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ebWride\Public First Dropbox\Policy and Research Team\Polling\Client Tables\WWC\Published\Pupils\"/>
    </mc:Choice>
  </mc:AlternateContent>
  <xr:revisionPtr revIDLastSave="0" documentId="13_ncr:1_{6993217C-FCF6-4046-A915-FC85E579E070}"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123" l="1"/>
  <c r="B18" i="122"/>
  <c r="B18" i="121"/>
  <c r="B18" i="120"/>
  <c r="B18" i="119"/>
  <c r="B18" i="118"/>
  <c r="B18" i="117"/>
  <c r="B18" i="116"/>
  <c r="B18" i="115"/>
  <c r="B18" i="114"/>
  <c r="B18" i="113"/>
  <c r="B16" i="112"/>
  <c r="B16" i="111"/>
  <c r="B16" i="110"/>
  <c r="B16" i="109"/>
  <c r="B16" i="108"/>
  <c r="B16" i="107"/>
  <c r="B16" i="106"/>
  <c r="B16" i="105"/>
  <c r="B16" i="104"/>
  <c r="B16" i="103"/>
  <c r="B16" i="102"/>
  <c r="B18" i="101"/>
  <c r="B18" i="100"/>
  <c r="B18" i="99"/>
  <c r="B18" i="98"/>
  <c r="B18" i="97"/>
  <c r="B18" i="96"/>
  <c r="B18" i="95"/>
  <c r="B18" i="94"/>
  <c r="B18" i="93"/>
  <c r="B18" i="92"/>
  <c r="B18" i="91"/>
  <c r="B16" i="90"/>
  <c r="B22" i="89"/>
  <c r="B18" i="88"/>
  <c r="B18" i="87"/>
  <c r="B25" i="86"/>
  <c r="B23" i="85"/>
  <c r="B22" i="84"/>
  <c r="B17" i="83"/>
  <c r="B19" i="82"/>
  <c r="B16" i="81"/>
  <c r="B19" i="80"/>
  <c r="B19" i="79"/>
  <c r="B19" i="78"/>
  <c r="B19" i="77"/>
  <c r="B19" i="76"/>
  <c r="B19" i="75"/>
  <c r="B19" i="74"/>
  <c r="B19" i="73"/>
  <c r="B19" i="72"/>
  <c r="B32" i="71"/>
  <c r="B30" i="70"/>
  <c r="B18" i="69"/>
  <c r="B18" i="68"/>
  <c r="B18" i="67"/>
  <c r="B18" i="66"/>
  <c r="B18" i="65"/>
  <c r="B18" i="64"/>
  <c r="B18" i="63"/>
  <c r="B18" i="62"/>
  <c r="B18" i="61"/>
  <c r="B18" i="60"/>
  <c r="B18" i="59"/>
  <c r="B18" i="58"/>
  <c r="B18" i="57"/>
  <c r="B18" i="56"/>
  <c r="B18" i="55"/>
  <c r="B18" i="54"/>
  <c r="B18" i="53"/>
  <c r="B18" i="52"/>
  <c r="B18" i="51"/>
  <c r="B18" i="50"/>
  <c r="B18" i="49"/>
  <c r="B19" i="48"/>
  <c r="B19" i="47"/>
  <c r="B19" i="46"/>
  <c r="B19" i="45"/>
  <c r="B19" i="44"/>
  <c r="B19" i="43"/>
  <c r="B19" i="42"/>
  <c r="B22" i="41"/>
  <c r="B30" i="40"/>
  <c r="B20" i="39"/>
  <c r="B19" i="38"/>
  <c r="B18" i="37"/>
  <c r="B30" i="36"/>
  <c r="B18" i="35"/>
  <c r="B17" i="34"/>
  <c r="B31" i="33"/>
  <c r="B16" i="32"/>
  <c r="B16" i="31"/>
  <c r="B16" i="30"/>
  <c r="B16" i="29"/>
  <c r="B16" i="28"/>
  <c r="B18" i="27"/>
  <c r="B18" i="26"/>
  <c r="B18" i="25"/>
  <c r="B18" i="24"/>
  <c r="B18" i="23"/>
  <c r="B18" i="22"/>
  <c r="B18" i="21"/>
  <c r="B18" i="20"/>
  <c r="B18" i="19"/>
  <c r="B18" i="18"/>
  <c r="B17" i="17"/>
  <c r="B17" i="16"/>
  <c r="B17" i="15"/>
  <c r="B17" i="14"/>
  <c r="B20" i="13"/>
  <c r="B20" i="12"/>
  <c r="B20" i="11"/>
  <c r="B20" i="10"/>
  <c r="B20" i="9"/>
  <c r="B20" i="8"/>
  <c r="B20" i="7"/>
  <c r="B20" i="6"/>
  <c r="B20" i="5"/>
  <c r="B20" i="4"/>
  <c r="E128" i="2"/>
  <c r="D128" i="2"/>
  <c r="E127" i="2"/>
  <c r="D127" i="2"/>
  <c r="E126" i="2"/>
  <c r="D126" i="2"/>
  <c r="E125" i="2"/>
  <c r="D125" i="2"/>
  <c r="E124" i="2"/>
  <c r="D124"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D77" i="2"/>
  <c r="E76" i="2"/>
  <c r="D76" i="2"/>
  <c r="E75" i="2"/>
  <c r="D75" i="2"/>
  <c r="E74" i="2"/>
  <c r="D74" i="2"/>
  <c r="E73" i="2"/>
  <c r="D73" i="2"/>
  <c r="E72" i="2"/>
  <c r="D72" i="2"/>
  <c r="E71" i="2"/>
  <c r="D71" i="2"/>
  <c r="D70" i="2"/>
  <c r="E69" i="2"/>
  <c r="D69" i="2"/>
  <c r="E68" i="2"/>
  <c r="D68" i="2"/>
  <c r="E67" i="2"/>
  <c r="D67" i="2"/>
  <c r="E66" i="2"/>
  <c r="D66" i="2"/>
  <c r="D65" i="2"/>
  <c r="E64"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D23" i="2"/>
  <c r="E22" i="2"/>
  <c r="D22" i="2"/>
  <c r="E21" i="2"/>
  <c r="D21"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<sst xmlns="http://schemas.openxmlformats.org/spreadsheetml/2006/main" count="5827" uniqueCount="461">
  <si>
    <t>Fieldwork:</t>
  </si>
  <si>
    <t>26th Jul - 17th Jul 2025</t>
  </si>
  <si>
    <t xml:space="preserve">Interview Method: </t>
  </si>
  <si>
    <t>Online Survey</t>
  </si>
  <si>
    <t>Population represented:</t>
  </si>
  <si>
    <t>English Pupils Aged 9-18</t>
  </si>
  <si>
    <t>Sample size:</t>
  </si>
  <si>
    <t>Methodology:</t>
  </si>
  <si>
    <t>All results are weighted using Iterative Proportional Fitting, or 'Raking'. The results are  weighted by age, gender and ethnicity.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</si>
  <si>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</si>
  <si>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</si>
  <si>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</si>
  <si>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</si>
  <si>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</si>
  <si>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</si>
  <si>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</si>
  <si>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</si>
  <si>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</si>
  <si>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</si>
  <si>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</si>
  <si>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Year 5-6</t>
  </si>
  <si>
    <t>Year 7-9</t>
  </si>
  <si>
    <t>Year 10-11</t>
  </si>
  <si>
    <t>Year 12-13</t>
  </si>
  <si>
    <t>London</t>
  </si>
  <si>
    <t>South East</t>
  </si>
  <si>
    <t>South West</t>
  </si>
  <si>
    <t>East of England</t>
  </si>
  <si>
    <t>East Midlands</t>
  </si>
  <si>
    <t>West Midlands</t>
  </si>
  <si>
    <t>Yorkshire and the Humber</t>
  </si>
  <si>
    <t>North East</t>
  </si>
  <si>
    <t>North West</t>
  </si>
  <si>
    <t>ABC1</t>
  </si>
  <si>
    <t>C2DE</t>
  </si>
  <si>
    <t>White</t>
  </si>
  <si>
    <t>Asian</t>
  </si>
  <si>
    <t>Black</t>
  </si>
  <si>
    <t>White C2DE</t>
  </si>
  <si>
    <t>White ABC1</t>
  </si>
  <si>
    <t>Non-White C2DE</t>
  </si>
  <si>
    <t>Non-White ABC1</t>
  </si>
  <si>
    <t>Gender</t>
  </si>
  <si>
    <t>Year</t>
  </si>
  <si>
    <t>Region</t>
  </si>
  <si>
    <t>SEG</t>
  </si>
  <si>
    <t>Demog Ethnicity</t>
  </si>
  <si>
    <t>Seg X Ethnicity</t>
  </si>
  <si>
    <t xml:space="preserve"> Playing sports or exercising</t>
  </si>
  <si>
    <t xml:space="preserve"> Spending time on social media</t>
  </si>
  <si>
    <t xml:space="preserve"> Watching TV or streaming</t>
  </si>
  <si>
    <t xml:space="preserve"> Doing homework or studying outside of school or college</t>
  </si>
  <si>
    <t xml:space="preserve"> Playing an instrument</t>
  </si>
  <si>
    <t xml:space="preserve"> Acting, drama or performing arts</t>
  </si>
  <si>
    <t xml:space="preserve"> Reading books, comics or magazines</t>
  </si>
  <si>
    <t xml:space="preserve"> Playing video or computer games</t>
  </si>
  <si>
    <t xml:space="preserve"> Hanging out with friends</t>
  </si>
  <si>
    <t>None</t>
  </si>
  <si>
    <t>Less than 1 hour</t>
  </si>
  <si>
    <t>1–2 hours</t>
  </si>
  <si>
    <t>3–5 hours</t>
  </si>
  <si>
    <t>6–10 hours</t>
  </si>
  <si>
    <t>More than 10 hours</t>
  </si>
  <si>
    <t>Don’t know</t>
  </si>
  <si>
    <t>Grid Summary: How long, if at all, do you spend doing the following in an average week?</t>
  </si>
  <si>
    <t>Fieldwork: 11th Jul - 30th Jul 2025</t>
  </si>
  <si>
    <t>Data weighted by age, gender and ethnicity.</t>
  </si>
  <si>
    <t>BASE: All Respondents</t>
  </si>
  <si>
    <t>How long, if at all, do you spend doing the following in an average week?: Playing sports or exercising</t>
  </si>
  <si>
    <t>How long, if at all, do you spend doing the following in an average week?: Spending time on social media</t>
  </si>
  <si>
    <t>How long, if at all, do you spend doing the following in an average week?: Watching TV or streaming</t>
  </si>
  <si>
    <t>How long, if at all, do you spend doing the following in an average week?: Doing homework or studying outside of school or college</t>
  </si>
  <si>
    <t>How long, if at all, do you spend doing the following in an average week?: Playing an instrument</t>
  </si>
  <si>
    <t>How long, if at all, do you spend doing the following in an average week?: Acting, drama or performing arts</t>
  </si>
  <si>
    <t>How long, if at all, do you spend doing the following in an average week?: Reading books, comics or magazines</t>
  </si>
  <si>
    <t>How long, if at all, do you spend doing the following in an average week?: Playing video or computer games</t>
  </si>
  <si>
    <t>How long, if at all, do you spend doing the following in an average week?: Hanging out with friends</t>
  </si>
  <si>
    <t>The breaktimes I have at school are too short</t>
  </si>
  <si>
    <t>The breaktimes I have at school are the right length</t>
  </si>
  <si>
    <t>The breaktimes I have at school are too long</t>
  </si>
  <si>
    <t>Don’t Know</t>
  </si>
  <si>
    <t xml:space="preserve"> Which of the following comes closest to your view?</t>
  </si>
  <si>
    <t>BASE: Question randomly assigned to respondents</t>
  </si>
  <si>
    <t xml:space="preserve"> Inside of school or college</t>
  </si>
  <si>
    <t xml:space="preserve"> Outside of school or college</t>
  </si>
  <si>
    <t>Lots of friends</t>
  </si>
  <si>
    <t>Some friends, but not many</t>
  </si>
  <si>
    <t>Only a few or none</t>
  </si>
  <si>
    <t>Prefer not to say</t>
  </si>
  <si>
    <t>Grid Summary: How many friends do you feel you have…</t>
  </si>
  <si>
    <t>How many friends do you feel you have…: Inside of school or college</t>
  </si>
  <si>
    <t>How many friends do you feel you have…: Outside of school or college</t>
  </si>
  <si>
    <t xml:space="preserve"> Support me with my homework and/or revising </t>
  </si>
  <si>
    <t xml:space="preserve"> Talk to me about what I am learning at school or college</t>
  </si>
  <si>
    <t xml:space="preserve"> Read with me</t>
  </si>
  <si>
    <t xml:space="preserve"> Get involved in school or college activities (for example volunteering at my school, being a governor)</t>
  </si>
  <si>
    <t xml:space="preserve"> Help me plan for my educational future (for example college, university)</t>
  </si>
  <si>
    <t xml:space="preserve"> Help me plan for my future career</t>
  </si>
  <si>
    <t xml:space="preserve"> Encourage me to achieve the best I can</t>
  </si>
  <si>
    <t xml:space="preserve"> Take me to museums, the theatre, or art galleries</t>
  </si>
  <si>
    <t xml:space="preserve"> Take me to watch sporting events (such as football matches)</t>
  </si>
  <si>
    <t>They do this regularly</t>
  </si>
  <si>
    <t>They do this sometimes</t>
  </si>
  <si>
    <t>They do this rarely</t>
  </si>
  <si>
    <t>They don’t do this</t>
  </si>
  <si>
    <t>Grid Summary: Which of the following are true for you about your parents and/or carers? </t>
  </si>
  <si>
    <t xml:space="preserve">Which of the following are true for you about your parents and/or carers? : Support me with my homework and/or revising </t>
  </si>
  <si>
    <t>Which of the following are true for you about your parents and/or carers? : Talk to me about what I am learning at school or college</t>
  </si>
  <si>
    <t>Which of the following are true for you about your parents and/or carers? : Read with me</t>
  </si>
  <si>
    <t>Which of the following are true for you about your parents and/or carers? : Get involved in school or college activities (for example volunteering at my school, being a governor)</t>
  </si>
  <si>
    <t>Which of the following are true for you about your parents and/or carers? : Help me plan for my educational future (for example college, university)</t>
  </si>
  <si>
    <t>Which of the following are true for you about your parents and/or carers? : Help me plan for my future career</t>
  </si>
  <si>
    <t>Which of the following are true for you about your parents and/or carers? : Encourage me to achieve the best I can</t>
  </si>
  <si>
    <t>Which of the following are true for you about your parents and/or carers? : Take me to museums, the theatre, or art galleries</t>
  </si>
  <si>
    <t>Which of the following are true for you about your parents and/or carers? : Take me to watch sporting events (such as football matches)</t>
  </si>
  <si>
    <t xml:space="preserve"> I have a quiet space to do homework if I want to</t>
  </si>
  <si>
    <t xml:space="preserve"> I have access to a computer or laptop to do homework on</t>
  </si>
  <si>
    <t xml:space="preserve"> My home is a calm environment</t>
  </si>
  <si>
    <t xml:space="preserve"> I have reliable internet or Wi-Fi at home</t>
  </si>
  <si>
    <t>This is true for me</t>
  </si>
  <si>
    <t>This is false for me</t>
  </si>
  <si>
    <t>Grid Summary: Which of the following are true for you about your home?</t>
  </si>
  <si>
    <t>Which of the following are true for you about your home?: I have a quiet space to do homework if I want to</t>
  </si>
  <si>
    <t>Which of the following are true for you about your home?: I have access to a computer or laptop to do homework on</t>
  </si>
  <si>
    <t>Which of the following are true for you about your home?: My home is a calm environment</t>
  </si>
  <si>
    <t>Which of the following are true for you about your home?: I have reliable internet or Wi-Fi at home</t>
  </si>
  <si>
    <t>Being happy</t>
  </si>
  <si>
    <t>Getting a good job</t>
  </si>
  <si>
    <t>Making lots of money</t>
  </si>
  <si>
    <t>Doing something I enjoy</t>
  </si>
  <si>
    <t>Achieving good grades</t>
  </si>
  <si>
    <t>Having a secure job</t>
  </si>
  <si>
    <t>Owning my own house</t>
  </si>
  <si>
    <t>Helping other people</t>
  </si>
  <si>
    <t>Being able to spend time with my family</t>
  </si>
  <si>
    <t>Going to university to get a degree</t>
  </si>
  <si>
    <t>Running my own business</t>
  </si>
  <si>
    <t>Doing better than other people my age</t>
  </si>
  <si>
    <t>Learning a trade or practical job</t>
  </si>
  <si>
    <t>Doing better than my parents</t>
  </si>
  <si>
    <t>Being famous</t>
  </si>
  <si>
    <t>Completing an apprenticeship</t>
  </si>
  <si>
    <t>Other (please specify)</t>
  </si>
  <si>
    <t>What does “being successful” mean to you? Select all that apply.  </t>
  </si>
  <si>
    <t>Yes, many people in my life</t>
  </si>
  <si>
    <t>Yes, a few people in my life but not many</t>
  </si>
  <si>
    <t>No</t>
  </si>
  <si>
    <t>Not sure</t>
  </si>
  <si>
    <t xml:space="preserve"> Do you know anyone in your life who you think is successful?</t>
  </si>
  <si>
    <t>My parents are very successful</t>
  </si>
  <si>
    <t>My parents are quite successful</t>
  </si>
  <si>
    <t>My parents are not that successful</t>
  </si>
  <si>
    <t>My parents are not at all successful</t>
  </si>
  <si>
    <t xml:space="preserve"> Would you say that your parents are successful in their lives?</t>
  </si>
  <si>
    <t>Working hard at their job</t>
  </si>
  <si>
    <t>Working hard at school or college</t>
  </si>
  <si>
    <t>Having confidence in themselves</t>
  </si>
  <si>
    <t>Support from their family</t>
  </si>
  <si>
    <t>Having talent or natural ability</t>
  </si>
  <si>
    <t>Having money</t>
  </si>
  <si>
    <t>Practical skills</t>
  </si>
  <si>
    <t>Going to a good school</t>
  </si>
  <si>
    <t>Knowing people who can help them get the opportunities they need</t>
  </si>
  <si>
    <t>Support from their friends</t>
  </si>
  <si>
    <t>Living somewhere where there are lots of opportunities</t>
  </si>
  <si>
    <t>Being lucky</t>
  </si>
  <si>
    <t>Support from their wider community</t>
  </si>
  <si>
    <t>They moved away from their area</t>
  </si>
  <si>
    <t>Being from the right cultural or ethnic background</t>
  </si>
  <si>
    <t>You said that you know someone successful people in your life. How do you think they became successful? Select all that apply.</t>
  </si>
  <si>
    <t>BASE: Question displayed when the  Question "Do you know anyone in your life who you think is successful?" is one of the following answers ("Yes, many people in my life","Yes, a few people in my life but not many")</t>
  </si>
  <si>
    <t>My parents put a lot of pressure on me to succeed</t>
  </si>
  <si>
    <t>My parents put some  pressure on me to succeed</t>
  </si>
  <si>
    <t>My parents do not put that much pressure on me to succeed</t>
  </si>
  <si>
    <t>My parents do not pressure me at all to succeed</t>
  </si>
  <si>
    <t>Strongly Agree</t>
  </si>
  <si>
    <t>Agree</t>
  </si>
  <si>
    <t>Neither Agree nor Disagree</t>
  </si>
  <si>
    <t>Disagree</t>
  </si>
  <si>
    <t>Strongly Disagree</t>
  </si>
  <si>
    <t xml:space="preserve"> To what extent do you agree or disagree with the following? Anyone can succeed no matter their background and upbringing </t>
  </si>
  <si>
    <t>I have not missed any days from school</t>
  </si>
  <si>
    <t>1-5 days</t>
  </si>
  <si>
    <t>6-10 days</t>
  </si>
  <si>
    <t>11-15 days</t>
  </si>
  <si>
    <t>16-20 days</t>
  </si>
  <si>
    <t>I have missed more than 20 days from school</t>
  </si>
  <si>
    <t xml:space="preserve"> In the past school year (since September 2024), how often if at all have you been absent from school or college?</t>
  </si>
  <si>
    <t>Physical illness</t>
  </si>
  <si>
    <t>Medical or dental appointments</t>
  </si>
  <si>
    <t>Family holidays during term time</t>
  </si>
  <si>
    <t>Family emergency</t>
  </si>
  <si>
    <t>Tiredness or oversleeping</t>
  </si>
  <si>
    <t>Death in the family</t>
  </si>
  <si>
    <t>Mental illness</t>
  </si>
  <si>
    <t>Bullying or feeling unsafe</t>
  </si>
  <si>
    <t>Attending a wedding or family celebration</t>
  </si>
  <si>
    <t>Sporting or musical events</t>
  </si>
  <si>
    <t>Transport issues (for example bus strikes, severe weather)</t>
  </si>
  <si>
    <t>A religious reason</t>
  </si>
  <si>
    <t>Being excluded from school</t>
  </si>
  <si>
    <t>Caring responsibilities at home (for example siblings or parents)</t>
  </si>
  <si>
    <t>Lack of uniform or equipment</t>
  </si>
  <si>
    <t>During these times, what were your reasons for being absent from school or college? Select all that apply</t>
  </si>
  <si>
    <t>BASE: Question displayed when the  Question "In the past school year (since September 2024), how often if at all have you been absent from school or college?" is one of the following answers ("1-5 days","6-10 days","11-15 days","16-20 days","I have missed more than 20 days from school")</t>
  </si>
  <si>
    <t>A detention during lunch or break time</t>
  </si>
  <si>
    <t>A detention after school or college</t>
  </si>
  <si>
    <t>Sent out of a lesson</t>
  </si>
  <si>
    <t>Internal isolation</t>
  </si>
  <si>
    <t>A suspension / fixed term exclusion from school or college</t>
  </si>
  <si>
    <t>A detention at a weekend</t>
  </si>
  <si>
    <t>Permanently excluded from school or college</t>
  </si>
  <si>
    <t>None of the above</t>
  </si>
  <si>
    <t>In the past school year (since September 2024), have you yourself had any of the following? Select all that apply</t>
  </si>
  <si>
    <t xml:space="preserve"> An educational day trip to do with something you are studying (to a museum or a library, for example) </t>
  </si>
  <si>
    <t xml:space="preserve"> A day trip to do with careers or further education (to a careers or universities fair, for example) </t>
  </si>
  <si>
    <t xml:space="preserve"> A day trip that is for fun (to an activity centre or theme park, for example)</t>
  </si>
  <si>
    <t xml:space="preserve"> An opportunity to do some work experience</t>
  </si>
  <si>
    <t xml:space="preserve"> An educational trip abroad, to do with something you are studying</t>
  </si>
  <si>
    <t xml:space="preserve"> A trip abroad that is for fun</t>
  </si>
  <si>
    <t>Multiple times every half-term (so more than 6 times per school year)</t>
  </si>
  <si>
    <t>About once every half-term (so about 6 times per school year)</t>
  </si>
  <si>
    <t>About once every term (so about 3 times per school year)</t>
  </si>
  <si>
    <t>About once per school year</t>
  </si>
  <si>
    <t>This will not happen in a typical school year</t>
  </si>
  <si>
    <t>Grid Summary: In a typical year at school, how often do each of these things happen? </t>
  </si>
  <si>
    <t xml:space="preserve">In a typical year at school, how often do each of these things happen? : An educational day trip to do with something you are studying (to a museum or a library, for example) </t>
  </si>
  <si>
    <t xml:space="preserve">In a typical year at school, how often do each of these things happen? : A day trip to do with careers or further education (to a careers or universities fair, for example) </t>
  </si>
  <si>
    <t>In a typical year at school, how often do each of these things happen? : A day trip that is for fun (to an activity centre or theme park, for example)</t>
  </si>
  <si>
    <t>In a typical year at school, how often do each of these things happen? : An opportunity to do some work experience</t>
  </si>
  <si>
    <t>In a typical year at school, how often do each of these things happen? : An educational trip abroad, to do with something you are studying</t>
  </si>
  <si>
    <t>In a typical year at school, how often do each of these things happen? : A trip abroad that is for fun</t>
  </si>
  <si>
    <t xml:space="preserve"> I understand what I’m supposed to be learning</t>
  </si>
  <si>
    <t xml:space="preserve"> Teachers or staff help me when I find something difficult</t>
  </si>
  <si>
    <t xml:space="preserve"> Teachers or staff notice when I try my best</t>
  </si>
  <si>
    <t xml:space="preserve"> Teachers or staff make lessons interesting</t>
  </si>
  <si>
    <t xml:space="preserve"> I feel comfortable asking teachers or staff questions</t>
  </si>
  <si>
    <t xml:space="preserve"> I feel listened to and respected</t>
  </si>
  <si>
    <t xml:space="preserve"> I feel confident about what I’m learning</t>
  </si>
  <si>
    <t xml:space="preserve"> I enjoy my lessons</t>
  </si>
  <si>
    <t xml:space="preserve"> Behaviour in the classroom makes it hard for people to learn</t>
  </si>
  <si>
    <t xml:space="preserve"> I feel unsafe</t>
  </si>
  <si>
    <t>Always</t>
  </si>
  <si>
    <t>Often but not always</t>
  </si>
  <si>
    <t>Rarely</t>
  </si>
  <si>
    <t>Never</t>
  </si>
  <si>
    <t>Grid Summary: At school, how often do these things happen in your classes?</t>
  </si>
  <si>
    <t>At school, how often do these things happen in your classes?: I understand what I’m supposed to be learning</t>
  </si>
  <si>
    <t>At school, how often do these things happen in your classes?: Teachers or staff help me when I find something difficult</t>
  </si>
  <si>
    <t>At school, how often do these things happen in your classes?: Teachers or staff notice when I try my best</t>
  </si>
  <si>
    <t>At school, how often do these things happen in your classes?: Teachers or staff make lessons interesting</t>
  </si>
  <si>
    <t>At school, how often do these things happen in your classes?: I feel comfortable asking teachers or staff questions</t>
  </si>
  <si>
    <t>At school, how often do these things happen in your classes?: I feel listened to and respected</t>
  </si>
  <si>
    <t>At school, how often do these things happen in your classes?: I feel confident about what I’m learning</t>
  </si>
  <si>
    <t>At school, how often do these things happen in your classes?: I enjoy my lessons</t>
  </si>
  <si>
    <t>At school, how often do these things happen in your classes?: Behaviour in the classroom makes it hard for people to learn</t>
  </si>
  <si>
    <t>At school, how often do these things happen in your classes?: I feel unsafe</t>
  </si>
  <si>
    <t xml:space="preserve"> It was very easy|It was very difficult</t>
  </si>
  <si>
    <t xml:space="preserve"> I felt very prepared|I felt very underprepared</t>
  </si>
  <si>
    <t xml:space="preserve"> I felt excited moving|I felt nervous moving</t>
  </si>
  <si>
    <t xml:space="preserve"> It was a good experience|It was a bad experience</t>
  </si>
  <si>
    <t>-2</t>
  </si>
  <si>
    <t>-1</t>
  </si>
  <si>
    <t>0</t>
  </si>
  <si>
    <t>1</t>
  </si>
  <si>
    <t>2</t>
  </si>
  <si>
    <t>Grid Summary: How would you describe your experience of moving from primary to secondary school?</t>
  </si>
  <si>
    <t>BASE: Question displayed when the  Question "What year are you in at school?" is one of the following answers ("Year 7","Year 8")</t>
  </si>
  <si>
    <t>How would you describe your experience of moving from primary to secondary school?: It was very easy|It was very difficult</t>
  </si>
  <si>
    <t>How would you describe your experience of moving from primary to secondary school?: I felt very prepared|I felt very underprepared</t>
  </si>
  <si>
    <t>How would you describe your experience of moving from primary to secondary school?: I felt excited moving|I felt nervous moving</t>
  </si>
  <si>
    <t>How would you describe your experience of moving from primary to secondary school?: It was a good experience|It was a bad experience</t>
  </si>
  <si>
    <t>Grid Summary: How would you describe your experience of moving from secondary to sixth form or college?</t>
  </si>
  <si>
    <t>BASE: Question displayed when the  Question "What year are you in at school?" is one of the following answers ("Year 12","Year 13")</t>
  </si>
  <si>
    <t>How would you describe your experience of moving from secondary to sixth form or college?: It was very easy|It was very difficult</t>
  </si>
  <si>
    <t>How would you describe your experience of moving from secondary to sixth form or college?: I felt very prepared|I felt very underprepared</t>
  </si>
  <si>
    <t>How would you describe your experience of moving from secondary to sixth form or college?: I felt excited moving|I felt nervous moving</t>
  </si>
  <si>
    <t>How would you describe your experience of moving from secondary to sixth form or college?: It was a good experience|It was a bad experience</t>
  </si>
  <si>
    <t>Visited my new school or college (in person or online)</t>
  </si>
  <si>
    <t>Took part in a transition day or summer school</t>
  </si>
  <si>
    <t>My parent(s) or carer(s) helped me prepare (for example with packing, routines, or advice)</t>
  </si>
  <si>
    <t>Bought new stationary and/or school supplies</t>
  </si>
  <si>
    <t>Met some of my new teachers</t>
  </si>
  <si>
    <t>My parent(s) or carer(s) talked to the school or college or attended meetings about the move</t>
  </si>
  <si>
    <t>Met other pupils who would be in my year group</t>
  </si>
  <si>
    <t>Talked to someone at home about how I was feeling</t>
  </si>
  <si>
    <t>Learned how to travel to and from my new school</t>
  </si>
  <si>
    <t>Learned how to read a timetable or find my way around school</t>
  </si>
  <si>
    <t>Got advice from older siblings or friends about what secondary school is like</t>
  </si>
  <si>
    <t>Talked to my primary school teacher about what to expect</t>
  </si>
  <si>
    <t>Researched what it would be like (for example dress code, expectations, workload)</t>
  </si>
  <si>
    <t>Started studying some of the subjects I would be learning about</t>
  </si>
  <si>
    <t>N/A - I did nothing in particular</t>
  </si>
  <si>
    <t>And, what did you do, if anything, to prepare for this move? Select all that apply  </t>
  </si>
  <si>
    <t>BASE: Question displayed when the  Question "What year are you in at school?" is one of the following answers ("Year 7","Year 8","Year 12","Year 13")</t>
  </si>
  <si>
    <t>School visits to colleges, universities, or employers</t>
  </si>
  <si>
    <t>Career talks or workshops with professionals</t>
  </si>
  <si>
    <t>Guidance for parents on supporting their child</t>
  </si>
  <si>
    <t>Opportunities to attend careers events</t>
  </si>
  <si>
    <t>More advice about university</t>
  </si>
  <si>
    <t>Information about apprenticeships and vocational options</t>
  </si>
  <si>
    <t>Opportunities to hear from former students</t>
  </si>
  <si>
    <t>Regular updates on school careers support</t>
  </si>
  <si>
    <t>Confidence-building or decision-making sessions</t>
  </si>
  <si>
    <t>Access to job fairs or careers events</t>
  </si>
  <si>
    <t>Help managing anxiety or stress about the future</t>
  </si>
  <si>
    <t>Help with job applications or work experience</t>
  </si>
  <si>
    <t>More work experience or internship opportunities</t>
  </si>
  <si>
    <t>More one-to-one careers advice or counselling</t>
  </si>
  <si>
    <t>Interview and CV-writing support</t>
  </si>
  <si>
    <t>Support understanding student finance or funding</t>
  </si>
  <si>
    <t>N/A - No further support is needed</t>
  </si>
  <si>
    <t>Which of the following, if any, have you received to help you decide on your next steps once leaving school? Select all that apply</t>
  </si>
  <si>
    <t>BASE: Question displayed when the  Question "Which type of school are you currently in?" is one of the following answers ("Secondary school")</t>
  </si>
  <si>
    <t xml:space="preserve"> Having good teachers</t>
  </si>
  <si>
    <t xml:space="preserve"> Supporting students when they’re struggling</t>
  </si>
  <si>
    <t xml:space="preserve"> Making lessons interesting and enjoyable</t>
  </si>
  <si>
    <t xml:space="preserve"> Teaching skills you will use in real life</t>
  </si>
  <si>
    <t xml:space="preserve"> Helping students succeed in the future</t>
  </si>
  <si>
    <t xml:space="preserve"> Managing the behaviour of students</t>
  </si>
  <si>
    <t xml:space="preserve"> Activities outside of lesson time like sport, drama and music</t>
  </si>
  <si>
    <t xml:space="preserve"> Supporting me for the life I want to lead as an adult</t>
  </si>
  <si>
    <t>5 - Very good</t>
  </si>
  <si>
    <t>4</t>
  </si>
  <si>
    <t>3</t>
  </si>
  <si>
    <t>1 - Very bad</t>
  </si>
  <si>
    <t>Grid Summary: For each of the following, how would you rate your school or college on a scale of 1-5, where 1 is very bad and 5 is very good? </t>
  </si>
  <si>
    <t>For each of the following, how would you rate your school or college on a scale of 1-5, where 1 is very bad and 5 is very good? : Having good teachers</t>
  </si>
  <si>
    <t>For each of the following, how would you rate your school or college on a scale of 1-5, where 1 is very bad and 5 is very good? : Supporting students when they’re struggling</t>
  </si>
  <si>
    <t>For each of the following, how would you rate your school or college on a scale of 1-5, where 1 is very bad and 5 is very good? : Making lessons interesting and enjoyable</t>
  </si>
  <si>
    <t>For each of the following, how would you rate your school or college on a scale of 1-5, where 1 is very bad and 5 is very good? : Teaching skills you will use in real life</t>
  </si>
  <si>
    <t>For each of the following, how would you rate your school or college on a scale of 1-5, where 1 is very bad and 5 is very good? : Helping students succeed in the future</t>
  </si>
  <si>
    <t>For each of the following, how would you rate your school or college on a scale of 1-5, where 1 is very bad and 5 is very good? : Managing the behaviour of students</t>
  </si>
  <si>
    <t>For each of the following, how would you rate your school or college on a scale of 1-5, where 1 is very bad and 5 is very good? : Activities outside of lesson time like sport, drama and music</t>
  </si>
  <si>
    <t>For each of the following, how would you rate your school or college on a scale of 1-5, where 1 is very bad and 5 is very good? : Supporting me for the life I want to lead as an adult</t>
  </si>
  <si>
    <t>The staff at my school have a good understanding of my family and home life</t>
  </si>
  <si>
    <t>The staff at my school do not have a good understanding of my family and home life</t>
  </si>
  <si>
    <t xml:space="preserve"> Which of the following comes to your view?</t>
  </si>
  <si>
    <t>I do really well in most or all of my classes</t>
  </si>
  <si>
    <t>I do well in most of my classes</t>
  </si>
  <si>
    <t>I do well in some classes, but not all</t>
  </si>
  <si>
    <t>I find some classes difficult, but I manage</t>
  </si>
  <si>
    <t>I find most or all of my classes difficult</t>
  </si>
  <si>
    <t xml:space="preserve"> Which of the following best describes you?</t>
  </si>
  <si>
    <t>Yes - outside of school or college</t>
  </si>
  <si>
    <t>Yes - in school or college</t>
  </si>
  <si>
    <t>Is there someone  you look up to or see as a role model?</t>
  </si>
  <si>
    <t>A classroom teacher</t>
  </si>
  <si>
    <t>A friend my age</t>
  </si>
  <si>
    <t>Another member of school or college staff (for example a headteacher, office staff, caretaker)</t>
  </si>
  <si>
    <t>A teaching assistant</t>
  </si>
  <si>
    <t>Another adult who visits the school or college (for example a coach, mentor)</t>
  </si>
  <si>
    <t>An older pupil</t>
  </si>
  <si>
    <t>Someone who runs a club or activity</t>
  </si>
  <si>
    <t>Who is the person you look up to at school or college? If multiple options apply, please select all of them</t>
  </si>
  <si>
    <t>They believe in me and encourage me</t>
  </si>
  <si>
    <t>They are kind and respectful to others</t>
  </si>
  <si>
    <t>They help me when I need it</t>
  </si>
  <si>
    <t>They are clever</t>
  </si>
  <si>
    <t>They stand up for what’s right</t>
  </si>
  <si>
    <t>They seem like they worked hard at school</t>
  </si>
  <si>
    <t>They have a job I’d like in the future</t>
  </si>
  <si>
    <t>They seem like they went to a good university</t>
  </si>
  <si>
    <t>What about that person or people makes you look up to them? Select all that apply.</t>
  </si>
  <si>
    <t>To help me get qualifications</t>
  </si>
  <si>
    <t>To teach me useful knowledge and skills</t>
  </si>
  <si>
    <t>To prepare me for adult life</t>
  </si>
  <si>
    <t>To get me a good job</t>
  </si>
  <si>
    <t>To help me discover what I enjoy or am good at</t>
  </si>
  <si>
    <t>Somewhere for me to socialise and make good friends</t>
  </si>
  <si>
    <t>To help me be a better person or citizen</t>
  </si>
  <si>
    <t>Somewhere to develop sport, music and other extracurricular skills and hobbies</t>
  </si>
  <si>
    <t>To keep me safer during the day</t>
  </si>
  <si>
    <t>N/A - I have to attend by law</t>
  </si>
  <si>
    <t>What do you think school or college is for? Select all that apply.</t>
  </si>
  <si>
    <t>Very important</t>
  </si>
  <si>
    <t>Quite important</t>
  </si>
  <si>
    <t>Not that important</t>
  </si>
  <si>
    <t>Not important at all</t>
  </si>
  <si>
    <t>I’m not sure</t>
  </si>
  <si>
    <t xml:space="preserve"> How important is doing well at school or college to you?</t>
  </si>
  <si>
    <t xml:space="preserve"> How important is it to your family that you do well at school or college?</t>
  </si>
  <si>
    <t>Working hard</t>
  </si>
  <si>
    <t>Getting good qualifications</t>
  </si>
  <si>
    <t>Going to university</t>
  </si>
  <si>
    <t>Knowing the right people</t>
  </si>
  <si>
    <t>Doing an apprenticeship</t>
  </si>
  <si>
    <t>Growing up with money</t>
  </si>
  <si>
    <t>None of the above are important</t>
  </si>
  <si>
    <t>In your opinion, which of the following is most important to get a good job in the future? Select up to three of the following</t>
  </si>
  <si>
    <t>I have a lot of choice over my future</t>
  </si>
  <si>
    <t>I do not really have a choice in my future</t>
  </si>
  <si>
    <t xml:space="preserve"> Be successful</t>
  </si>
  <si>
    <t xml:space="preserve"> Do well at school</t>
  </si>
  <si>
    <t xml:space="preserve"> Have enough money to be comfortable</t>
  </si>
  <si>
    <t xml:space="preserve"> Leave the area where you grew up</t>
  </si>
  <si>
    <t xml:space="preserve"> Go to any university</t>
  </si>
  <si>
    <t xml:space="preserve"> Go to a top university</t>
  </si>
  <si>
    <t xml:space="preserve"> Do an apprenticeship</t>
  </si>
  <si>
    <t xml:space="preserve"> Own a home</t>
  </si>
  <si>
    <t xml:space="preserve"> Get into a senior position at work</t>
  </si>
  <si>
    <t xml:space="preserve"> Be a millionaire</t>
  </si>
  <si>
    <t>Very likely</t>
  </si>
  <si>
    <t>Somewhat likely</t>
  </si>
  <si>
    <t>Somewhat unlikely</t>
  </si>
  <si>
    <t>Very unlikely</t>
  </si>
  <si>
    <t>Grid Summary: How likely or unlikely are you to do the following in your life?</t>
  </si>
  <si>
    <t>How likely or unlikely are you to do the following in your life?: Be successful</t>
  </si>
  <si>
    <t>How likely or unlikely are you to do the following in your life?: Do well at school</t>
  </si>
  <si>
    <t>How likely or unlikely are you to do the following in your life?: Have enough money to be comfortable</t>
  </si>
  <si>
    <t>How likely or unlikely are you to do the following in your life?: Leave the area where you grew up</t>
  </si>
  <si>
    <t>How likely or unlikely are you to do the following in your life?: Go to any university</t>
  </si>
  <si>
    <t>How likely or unlikely are you to do the following in your life?: Go to a top university</t>
  </si>
  <si>
    <t>How likely or unlikely are you to do the following in your life?: Do an apprenticeship</t>
  </si>
  <si>
    <t>How likely or unlikely are you to do the following in your life?: Own a home</t>
  </si>
  <si>
    <t>How likely or unlikely are you to do the following in your life?: Get into a senior position at work</t>
  </si>
  <si>
    <t>How likely or unlikely are you to do the following in your life?: Be a millionaire</t>
  </si>
  <si>
    <t xml:space="preserve"> Leave the area where they grew up</t>
  </si>
  <si>
    <t>I want to do this</t>
  </si>
  <si>
    <t>I do not want to do this</t>
  </si>
  <si>
    <t>Grid Summary: Which of the following do you want to do in your life?</t>
  </si>
  <si>
    <t>Which of the following do you want to do in your life?: Be successful</t>
  </si>
  <si>
    <t>Which of the following do you want to do in your life?: Do well at school</t>
  </si>
  <si>
    <t>Which of the following do you want to do in your life?: Have enough money to be comfortable</t>
  </si>
  <si>
    <t>Which of the following do you want to do in your life?: Leave the area where they grew up</t>
  </si>
  <si>
    <t>Which of the following do you want to do in your life?: Go to any university</t>
  </si>
  <si>
    <t>Which of the following do you want to do in your life?: Go to a top university</t>
  </si>
  <si>
    <t>Which of the following do you want to do in your life?: Do an apprenticeship</t>
  </si>
  <si>
    <t>Which of the following do you want to do in your life?: Own a home</t>
  </si>
  <si>
    <t>Which of the following do you want to do in your life?: Get into a senior position at work</t>
  </si>
  <si>
    <t>Which of the following do you want to do in your life?: Be a millionaire</t>
  </si>
  <si>
    <t xml:space="preserve"> Waste of time|Important use of time</t>
  </si>
  <si>
    <t xml:space="preserve"> Unimportant to getting on in life|Important to getting on in life</t>
  </si>
  <si>
    <t xml:space="preserve"> Not for people like me|For people like me</t>
  </si>
  <si>
    <t xml:space="preserve"> Worth the money|Not worth the money</t>
  </si>
  <si>
    <t>Grid Summary: Which of the following words comes closest to how you would describe apprenticeships?  </t>
  </si>
  <si>
    <t>Which of the following words comes closest to how you would describe apprenticeships?  : Waste of time|Important use of time</t>
  </si>
  <si>
    <t>Which of the following words comes closest to how you would describe apprenticeships?  : Unimportant to getting on in life|Important to getting on in life</t>
  </si>
  <si>
    <t>Which of the following words comes closest to how you would describe apprenticeships?  : Not for people like me|For people like me</t>
  </si>
  <si>
    <t>Which of the following words comes closest to how you would describe apprenticeships?  : Worth the money|Not worth the money</t>
  </si>
  <si>
    <t>Grid Summary: Which of the following words comes closest to how you would describe universities?  </t>
  </si>
  <si>
    <t>Which of the following words comes closest to how you would describe universities?  : Worth the money|Not worth the money</t>
  </si>
  <si>
    <t>Which of the following words comes closest to how you would describe universities?  : Not for people like me|For people like me</t>
  </si>
  <si>
    <t>Which of the following words comes closest to how you would describe universities?  : Unimportant to getting on in life|Important to getting on in life</t>
  </si>
  <si>
    <t>Which of the following words comes closest to how you would describe universities?  : Waste of time|Important use of time</t>
  </si>
  <si>
    <t>More interesting or hands-on ways to learn</t>
  </si>
  <si>
    <t>Less pressure or stress about tests and grades</t>
  </si>
  <si>
    <t>Free 1-1 tutoring in subjects your struggling in</t>
  </si>
  <si>
    <t>More trips to different places</t>
  </si>
  <si>
    <t>Smaller class sizes</t>
  </si>
  <si>
    <t>Improving careers advice young people</t>
  </si>
  <si>
    <t>More support for mental health and wellbeing</t>
  </si>
  <si>
    <t>A mentoring programme</t>
  </si>
  <si>
    <t>More sport, music, drama and extra curricular activities</t>
  </si>
  <si>
    <t>A more positive school culture where everyone was celebrated</t>
  </si>
  <si>
    <t>Getting parents and families more involved in their child’s education</t>
  </si>
  <si>
    <t>If you had to choose, which of these things would you prioritise your school or college doing over anything else?  Select up to three.</t>
  </si>
  <si>
    <t>Full Results</t>
  </si>
  <si>
    <t>BASE: Question displayed when the  Question "Is there someone you look up to or see as a role model?" is one of the following answers ("Yes - in school or college")</t>
  </si>
  <si>
    <t>BASE: Question displayed when the  Question "Is there someone you look up to or see as a role model?" is one of the following answers ("Yes - in school or college","Yes - outside of school or college")</t>
  </si>
  <si>
    <t>Public First Poll for WWC Commission - Pupils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</si>
</sst>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5" workbookViewId="0">
      <selection activeCell="D15" sqref="D15"/>
    </sheetView>
  </sheetViews>
  <sheetFormatPr defaultColWidth="11.5546875" defaultRowHeight="14.4" x14ac:dyDescent="0.3"/>
  <sheetData>
    <row r="7" spans="6:12" ht="40.049999999999997" customHeight="1" x14ac:dyDescent="0.3">
      <c r="F7" s="22" t="s">
        <v>460</v>
      </c>
      <c r="G7" s="23"/>
      <c r="H7" s="23"/>
      <c r="I7" s="23"/>
      <c r="J7" s="23"/>
      <c r="K7" s="23"/>
      <c r="L7" s="23"/>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2007</v>
      </c>
    </row>
    <row r="14" spans="6:12" ht="18" x14ac:dyDescent="0.35">
      <c r="F14" s="2"/>
    </row>
    <row r="15" spans="6:12" ht="18" x14ac:dyDescent="0.35">
      <c r="F15" s="2"/>
    </row>
    <row r="16" spans="6:12" ht="18" x14ac:dyDescent="0.35">
      <c r="F16" s="2" t="s">
        <v>7</v>
      </c>
    </row>
    <row r="17" spans="6:13" ht="49.95" customHeight="1" x14ac:dyDescent="0.3">
      <c r="F17" s="24" t="s">
        <v>8</v>
      </c>
      <c r="G17" s="23"/>
      <c r="H17" s="23"/>
      <c r="I17" s="23"/>
      <c r="J17" s="23"/>
      <c r="K17" s="23"/>
      <c r="L17" s="23"/>
      <c r="M17" s="23"/>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8"/>
  <sheetViews>
    <sheetView showGridLines="0" workbookViewId="0">
      <selection activeCell="F118" sqref="F118"/>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"Grid Summary: How long, if at all, do you spend doing the following in an average week?")</f>
        <v>Grid Summary: How long, if at all, do you spend doing the following in an average week?</v>
      </c>
      <c r="E9" s="7"/>
      <c r="F9" t="s">
        <v>67</v>
      </c>
    </row>
    <row r="10" spans="3:6" x14ac:dyDescent="0.3">
      <c r="C10">
        <v>2</v>
      </c>
      <c r="D10" s="8" t="str">
        <f>HYPERLINK("#'Table 2'!A1", "How long, if at all, do you spend doing the following in an average week?: Playing sports or exercising")</f>
        <v>How long, if at all, do you spend doing the following in an average week?: Playing sports or exercising</v>
      </c>
      <c r="E10" s="18" t="str">
        <f>HYPERLINK("#'Full Results'!A11", "11")</f>
        <v>11</v>
      </c>
      <c r="F10" t="s">
        <v>67</v>
      </c>
    </row>
    <row r="11" spans="3:6" x14ac:dyDescent="0.3">
      <c r="C11">
        <v>3</v>
      </c>
      <c r="D11" s="8" t="str">
        <f>HYPERLINK("#'Table 3'!A1", "How long, if at all, do you spend doing the following in an average week?: Spending time on social media")</f>
        <v>How long, if at all, do you spend doing the following in an average week?: Spending time on social media</v>
      </c>
      <c r="E11" s="18" t="str">
        <f>HYPERLINK("#'Full Results'!A21", "21")</f>
        <v>21</v>
      </c>
      <c r="F11" t="s">
        <v>67</v>
      </c>
    </row>
    <row r="12" spans="3:6" x14ac:dyDescent="0.3">
      <c r="C12">
        <v>4</v>
      </c>
      <c r="D12" s="8" t="str">
        <f>HYPERLINK("#'Table 4'!A1", "How long, if at all, do you spend doing the following in an average week?: Watching TV or streaming")</f>
        <v>How long, if at all, do you spend doing the following in an average week?: Watching TV or streaming</v>
      </c>
      <c r="E12" s="18" t="str">
        <f>HYPERLINK("#'Full Results'!A31", "31")</f>
        <v>31</v>
      </c>
      <c r="F12" t="s">
        <v>67</v>
      </c>
    </row>
    <row r="13" spans="3:6" x14ac:dyDescent="0.3">
      <c r="C13">
        <v>5</v>
      </c>
      <c r="D13" s="8" t="str">
        <f>HYPERLINK("#'Table 5'!A1", "How long, if at all, do you spend doing the following in an average week?: Doing homework or studying outside of school or college")</f>
        <v>How long, if at all, do you spend doing the following in an average week?: Doing homework or studying outside of school or college</v>
      </c>
      <c r="E13" s="18" t="str">
        <f>HYPERLINK("#'Full Results'!A41", "41")</f>
        <v>41</v>
      </c>
      <c r="F13" t="s">
        <v>67</v>
      </c>
    </row>
    <row r="14" spans="3:6" x14ac:dyDescent="0.3">
      <c r="C14">
        <v>6</v>
      </c>
      <c r="D14" s="8" t="str">
        <f>HYPERLINK("#'Table 6'!A1", "How long, if at all, do you spend doing the following in an average week?: Playing an instrument")</f>
        <v>How long, if at all, do you spend doing the following in an average week?: Playing an instrument</v>
      </c>
      <c r="E14" s="18" t="str">
        <f>HYPERLINK("#'Full Results'!A51", "51")</f>
        <v>51</v>
      </c>
      <c r="F14" t="s">
        <v>67</v>
      </c>
    </row>
    <row r="15" spans="3:6" x14ac:dyDescent="0.3">
      <c r="C15">
        <v>7</v>
      </c>
      <c r="D15" s="8" t="str">
        <f>HYPERLINK("#'Table 7'!A1", "How long, if at all, do you spend doing the following in an average week?: Acting, drama or performing arts")</f>
        <v>How long, if at all, do you spend doing the following in an average week?: Acting, drama or performing arts</v>
      </c>
      <c r="E15" s="18" t="str">
        <f>HYPERLINK("#'Full Results'!A61", "61")</f>
        <v>61</v>
      </c>
      <c r="F15" t="s">
        <v>67</v>
      </c>
    </row>
    <row r="16" spans="3:6" x14ac:dyDescent="0.3">
      <c r="C16">
        <v>8</v>
      </c>
      <c r="D16" s="8" t="str">
        <f>HYPERLINK("#'Table 8'!A1", "How long, if at all, do you spend doing the following in an average week?: Reading books, comics or magazines")</f>
        <v>How long, if at all, do you spend doing the following in an average week?: Reading books, comics or magazines</v>
      </c>
      <c r="E16" s="18" t="str">
        <f>HYPERLINK("#'Full Results'!A71", "71")</f>
        <v>71</v>
      </c>
      <c r="F16" t="s">
        <v>67</v>
      </c>
    </row>
    <row r="17" spans="3:6" x14ac:dyDescent="0.3">
      <c r="C17">
        <v>9</v>
      </c>
      <c r="D17" s="8" t="str">
        <f>HYPERLINK("#'Table 9'!A1", "How long, if at all, do you spend doing the following in an average week?: Playing video or computer games")</f>
        <v>How long, if at all, do you spend doing the following in an average week?: Playing video or computer games</v>
      </c>
      <c r="E17" s="18" t="str">
        <f>HYPERLINK("#'Full Results'!A81", "81")</f>
        <v>81</v>
      </c>
      <c r="F17" t="s">
        <v>67</v>
      </c>
    </row>
    <row r="18" spans="3:6" x14ac:dyDescent="0.3">
      <c r="C18">
        <v>10</v>
      </c>
      <c r="D18" s="8" t="str">
        <f>HYPERLINK("#'Table 10'!A1", "How long, if at all, do you spend doing the following in an average week?: Hanging out with friends")</f>
        <v>How long, if at all, do you spend doing the following in an average week?: Hanging out with friends</v>
      </c>
      <c r="E18" s="18" t="str">
        <f>HYPERLINK("#'Full Results'!A91", "91")</f>
        <v>91</v>
      </c>
      <c r="F18" t="s">
        <v>67</v>
      </c>
    </row>
    <row r="19" spans="3:6" x14ac:dyDescent="0.3">
      <c r="C19">
        <v>11</v>
      </c>
      <c r="D19" s="8" t="str">
        <f>HYPERLINK("#'Table 11'!A1", " Which of the following comes closest to your view?")</f>
        <v xml:space="preserve"> Which of the following comes closest to your view?</v>
      </c>
      <c r="E19" s="18" t="str">
        <f>HYPERLINK("#'Full Results'!A101", "101")</f>
        <v>101</v>
      </c>
      <c r="F19" t="s">
        <v>67</v>
      </c>
    </row>
    <row r="20" spans="3:6" x14ac:dyDescent="0.3">
      <c r="C20">
        <v>12</v>
      </c>
      <c r="D20" s="8" t="str">
        <f>HYPERLINK("#'Table 12'!A1", "Grid Summary: How many friends do you feel you have…")</f>
        <v>Grid Summary: How many friends do you feel you have…</v>
      </c>
      <c r="E20" s="7"/>
      <c r="F20" t="s">
        <v>67</v>
      </c>
    </row>
    <row r="21" spans="3:6" x14ac:dyDescent="0.3">
      <c r="C21">
        <v>13</v>
      </c>
      <c r="D21" s="8" t="str">
        <f>HYPERLINK("#'Table 13'!A1", "How many friends do you feel you have…: Inside of school or college")</f>
        <v>How many friends do you feel you have…: Inside of school or college</v>
      </c>
      <c r="E21" s="18" t="str">
        <f>HYPERLINK("#'Full Results'!A108", "108")</f>
        <v>108</v>
      </c>
      <c r="F21" t="s">
        <v>67</v>
      </c>
    </row>
    <row r="22" spans="3:6" x14ac:dyDescent="0.3">
      <c r="C22">
        <v>14</v>
      </c>
      <c r="D22" s="8" t="str">
        <f>HYPERLINK("#'Table 14'!A1", "How many friends do you feel you have…: Outside of school or college")</f>
        <v>How many friends do you feel you have…: Outside of school or college</v>
      </c>
      <c r="E22" s="18" t="str">
        <f>HYPERLINK("#'Full Results'!A115", "115")</f>
        <v>115</v>
      </c>
      <c r="F22" t="s">
        <v>67</v>
      </c>
    </row>
    <row r="23" spans="3:6" x14ac:dyDescent="0.3">
      <c r="C23">
        <v>15</v>
      </c>
      <c r="D23" s="8" t="str">
        <f>HYPERLINK("#'Table 15'!A1", "Grid Summary: Which of the following are true for you about your parents and/or carers? ")</f>
        <v>Grid Summary: Which of the following are true for you about your parents and/or carers? </v>
      </c>
      <c r="E23" s="7"/>
      <c r="F23" t="s">
        <v>67</v>
      </c>
    </row>
    <row r="24" spans="3:6" x14ac:dyDescent="0.3">
      <c r="C24">
        <v>16</v>
      </c>
      <c r="D24" s="8" t="str">
        <f>HYPERLINK("#'Table 16'!A1", "Which of the following are true for you about your parents and/or carers? : Support me with my homework and/or revising ")</f>
        <v xml:space="preserve">Which of the following are true for you about your parents and/or carers? : Support me with my homework and/or revising </v>
      </c>
      <c r="E24" s="18" t="str">
        <f>HYPERLINK("#'Full Results'!A122", "122")</f>
        <v>122</v>
      </c>
      <c r="F24" t="s">
        <v>67</v>
      </c>
    </row>
    <row r="25" spans="3:6" x14ac:dyDescent="0.3">
      <c r="C25">
        <v>17</v>
      </c>
      <c r="D25" s="8" t="str">
        <f>HYPERLINK("#'Table 17'!A1", "Which of the following are true for you about your parents and/or carers? : Talk to me about what I am learning at school or college")</f>
        <v>Which of the following are true for you about your parents and/or carers? : Talk to me about what I am learning at school or college</v>
      </c>
      <c r="E25" s="18" t="str">
        <f>HYPERLINK("#'Full Results'!A130", "130")</f>
        <v>130</v>
      </c>
      <c r="F25" t="s">
        <v>67</v>
      </c>
    </row>
    <row r="26" spans="3:6" x14ac:dyDescent="0.3">
      <c r="C26">
        <v>18</v>
      </c>
      <c r="D26" s="8" t="str">
        <f>HYPERLINK("#'Table 18'!A1", "Which of the following are true for you about your parents and/or carers? : Read with me")</f>
        <v>Which of the following are true for you about your parents and/or carers? : Read with me</v>
      </c>
      <c r="E26" s="18" t="str">
        <f>HYPERLINK("#'Full Results'!A138", "138")</f>
        <v>138</v>
      </c>
      <c r="F26" t="s">
        <v>67</v>
      </c>
    </row>
    <row r="27" spans="3:6" x14ac:dyDescent="0.3">
      <c r="C27">
        <v>19</v>
      </c>
      <c r="D27" s="8" t="str">
        <f>HYPERLINK("#'Table 19'!A1", "Which of the following are true for you about your parents and/or carers? : Get involved in school or college activities (for example volunteering at my school, being a governor)")</f>
        <v>Which of the following are true for you about your parents and/or carers? : Get involved in school or college activities (for example volunteering at my school, being a governor)</v>
      </c>
      <c r="E27" s="18" t="str">
        <f>HYPERLINK("#'Full Results'!A146", "146")</f>
        <v>146</v>
      </c>
      <c r="F27" t="s">
        <v>67</v>
      </c>
    </row>
    <row r="28" spans="3:6" x14ac:dyDescent="0.3">
      <c r="C28">
        <v>20</v>
      </c>
      <c r="D28" s="8" t="str">
        <f>HYPERLINK("#'Table 20'!A1", "Which of the following are true for you about your parents and/or carers? : Help me plan for my educational future (for example college, university)")</f>
        <v>Which of the following are true for you about your parents and/or carers? : Help me plan for my educational future (for example college, university)</v>
      </c>
      <c r="E28" s="18" t="str">
        <f>HYPERLINK("#'Full Results'!A154", "154")</f>
        <v>154</v>
      </c>
      <c r="F28" t="s">
        <v>67</v>
      </c>
    </row>
    <row r="29" spans="3:6" x14ac:dyDescent="0.3">
      <c r="C29">
        <v>21</v>
      </c>
      <c r="D29" s="8" t="str">
        <f>HYPERLINK("#'Table 21'!A1", "Which of the following are true for you about your parents and/or carers? : Help me plan for my future career")</f>
        <v>Which of the following are true for you about your parents and/or carers? : Help me plan for my future career</v>
      </c>
      <c r="E29" s="18" t="str">
        <f>HYPERLINK("#'Full Results'!A162", "162")</f>
        <v>162</v>
      </c>
      <c r="F29" t="s">
        <v>67</v>
      </c>
    </row>
    <row r="30" spans="3:6" x14ac:dyDescent="0.3">
      <c r="C30">
        <v>22</v>
      </c>
      <c r="D30" s="8" t="str">
        <f>HYPERLINK("#'Table 22'!A1", "Which of the following are true for you about your parents and/or carers? : Encourage me to achieve the best I can")</f>
        <v>Which of the following are true for you about your parents and/or carers? : Encourage me to achieve the best I can</v>
      </c>
      <c r="E30" s="18" t="str">
        <f>HYPERLINK("#'Full Results'!A170", "170")</f>
        <v>170</v>
      </c>
      <c r="F30" t="s">
        <v>67</v>
      </c>
    </row>
    <row r="31" spans="3:6" x14ac:dyDescent="0.3">
      <c r="C31">
        <v>23</v>
      </c>
      <c r="D31" s="8" t="str">
        <f>HYPERLINK("#'Table 23'!A1", "Which of the following are true for you about your parents and/or carers? : Take me to museums, the theatre, or art galleries")</f>
        <v>Which of the following are true for you about your parents and/or carers? : Take me to museums, the theatre, or art galleries</v>
      </c>
      <c r="E31" s="18" t="str">
        <f>HYPERLINK("#'Full Results'!A178", "178")</f>
        <v>178</v>
      </c>
      <c r="F31" t="s">
        <v>67</v>
      </c>
    </row>
    <row r="32" spans="3:6" x14ac:dyDescent="0.3">
      <c r="C32">
        <v>24</v>
      </c>
      <c r="D32" s="8" t="str">
        <f>HYPERLINK("#'Table 24'!A1", "Which of the following are true for you about your parents and/or carers? : Take me to watch sporting events (such as football matches)")</f>
        <v>Which of the following are true for you about your parents and/or carers? : Take me to watch sporting events (such as football matches)</v>
      </c>
      <c r="E32" s="18" t="str">
        <f>HYPERLINK("#'Full Results'!A186", "186")</f>
        <v>186</v>
      </c>
      <c r="F32" t="s">
        <v>67</v>
      </c>
    </row>
    <row r="33" spans="3:6" x14ac:dyDescent="0.3">
      <c r="C33">
        <v>25</v>
      </c>
      <c r="D33" s="8" t="str">
        <f>HYPERLINK("#'Table 25'!A1", "Grid Summary: Which of the following are true for you about your home?")</f>
        <v>Grid Summary: Which of the following are true for you about your home?</v>
      </c>
      <c r="E33" s="7"/>
      <c r="F33" t="s">
        <v>67</v>
      </c>
    </row>
    <row r="34" spans="3:6" x14ac:dyDescent="0.3">
      <c r="C34">
        <v>26</v>
      </c>
      <c r="D34" s="8" t="str">
        <f>HYPERLINK("#'Table 26'!A1", "Which of the following are true for you about your home?: I have a quiet space to do homework if I want to")</f>
        <v>Which of the following are true for you about your home?: I have a quiet space to do homework if I want to</v>
      </c>
      <c r="E34" s="18" t="str">
        <f>HYPERLINK("#'Full Results'!A194", "194")</f>
        <v>194</v>
      </c>
      <c r="F34" t="s">
        <v>67</v>
      </c>
    </row>
    <row r="35" spans="3:6" x14ac:dyDescent="0.3">
      <c r="C35">
        <v>27</v>
      </c>
      <c r="D35" s="8" t="str">
        <f>HYPERLINK("#'Table 27'!A1", "Which of the following are true for you about your home?: I have access to a computer or laptop to do homework on")</f>
        <v>Which of the following are true for you about your home?: I have access to a computer or laptop to do homework on</v>
      </c>
      <c r="E35" s="18" t="str">
        <f>HYPERLINK("#'Full Results'!A200", "200")</f>
        <v>200</v>
      </c>
      <c r="F35" t="s">
        <v>67</v>
      </c>
    </row>
    <row r="36" spans="3:6" x14ac:dyDescent="0.3">
      <c r="C36">
        <v>28</v>
      </c>
      <c r="D36" s="8" t="str">
        <f>HYPERLINK("#'Table 28'!A1", "Which of the following are true for you about your home?: My home is a calm environment")</f>
        <v>Which of the following are true for you about your home?: My home is a calm environment</v>
      </c>
      <c r="E36" s="18" t="str">
        <f>HYPERLINK("#'Full Results'!A206", "206")</f>
        <v>206</v>
      </c>
      <c r="F36" t="s">
        <v>67</v>
      </c>
    </row>
    <row r="37" spans="3:6" x14ac:dyDescent="0.3">
      <c r="C37">
        <v>29</v>
      </c>
      <c r="D37" s="8" t="str">
        <f>HYPERLINK("#'Table 29'!A1", "Which of the following are true for you about your home?: I have reliable internet or Wi-Fi at home")</f>
        <v>Which of the following are true for you about your home?: I have reliable internet or Wi-Fi at home</v>
      </c>
      <c r="E37" s="18" t="str">
        <f>HYPERLINK("#'Full Results'!A212", "212")</f>
        <v>212</v>
      </c>
      <c r="F37" t="s">
        <v>67</v>
      </c>
    </row>
    <row r="38" spans="3:6" x14ac:dyDescent="0.3">
      <c r="C38">
        <v>30</v>
      </c>
      <c r="D38" s="8" t="str">
        <f>HYPERLINK("#'Table 30'!A1", "What does “being successful” mean to you? Select all that apply.  ")</f>
        <v>What does “being successful” mean to you? Select all that apply.  </v>
      </c>
      <c r="E38" s="18" t="str">
        <f>HYPERLINK("#'Full Results'!A218", "218")</f>
        <v>218</v>
      </c>
      <c r="F38" t="s">
        <v>67</v>
      </c>
    </row>
    <row r="39" spans="3:6" x14ac:dyDescent="0.3">
      <c r="C39">
        <v>31</v>
      </c>
      <c r="D39" s="8" t="str">
        <f>HYPERLINK("#'Table 31'!A1", " Do you know anyone in your life who you think is successful?")</f>
        <v xml:space="preserve"> Do you know anyone in your life who you think is successful?</v>
      </c>
      <c r="E39" s="18" t="str">
        <f>HYPERLINK("#'Full Results'!A239", "239")</f>
        <v>239</v>
      </c>
      <c r="F39" t="s">
        <v>67</v>
      </c>
    </row>
    <row r="40" spans="3:6" x14ac:dyDescent="0.3">
      <c r="C40">
        <v>32</v>
      </c>
      <c r="D40" s="8" t="str">
        <f>HYPERLINK("#'Table 32'!A1", " Would you say that your parents are successful in their lives?")</f>
        <v xml:space="preserve"> Would you say that your parents are successful in their lives?</v>
      </c>
      <c r="E40" s="18" t="str">
        <f>HYPERLINK("#'Full Results'!A246", "246")</f>
        <v>246</v>
      </c>
      <c r="F40" t="s">
        <v>67</v>
      </c>
    </row>
    <row r="41" spans="3:6" x14ac:dyDescent="0.3">
      <c r="C41">
        <v>33</v>
      </c>
      <c r="D41" s="8" t="str">
        <f>HYPERLINK("#'Table 33'!A1", "You said that you know someone successful people in your life. How do you think they became successful? Select all that apply.")</f>
        <v>You said that you know someone successful people in your life. How do you think they became successful? Select all that apply.</v>
      </c>
      <c r="E41" s="18" t="str">
        <f>HYPERLINK("#'Full Results'!A254", "254")</f>
        <v>254</v>
      </c>
      <c r="F41" t="s">
        <v>170</v>
      </c>
    </row>
    <row r="42" spans="3:6" x14ac:dyDescent="0.3">
      <c r="C42">
        <v>34</v>
      </c>
      <c r="D42" s="8" t="str">
        <f>HYPERLINK("#'Table 34'!A1", " Which of the following comes closest to your view?")</f>
        <v xml:space="preserve"> Which of the following comes closest to your view?</v>
      </c>
      <c r="E42" s="18" t="str">
        <f>HYPERLINK("#'Full Results'!A274", "274")</f>
        <v>274</v>
      </c>
      <c r="F42" t="s">
        <v>67</v>
      </c>
    </row>
    <row r="43" spans="3:6" x14ac:dyDescent="0.3">
      <c r="C43">
        <v>35</v>
      </c>
      <c r="D43" s="8" t="str">
        <f>HYPERLINK("#'Table 35'!A1", " To what extent do you agree or disagree with the following? Anyone can succeed no matter their background and upbringing ")</f>
        <v xml:space="preserve"> To what extent do you agree or disagree with the following? Anyone can succeed no matter their background and upbringing </v>
      </c>
      <c r="E43" s="18" t="str">
        <f>HYPERLINK("#'Full Results'!A282", "282")</f>
        <v>282</v>
      </c>
      <c r="F43" t="s">
        <v>67</v>
      </c>
    </row>
    <row r="44" spans="3:6" x14ac:dyDescent="0.3">
      <c r="C44">
        <v>36</v>
      </c>
      <c r="D44" s="8" t="str">
        <f>HYPERLINK("#'Table 36'!A1", " In the past school year (since September 2024), how often if at all have you been absent from school or college?")</f>
        <v xml:space="preserve"> In the past school year (since September 2024), how often if at all have you been absent from school or college?</v>
      </c>
      <c r="E44" s="18" t="str">
        <f>HYPERLINK("#'Full Results'!A291", "291")</f>
        <v>291</v>
      </c>
      <c r="F44" t="s">
        <v>67</v>
      </c>
    </row>
    <row r="45" spans="3:6" x14ac:dyDescent="0.3">
      <c r="C45">
        <v>37</v>
      </c>
      <c r="D45" s="8" t="str">
        <f>HYPERLINK("#'Table 37'!A1", "During these times, what were your reasons for being absent from school or college? Select all that apply")</f>
        <v>During these times, what were your reasons for being absent from school or college? Select all that apply</v>
      </c>
      <c r="E45" s="18" t="str">
        <f>HYPERLINK("#'Full Results'!A301", "301")</f>
        <v>301</v>
      </c>
      <c r="F45" t="s">
        <v>204</v>
      </c>
    </row>
    <row r="46" spans="3:6" x14ac:dyDescent="0.3">
      <c r="C46">
        <v>38</v>
      </c>
      <c r="D46" s="8" t="str">
        <f>HYPERLINK("#'Table 38'!A1", "In the past school year (since September 2024), have you yourself had any of the following? Select all that apply")</f>
        <v>In the past school year (since September 2024), have you yourself had any of the following? Select all that apply</v>
      </c>
      <c r="E46" s="18" t="str">
        <f>HYPERLINK("#'Full Results'!A321", "321")</f>
        <v>321</v>
      </c>
      <c r="F46" t="s">
        <v>67</v>
      </c>
    </row>
    <row r="47" spans="3:6" x14ac:dyDescent="0.3">
      <c r="C47">
        <v>39</v>
      </c>
      <c r="D47" s="8" t="str">
        <f>HYPERLINK("#'Table 39'!A1", "Grid Summary: In a typical year at school, how often do each of these things happen? ")</f>
        <v>Grid Summary: In a typical year at school, how often do each of these things happen? </v>
      </c>
      <c r="E47" s="7"/>
      <c r="F47" t="s">
        <v>67</v>
      </c>
    </row>
    <row r="48" spans="3:6" x14ac:dyDescent="0.3">
      <c r="C48">
        <v>40</v>
      </c>
      <c r="D48" s="8" t="str">
        <f>HYPERLINK("#'Table 40'!A1", "In a typical year at school, how often do each of these things happen? : An educational day trip to do with something you are studying (to a museum or a library, for example) ")</f>
        <v xml:space="preserve">In a typical year at school, how often do each of these things happen? : An educational day trip to do with something you are studying (to a museum or a library, for example) </v>
      </c>
      <c r="E48" s="18" t="str">
        <f>HYPERLINK("#'Full Results'!A333", "333")</f>
        <v>333</v>
      </c>
      <c r="F48" t="s">
        <v>67</v>
      </c>
    </row>
    <row r="49" spans="3:6" x14ac:dyDescent="0.3">
      <c r="C49">
        <v>41</v>
      </c>
      <c r="D49" s="8" t="str">
        <f>HYPERLINK("#'Table 41'!A1", "In a typical year at school, how often do each of these things happen? : A day trip to do with careers or further education (to a careers or universities fair, for example) ")</f>
        <v xml:space="preserve">In a typical year at school, how often do each of these things happen? : A day trip to do with careers or further education (to a careers or universities fair, for example) </v>
      </c>
      <c r="E49" s="18" t="str">
        <f>HYPERLINK("#'Full Results'!A342", "342")</f>
        <v>342</v>
      </c>
      <c r="F49" t="s">
        <v>67</v>
      </c>
    </row>
    <row r="50" spans="3:6" x14ac:dyDescent="0.3">
      <c r="C50">
        <v>42</v>
      </c>
      <c r="D50" s="8" t="str">
        <f>HYPERLINK("#'Table 42'!A1", "In a typical year at school, how often do each of these things happen? : A day trip that is for fun (to an activity centre or theme park, for example)")</f>
        <v>In a typical year at school, how often do each of these things happen? : A day trip that is for fun (to an activity centre or theme park, for example)</v>
      </c>
      <c r="E50" s="18" t="str">
        <f>HYPERLINK("#'Full Results'!A351", "351")</f>
        <v>351</v>
      </c>
      <c r="F50" t="s">
        <v>67</v>
      </c>
    </row>
    <row r="51" spans="3:6" x14ac:dyDescent="0.3">
      <c r="C51">
        <v>43</v>
      </c>
      <c r="D51" s="8" t="str">
        <f>HYPERLINK("#'Table 43'!A1", "In a typical year at school, how often do each of these things happen? : An opportunity to do some work experience")</f>
        <v>In a typical year at school, how often do each of these things happen? : An opportunity to do some work experience</v>
      </c>
      <c r="E51" s="18" t="str">
        <f>HYPERLINK("#'Full Results'!A360", "360")</f>
        <v>360</v>
      </c>
      <c r="F51" t="s">
        <v>67</v>
      </c>
    </row>
    <row r="52" spans="3:6" x14ac:dyDescent="0.3">
      <c r="C52">
        <v>44</v>
      </c>
      <c r="D52" s="8" t="str">
        <f>HYPERLINK("#'Table 44'!A1", "In a typical year at school, how often do each of these things happen? : An educational trip abroad, to do with something you are studying")</f>
        <v>In a typical year at school, how often do each of these things happen? : An educational trip abroad, to do with something you are studying</v>
      </c>
      <c r="E52" s="18" t="str">
        <f>HYPERLINK("#'Full Results'!A369", "369")</f>
        <v>369</v>
      </c>
      <c r="F52" t="s">
        <v>67</v>
      </c>
    </row>
    <row r="53" spans="3:6" x14ac:dyDescent="0.3">
      <c r="C53">
        <v>45</v>
      </c>
      <c r="D53" s="8" t="str">
        <f>HYPERLINK("#'Table 45'!A1", "In a typical year at school, how often do each of these things happen? : A trip abroad that is for fun")</f>
        <v>In a typical year at school, how often do each of these things happen? : A trip abroad that is for fun</v>
      </c>
      <c r="E53" s="18" t="str">
        <f>HYPERLINK("#'Full Results'!A378", "378")</f>
        <v>378</v>
      </c>
      <c r="F53" t="s">
        <v>67</v>
      </c>
    </row>
    <row r="54" spans="3:6" x14ac:dyDescent="0.3">
      <c r="C54">
        <v>46</v>
      </c>
      <c r="D54" s="8" t="str">
        <f>HYPERLINK("#'Table 46'!A1", "Grid Summary: At school, how often do these things happen in your classes?")</f>
        <v>Grid Summary: At school, how often do these things happen in your classes?</v>
      </c>
      <c r="E54" s="7"/>
      <c r="F54" t="s">
        <v>67</v>
      </c>
    </row>
    <row r="55" spans="3:6" x14ac:dyDescent="0.3">
      <c r="C55">
        <v>47</v>
      </c>
      <c r="D55" s="8" t="str">
        <f>HYPERLINK("#'Table 47'!A1", "At school, how often do these things happen in your classes?: I understand what I’m supposed to be learning")</f>
        <v>At school, how often do these things happen in your classes?: I understand what I’m supposed to be learning</v>
      </c>
      <c r="E55" s="18" t="str">
        <f>HYPERLINK("#'Full Results'!A387", "387")</f>
        <v>387</v>
      </c>
      <c r="F55" t="s">
        <v>67</v>
      </c>
    </row>
    <row r="56" spans="3:6" x14ac:dyDescent="0.3">
      <c r="C56">
        <v>48</v>
      </c>
      <c r="D56" s="8" t="str">
        <f>HYPERLINK("#'Table 48'!A1", "At school, how often do these things happen in your classes?: Teachers or staff help me when I find something difficult")</f>
        <v>At school, how often do these things happen in your classes?: Teachers or staff help me when I find something difficult</v>
      </c>
      <c r="E56" s="18" t="str">
        <f>HYPERLINK("#'Full Results'!A395", "395")</f>
        <v>395</v>
      </c>
      <c r="F56" t="s">
        <v>67</v>
      </c>
    </row>
    <row r="57" spans="3:6" x14ac:dyDescent="0.3">
      <c r="C57">
        <v>49</v>
      </c>
      <c r="D57" s="8" t="str">
        <f>HYPERLINK("#'Table 49'!A1", "At school, how often do these things happen in your classes?: Teachers or staff notice when I try my best")</f>
        <v>At school, how often do these things happen in your classes?: Teachers or staff notice when I try my best</v>
      </c>
      <c r="E57" s="18" t="str">
        <f>HYPERLINK("#'Full Results'!A403", "403")</f>
        <v>403</v>
      </c>
      <c r="F57" t="s">
        <v>67</v>
      </c>
    </row>
    <row r="58" spans="3:6" x14ac:dyDescent="0.3">
      <c r="C58">
        <v>50</v>
      </c>
      <c r="D58" s="8" t="str">
        <f>HYPERLINK("#'Table 50'!A1", "At school, how often do these things happen in your classes?: Teachers or staff make lessons interesting")</f>
        <v>At school, how often do these things happen in your classes?: Teachers or staff make lessons interesting</v>
      </c>
      <c r="E58" s="18" t="str">
        <f>HYPERLINK("#'Full Results'!A411", "411")</f>
        <v>411</v>
      </c>
      <c r="F58" t="s">
        <v>67</v>
      </c>
    </row>
    <row r="59" spans="3:6" x14ac:dyDescent="0.3">
      <c r="C59">
        <v>51</v>
      </c>
      <c r="D59" s="8" t="str">
        <f>HYPERLINK("#'Table 51'!A1", "At school, how often do these things happen in your classes?: I feel comfortable asking teachers or staff questions")</f>
        <v>At school, how often do these things happen in your classes?: I feel comfortable asking teachers or staff questions</v>
      </c>
      <c r="E59" s="18" t="str">
        <f>HYPERLINK("#'Full Results'!A419", "419")</f>
        <v>419</v>
      </c>
      <c r="F59" t="s">
        <v>67</v>
      </c>
    </row>
    <row r="60" spans="3:6" x14ac:dyDescent="0.3">
      <c r="C60">
        <v>52</v>
      </c>
      <c r="D60" s="8" t="str">
        <f>HYPERLINK("#'Table 52'!A1", "At school, how often do these things happen in your classes?: I feel listened to and respected")</f>
        <v>At school, how often do these things happen in your classes?: I feel listened to and respected</v>
      </c>
      <c r="E60" s="18" t="str">
        <f>HYPERLINK("#'Full Results'!A427", "427")</f>
        <v>427</v>
      </c>
      <c r="F60" t="s">
        <v>67</v>
      </c>
    </row>
    <row r="61" spans="3:6" x14ac:dyDescent="0.3">
      <c r="C61">
        <v>53</v>
      </c>
      <c r="D61" s="8" t="str">
        <f>HYPERLINK("#'Table 53'!A1", "At school, how often do these things happen in your classes?: I feel confident about what I’m learning")</f>
        <v>At school, how often do these things happen in your classes?: I feel confident about what I’m learning</v>
      </c>
      <c r="E61" s="18" t="str">
        <f>HYPERLINK("#'Full Results'!A435", "435")</f>
        <v>435</v>
      </c>
      <c r="F61" t="s">
        <v>67</v>
      </c>
    </row>
    <row r="62" spans="3:6" x14ac:dyDescent="0.3">
      <c r="C62">
        <v>54</v>
      </c>
      <c r="D62" s="8" t="str">
        <f>HYPERLINK("#'Table 54'!A1", "At school, how often do these things happen in your classes?: I enjoy my lessons")</f>
        <v>At school, how often do these things happen in your classes?: I enjoy my lessons</v>
      </c>
      <c r="E62" s="18" t="str">
        <f>HYPERLINK("#'Full Results'!A443", "443")</f>
        <v>443</v>
      </c>
      <c r="F62" t="s">
        <v>67</v>
      </c>
    </row>
    <row r="63" spans="3:6" x14ac:dyDescent="0.3">
      <c r="C63">
        <v>55</v>
      </c>
      <c r="D63" s="8" t="str">
        <f>HYPERLINK("#'Table 55'!A1", "At school, how often do these things happen in your classes?: Behaviour in the classroom makes it hard for people to learn")</f>
        <v>At school, how often do these things happen in your classes?: Behaviour in the classroom makes it hard for people to learn</v>
      </c>
      <c r="E63" s="18" t="str">
        <f>HYPERLINK("#'Full Results'!A451", "451")</f>
        <v>451</v>
      </c>
      <c r="F63" t="s">
        <v>67</v>
      </c>
    </row>
    <row r="64" spans="3:6" x14ac:dyDescent="0.3">
      <c r="C64">
        <v>56</v>
      </c>
      <c r="D64" s="8" t="str">
        <f>HYPERLINK("#'Table 56'!A1", "At school, how often do these things happen in your classes?: I feel unsafe")</f>
        <v>At school, how often do these things happen in your classes?: I feel unsafe</v>
      </c>
      <c r="E64" s="18" t="str">
        <f>HYPERLINK("#'Full Results'!A459", "459")</f>
        <v>459</v>
      </c>
      <c r="F64" t="s">
        <v>67</v>
      </c>
    </row>
    <row r="65" spans="3:6" x14ac:dyDescent="0.3">
      <c r="C65">
        <v>57</v>
      </c>
      <c r="D65" s="8" t="str">
        <f>HYPERLINK("#'Table 57'!A1", "Grid Summary: How would you describe your experience of moving from primary to secondary school?")</f>
        <v>Grid Summary: How would you describe your experience of moving from primary to secondary school?</v>
      </c>
      <c r="E65" s="7"/>
      <c r="F65" t="s">
        <v>267</v>
      </c>
    </row>
    <row r="66" spans="3:6" x14ac:dyDescent="0.3">
      <c r="C66">
        <v>58</v>
      </c>
      <c r="D66" s="8" t="str">
        <f>HYPERLINK("#'Table 58'!A1", "How would you describe your experience of moving from primary to secondary school?: It was very easy|It was very difficult")</f>
        <v>How would you describe your experience of moving from primary to secondary school?: It was very easy|It was very difficult</v>
      </c>
      <c r="E66" s="18" t="str">
        <f>HYPERLINK("#'Full Results'!A467", "467")</f>
        <v>467</v>
      </c>
      <c r="F66" t="s">
        <v>267</v>
      </c>
    </row>
    <row r="67" spans="3:6" x14ac:dyDescent="0.3">
      <c r="C67">
        <v>59</v>
      </c>
      <c r="D67" s="8" t="str">
        <f>HYPERLINK("#'Table 59'!A1", "How would you describe your experience of moving from primary to secondary school?: I felt very prepared|I felt very underprepared")</f>
        <v>How would you describe your experience of moving from primary to secondary school?: I felt very prepared|I felt very underprepared</v>
      </c>
      <c r="E67" s="18" t="str">
        <f>HYPERLINK("#'Full Results'!A475", "475")</f>
        <v>475</v>
      </c>
      <c r="F67" t="s">
        <v>267</v>
      </c>
    </row>
    <row r="68" spans="3:6" x14ac:dyDescent="0.3">
      <c r="C68">
        <v>60</v>
      </c>
      <c r="D68" s="8" t="str">
        <f>HYPERLINK("#'Table 60'!A1", "How would you describe your experience of moving from primary to secondary school?: I felt excited moving|I felt nervous moving")</f>
        <v>How would you describe your experience of moving from primary to secondary school?: I felt excited moving|I felt nervous moving</v>
      </c>
      <c r="E68" s="18" t="str">
        <f>HYPERLINK("#'Full Results'!A483", "483")</f>
        <v>483</v>
      </c>
      <c r="F68" t="s">
        <v>267</v>
      </c>
    </row>
    <row r="69" spans="3:6" x14ac:dyDescent="0.3">
      <c r="C69">
        <v>61</v>
      </c>
      <c r="D69" s="8" t="str">
        <f>HYPERLINK("#'Table 61'!A1", "How would you describe your experience of moving from primary to secondary school?: It was a good experience|It was a bad experience")</f>
        <v>How would you describe your experience of moving from primary to secondary school?: It was a good experience|It was a bad experience</v>
      </c>
      <c r="E69" s="18" t="str">
        <f>HYPERLINK("#'Full Results'!A491", "491")</f>
        <v>491</v>
      </c>
      <c r="F69" t="s">
        <v>267</v>
      </c>
    </row>
    <row r="70" spans="3:6" x14ac:dyDescent="0.3">
      <c r="C70">
        <v>62</v>
      </c>
      <c r="D70" s="8" t="str">
        <f>HYPERLINK("#'Table 62'!A1", "Grid Summary: How would you describe your experience of moving from secondary to sixth form or college?")</f>
        <v>Grid Summary: How would you describe your experience of moving from secondary to sixth form or college?</v>
      </c>
      <c r="E70" s="7"/>
      <c r="F70" t="s">
        <v>273</v>
      </c>
    </row>
    <row r="71" spans="3:6" x14ac:dyDescent="0.3">
      <c r="C71">
        <v>63</v>
      </c>
      <c r="D71" s="8" t="str">
        <f>HYPERLINK("#'Table 63'!A1", "How would you describe your experience of moving from secondary to sixth form or college?: It was very easy|It was very difficult")</f>
        <v>How would you describe your experience of moving from secondary to sixth form or college?: It was very easy|It was very difficult</v>
      </c>
      <c r="E71" s="18" t="str">
        <f>HYPERLINK("#'Full Results'!A499", "499")</f>
        <v>499</v>
      </c>
      <c r="F71" t="s">
        <v>273</v>
      </c>
    </row>
    <row r="72" spans="3:6" x14ac:dyDescent="0.3">
      <c r="C72">
        <v>64</v>
      </c>
      <c r="D72" s="8" t="str">
        <f>HYPERLINK("#'Table 64'!A1", "How would you describe your experience of moving from secondary to sixth form or college?: I felt very prepared|I felt very underprepared")</f>
        <v>How would you describe your experience of moving from secondary to sixth form or college?: I felt very prepared|I felt very underprepared</v>
      </c>
      <c r="E72" s="18" t="str">
        <f>HYPERLINK("#'Full Results'!A507", "507")</f>
        <v>507</v>
      </c>
      <c r="F72" t="s">
        <v>273</v>
      </c>
    </row>
    <row r="73" spans="3:6" x14ac:dyDescent="0.3">
      <c r="C73">
        <v>65</v>
      </c>
      <c r="D73" s="8" t="str">
        <f>HYPERLINK("#'Table 65'!A1", "How would you describe your experience of moving from secondary to sixth form or college?: I felt excited moving|I felt nervous moving")</f>
        <v>How would you describe your experience of moving from secondary to sixth form or college?: I felt excited moving|I felt nervous moving</v>
      </c>
      <c r="E73" s="18" t="str">
        <f>HYPERLINK("#'Full Results'!A515", "515")</f>
        <v>515</v>
      </c>
      <c r="F73" t="s">
        <v>273</v>
      </c>
    </row>
    <row r="74" spans="3:6" x14ac:dyDescent="0.3">
      <c r="C74">
        <v>66</v>
      </c>
      <c r="D74" s="8" t="str">
        <f>HYPERLINK("#'Table 66'!A1", "How would you describe your experience of moving from secondary to sixth form or college?: It was a good experience|It was a bad experience")</f>
        <v>How would you describe your experience of moving from secondary to sixth form or college?: It was a good experience|It was a bad experience</v>
      </c>
      <c r="E74" s="18" t="str">
        <f>HYPERLINK("#'Full Results'!A523", "523")</f>
        <v>523</v>
      </c>
      <c r="F74" t="s">
        <v>273</v>
      </c>
    </row>
    <row r="75" spans="3:6" x14ac:dyDescent="0.3">
      <c r="C75">
        <v>67</v>
      </c>
      <c r="D75" s="8" t="str">
        <f>HYPERLINK("#'Table 67'!A1", "And, what did you do, if anything, to prepare for this move? Select all that apply  ")</f>
        <v>And, what did you do, if anything, to prepare for this move? Select all that apply  </v>
      </c>
      <c r="E75" s="18" t="str">
        <f>HYPERLINK("#'Full Results'!A531", "531")</f>
        <v>531</v>
      </c>
      <c r="F75" t="s">
        <v>294</v>
      </c>
    </row>
    <row r="76" spans="3:6" x14ac:dyDescent="0.3">
      <c r="C76">
        <v>68</v>
      </c>
      <c r="D76" s="8" t="str">
        <f>HYPERLINK("#'Table 68'!A1", "Which of the following, if any, have you received to help you decide on your next steps once leaving school? Select all that apply")</f>
        <v>Which of the following, if any, have you received to help you decide on your next steps once leaving school? Select all that apply</v>
      </c>
      <c r="E76" s="18" t="str">
        <f>HYPERLINK("#'Full Results'!A551", "551")</f>
        <v>551</v>
      </c>
      <c r="F76" t="s">
        <v>313</v>
      </c>
    </row>
    <row r="77" spans="3:6" x14ac:dyDescent="0.3">
      <c r="C77">
        <v>69</v>
      </c>
      <c r="D77" s="8" t="str">
        <f>HYPERLINK("#'Table 69'!A1", "Grid Summary: For each of the following, how would you rate your school or college on a scale of 1-5, where 1 is very bad and 5 is very good? ")</f>
        <v>Grid Summary: For each of the following, how would you rate your school or college on a scale of 1-5, where 1 is very bad and 5 is very good? </v>
      </c>
      <c r="E77" s="7"/>
      <c r="F77" t="s">
        <v>67</v>
      </c>
    </row>
    <row r="78" spans="3:6" x14ac:dyDescent="0.3">
      <c r="C78">
        <v>70</v>
      </c>
      <c r="D78" s="8" t="str">
        <f>HYPERLINK("#'Table 70'!A1", "For each of the following, how would you rate your school or college on a scale of 1-5, where 1 is very bad and 5 is very good? : Having good teachers")</f>
        <v>For each of the following, how would you rate your school or college on a scale of 1-5, where 1 is very bad and 5 is very good? : Having good teachers</v>
      </c>
      <c r="E78" s="18" t="str">
        <f>HYPERLINK("#'Full Results'!A573", "573")</f>
        <v>573</v>
      </c>
      <c r="F78" t="s">
        <v>67</v>
      </c>
    </row>
    <row r="79" spans="3:6" x14ac:dyDescent="0.3">
      <c r="C79">
        <v>71</v>
      </c>
      <c r="D79" s="8" t="str">
        <f>HYPERLINK("#'Table 71'!A1", "For each of the following, how would you rate your school or college on a scale of 1-5, where 1 is very bad and 5 is very good? : Supporting students when they’re struggling")</f>
        <v>For each of the following, how would you rate your school or college on a scale of 1-5, where 1 is very bad and 5 is very good? : Supporting students when they’re struggling</v>
      </c>
      <c r="E79" s="18" t="str">
        <f>HYPERLINK("#'Full Results'!A582", "582")</f>
        <v>582</v>
      </c>
      <c r="F79" t="s">
        <v>67</v>
      </c>
    </row>
    <row r="80" spans="3:6" x14ac:dyDescent="0.3">
      <c r="C80">
        <v>72</v>
      </c>
      <c r="D80" s="8" t="str">
        <f>HYPERLINK("#'Table 72'!A1", "For each of the following, how would you rate your school or college on a scale of 1-5, where 1 is very bad and 5 is very good? : Making lessons interesting and enjoyable")</f>
        <v>For each of the following, how would you rate your school or college on a scale of 1-5, where 1 is very bad and 5 is very good? : Making lessons interesting and enjoyable</v>
      </c>
      <c r="E80" s="18" t="str">
        <f>HYPERLINK("#'Full Results'!A591", "591")</f>
        <v>591</v>
      </c>
      <c r="F80" t="s">
        <v>67</v>
      </c>
    </row>
    <row r="81" spans="3:6" x14ac:dyDescent="0.3">
      <c r="C81">
        <v>73</v>
      </c>
      <c r="D81" s="8" t="str">
        <f>HYPERLINK("#'Table 73'!A1", "For each of the following, how would you rate your school or college on a scale of 1-5, where 1 is very bad and 5 is very good? : Teaching skills you will use in real life")</f>
        <v>For each of the following, how would you rate your school or college on a scale of 1-5, where 1 is very bad and 5 is very good? : Teaching skills you will use in real life</v>
      </c>
      <c r="E81" s="18" t="str">
        <f>HYPERLINK("#'Full Results'!A600", "600")</f>
        <v>600</v>
      </c>
      <c r="F81" t="s">
        <v>67</v>
      </c>
    </row>
    <row r="82" spans="3:6" x14ac:dyDescent="0.3">
      <c r="C82">
        <v>74</v>
      </c>
      <c r="D82" s="8" t="str">
        <f>HYPERLINK("#'Table 74'!A1", "For each of the following, how would you rate your school or college on a scale of 1-5, where 1 is very bad and 5 is very good? : Helping students succeed in the future")</f>
        <v>For each of the following, how would you rate your school or college on a scale of 1-5, where 1 is very bad and 5 is very good? : Helping students succeed in the future</v>
      </c>
      <c r="E82" s="18" t="str">
        <f>HYPERLINK("#'Full Results'!A609", "609")</f>
        <v>609</v>
      </c>
      <c r="F82" t="s">
        <v>67</v>
      </c>
    </row>
    <row r="83" spans="3:6" x14ac:dyDescent="0.3">
      <c r="C83">
        <v>75</v>
      </c>
      <c r="D83" s="8" t="str">
        <f>HYPERLINK("#'Table 75'!A1", "For each of the following, how would you rate your school or college on a scale of 1-5, where 1 is very bad and 5 is very good? : Managing the behaviour of students")</f>
        <v>For each of the following, how would you rate your school or college on a scale of 1-5, where 1 is very bad and 5 is very good? : Managing the behaviour of students</v>
      </c>
      <c r="E83" s="18" t="str">
        <f>HYPERLINK("#'Full Results'!A618", "618")</f>
        <v>618</v>
      </c>
      <c r="F83" t="s">
        <v>67</v>
      </c>
    </row>
    <row r="84" spans="3:6" x14ac:dyDescent="0.3">
      <c r="C84">
        <v>76</v>
      </c>
      <c r="D84" s="8" t="str">
        <f>HYPERLINK("#'Table 76'!A1", "For each of the following, how would you rate your school or college on a scale of 1-5, where 1 is very bad and 5 is very good? : Activities outside of lesson time like sport, drama and music")</f>
        <v>For each of the following, how would you rate your school or college on a scale of 1-5, where 1 is very bad and 5 is very good? : Activities outside of lesson time like sport, drama and music</v>
      </c>
      <c r="E84" s="18" t="str">
        <f>HYPERLINK("#'Full Results'!A627", "627")</f>
        <v>627</v>
      </c>
      <c r="F84" t="s">
        <v>67</v>
      </c>
    </row>
    <row r="85" spans="3:6" x14ac:dyDescent="0.3">
      <c r="C85">
        <v>77</v>
      </c>
      <c r="D85" s="8" t="str">
        <f>HYPERLINK("#'Table 77'!A1", "For each of the following, how would you rate your school or college on a scale of 1-5, where 1 is very bad and 5 is very good? : Supporting me for the life I want to lead as an adult")</f>
        <v>For each of the following, how would you rate your school or college on a scale of 1-5, where 1 is very bad and 5 is very good? : Supporting me for the life I want to lead as an adult</v>
      </c>
      <c r="E85" s="18" t="str">
        <f>HYPERLINK("#'Full Results'!A636", "636")</f>
        <v>636</v>
      </c>
      <c r="F85" t="s">
        <v>67</v>
      </c>
    </row>
    <row r="86" spans="3:6" x14ac:dyDescent="0.3">
      <c r="C86">
        <v>78</v>
      </c>
      <c r="D86" s="8" t="str">
        <f>HYPERLINK("#'Table 78'!A1", " Which of the following comes to your view?")</f>
        <v xml:space="preserve"> Which of the following comes to your view?</v>
      </c>
      <c r="E86" s="18" t="str">
        <f>HYPERLINK("#'Full Results'!A645", "645")</f>
        <v>645</v>
      </c>
      <c r="F86" t="s">
        <v>67</v>
      </c>
    </row>
    <row r="87" spans="3:6" x14ac:dyDescent="0.3">
      <c r="C87">
        <v>79</v>
      </c>
      <c r="D87" s="8" t="str">
        <f>HYPERLINK("#'Table 79'!A1", " Which of the following best describes you?")</f>
        <v xml:space="preserve"> Which of the following best describes you?</v>
      </c>
      <c r="E87" s="18" t="str">
        <f>HYPERLINK("#'Full Results'!A651", "651")</f>
        <v>651</v>
      </c>
      <c r="F87" t="s">
        <v>67</v>
      </c>
    </row>
    <row r="88" spans="3:6" x14ac:dyDescent="0.3">
      <c r="C88">
        <v>80</v>
      </c>
      <c r="D88" s="8" t="str">
        <f>HYPERLINK("#'Table 80'!A1", "Is there someone  you look up to or see as a role model?")</f>
        <v>Is there someone  you look up to or see as a role model?</v>
      </c>
      <c r="E88" s="18" t="str">
        <f>HYPERLINK("#'Full Results'!A660", "660")</f>
        <v>660</v>
      </c>
      <c r="F88" t="s">
        <v>67</v>
      </c>
    </row>
    <row r="89" spans="3:6" x14ac:dyDescent="0.3">
      <c r="C89">
        <v>81</v>
      </c>
      <c r="D89" s="8" t="str">
        <f>HYPERLINK("#'Table 81'!A1", "Who is the person you look up to at school or college? If multiple options apply, please select all of them")</f>
        <v>Who is the person you look up to at school or college? If multiple options apply, please select all of them</v>
      </c>
      <c r="E89" s="18" t="str">
        <f>HYPERLINK("#'Full Results'!A667", "667")</f>
        <v>667</v>
      </c>
      <c r="F89" t="s">
        <v>458</v>
      </c>
    </row>
    <row r="90" spans="3:6" x14ac:dyDescent="0.3">
      <c r="C90">
        <v>82</v>
      </c>
      <c r="D90" s="8" t="str">
        <f>HYPERLINK("#'Table 82'!A1", "What about that person or people makes you look up to them? Select all that apply.")</f>
        <v>What about that person or people makes you look up to them? Select all that apply.</v>
      </c>
      <c r="E90" s="18" t="str">
        <f>HYPERLINK("#'Full Results'!A679", "679")</f>
        <v>679</v>
      </c>
      <c r="F90" t="s">
        <v>459</v>
      </c>
    </row>
    <row r="91" spans="3:6" x14ac:dyDescent="0.3">
      <c r="C91">
        <v>83</v>
      </c>
      <c r="D91" s="8" t="str">
        <f>HYPERLINK("#'Table 83'!A1", "What do you think school or college is for? Select all that apply.")</f>
        <v>What do you think school or college is for? Select all that apply.</v>
      </c>
      <c r="E91" s="18" t="str">
        <f>HYPERLINK("#'Full Results'!A692", "692")</f>
        <v>692</v>
      </c>
      <c r="F91" t="s">
        <v>67</v>
      </c>
    </row>
    <row r="92" spans="3:6" x14ac:dyDescent="0.3">
      <c r="C92">
        <v>84</v>
      </c>
      <c r="D92" s="8" t="str">
        <f>HYPERLINK("#'Table 84'!A1", " How important is doing well at school or college to you?")</f>
        <v xml:space="preserve"> How important is doing well at school or college to you?</v>
      </c>
      <c r="E92" s="18" t="str">
        <f>HYPERLINK("#'Full Results'!A707", "707")</f>
        <v>707</v>
      </c>
      <c r="F92" t="s">
        <v>67</v>
      </c>
    </row>
    <row r="93" spans="3:6" x14ac:dyDescent="0.3">
      <c r="C93">
        <v>85</v>
      </c>
      <c r="D93" s="8" t="str">
        <f>HYPERLINK("#'Table 85'!A1", " How important is it to your family that you do well at school or college?")</f>
        <v xml:space="preserve"> How important is it to your family that you do well at school or college?</v>
      </c>
      <c r="E93" s="18" t="str">
        <f>HYPERLINK("#'Full Results'!A715", "715")</f>
        <v>715</v>
      </c>
      <c r="F93" t="s">
        <v>67</v>
      </c>
    </row>
    <row r="94" spans="3:6" x14ac:dyDescent="0.3">
      <c r="C94">
        <v>86</v>
      </c>
      <c r="D94" s="8" t="str">
        <f>HYPERLINK("#'Table 86'!A1", "In your opinion, which of the following is most important to get a good job in the future? Select up to three of the following")</f>
        <v>In your opinion, which of the following is most important to get a good job in the future? Select up to three of the following</v>
      </c>
      <c r="E94" s="18" t="str">
        <f>HYPERLINK("#'Full Results'!A723", "723")</f>
        <v>723</v>
      </c>
      <c r="F94" t="s">
        <v>67</v>
      </c>
    </row>
    <row r="95" spans="3:6" x14ac:dyDescent="0.3">
      <c r="C95">
        <v>87</v>
      </c>
      <c r="D95" s="8" t="str">
        <f>HYPERLINK("#'Table 87'!A1", " Which of the following comes closest to your view?")</f>
        <v xml:space="preserve"> Which of the following comes closest to your view?</v>
      </c>
      <c r="E95" s="18" t="str">
        <f>HYPERLINK("#'Full Results'!A735", "735")</f>
        <v>735</v>
      </c>
      <c r="F95" t="s">
        <v>67</v>
      </c>
    </row>
    <row r="96" spans="3:6" x14ac:dyDescent="0.3">
      <c r="C96">
        <v>88</v>
      </c>
      <c r="D96" s="8" t="str">
        <f>HYPERLINK("#'Table 88'!A1", "Grid Summary: How likely or unlikely are you to do the following in your life?")</f>
        <v>Grid Summary: How likely or unlikely are you to do the following in your life?</v>
      </c>
      <c r="E96" s="7"/>
      <c r="F96" t="s">
        <v>67</v>
      </c>
    </row>
    <row r="97" spans="3:6" x14ac:dyDescent="0.3">
      <c r="C97">
        <v>89</v>
      </c>
      <c r="D97" s="8" t="str">
        <f>HYPERLINK("#'Table 89'!A1", "How likely or unlikely are you to do the following in your life?: Be successful")</f>
        <v>How likely or unlikely are you to do the following in your life?: Be successful</v>
      </c>
      <c r="E97" s="18" t="str">
        <f>HYPERLINK("#'Full Results'!A741", "741")</f>
        <v>741</v>
      </c>
      <c r="F97" t="s">
        <v>67</v>
      </c>
    </row>
    <row r="98" spans="3:6" x14ac:dyDescent="0.3">
      <c r="C98">
        <v>90</v>
      </c>
      <c r="D98" s="8" t="str">
        <f>HYPERLINK("#'Table 90'!A1", "How likely or unlikely are you to do the following in your life?: Do well at school")</f>
        <v>How likely or unlikely are you to do the following in your life?: Do well at school</v>
      </c>
      <c r="E98" s="18" t="str">
        <f>HYPERLINK("#'Full Results'!A749", "749")</f>
        <v>749</v>
      </c>
      <c r="F98" t="s">
        <v>67</v>
      </c>
    </row>
    <row r="99" spans="3:6" x14ac:dyDescent="0.3">
      <c r="C99">
        <v>91</v>
      </c>
      <c r="D99" s="8" t="str">
        <f>HYPERLINK("#'Table 91'!A1", "How likely or unlikely are you to do the following in your life?: Have enough money to be comfortable")</f>
        <v>How likely or unlikely are you to do the following in your life?: Have enough money to be comfortable</v>
      </c>
      <c r="E99" s="18" t="str">
        <f>HYPERLINK("#'Full Results'!A757", "757")</f>
        <v>757</v>
      </c>
      <c r="F99" t="s">
        <v>67</v>
      </c>
    </row>
    <row r="100" spans="3:6" x14ac:dyDescent="0.3">
      <c r="C100">
        <v>92</v>
      </c>
      <c r="D100" s="8" t="str">
        <f>HYPERLINK("#'Table 92'!A1", "How likely or unlikely are you to do the following in your life?: Leave the area where you grew up")</f>
        <v>How likely or unlikely are you to do the following in your life?: Leave the area where you grew up</v>
      </c>
      <c r="E100" s="18" t="str">
        <f>HYPERLINK("#'Full Results'!A765", "765")</f>
        <v>765</v>
      </c>
      <c r="F100" t="s">
        <v>67</v>
      </c>
    </row>
    <row r="101" spans="3:6" x14ac:dyDescent="0.3">
      <c r="C101">
        <v>93</v>
      </c>
      <c r="D101" s="8" t="str">
        <f>HYPERLINK("#'Table 93'!A1", "How likely or unlikely are you to do the following in your life?: Go to any university")</f>
        <v>How likely or unlikely are you to do the following in your life?: Go to any university</v>
      </c>
      <c r="E101" s="18" t="str">
        <f>HYPERLINK("#'Full Results'!A773", "773")</f>
        <v>773</v>
      </c>
      <c r="F101" t="s">
        <v>67</v>
      </c>
    </row>
    <row r="102" spans="3:6" x14ac:dyDescent="0.3">
      <c r="C102">
        <v>94</v>
      </c>
      <c r="D102" s="8" t="str">
        <f>HYPERLINK("#'Table 94'!A1", "How likely or unlikely are you to do the following in your life?: Go to a top university")</f>
        <v>How likely or unlikely are you to do the following in your life?: Go to a top university</v>
      </c>
      <c r="E102" s="18" t="str">
        <f>HYPERLINK("#'Full Results'!A781", "781")</f>
        <v>781</v>
      </c>
      <c r="F102" t="s">
        <v>67</v>
      </c>
    </row>
    <row r="103" spans="3:6" x14ac:dyDescent="0.3">
      <c r="C103">
        <v>95</v>
      </c>
      <c r="D103" s="8" t="str">
        <f>HYPERLINK("#'Table 95'!A1", "How likely or unlikely are you to do the following in your life?: Do an apprenticeship")</f>
        <v>How likely or unlikely are you to do the following in your life?: Do an apprenticeship</v>
      </c>
      <c r="E103" s="18" t="str">
        <f>HYPERLINK("#'Full Results'!A789", "789")</f>
        <v>789</v>
      </c>
      <c r="F103" t="s">
        <v>67</v>
      </c>
    </row>
    <row r="104" spans="3:6" x14ac:dyDescent="0.3">
      <c r="C104">
        <v>96</v>
      </c>
      <c r="D104" s="8" t="str">
        <f>HYPERLINK("#'Table 96'!A1", "How likely or unlikely are you to do the following in your life?: Own a home")</f>
        <v>How likely or unlikely are you to do the following in your life?: Own a home</v>
      </c>
      <c r="E104" s="18" t="str">
        <f>HYPERLINK("#'Full Results'!A797", "797")</f>
        <v>797</v>
      </c>
      <c r="F104" t="s">
        <v>67</v>
      </c>
    </row>
    <row r="105" spans="3:6" x14ac:dyDescent="0.3">
      <c r="C105">
        <v>97</v>
      </c>
      <c r="D105" s="8" t="str">
        <f>HYPERLINK("#'Table 97'!A1", "How likely or unlikely are you to do the following in your life?: Get into a senior position at work")</f>
        <v>How likely or unlikely are you to do the following in your life?: Get into a senior position at work</v>
      </c>
      <c r="E105" s="18" t="str">
        <f>HYPERLINK("#'Full Results'!A805", "805")</f>
        <v>805</v>
      </c>
      <c r="F105" t="s">
        <v>67</v>
      </c>
    </row>
    <row r="106" spans="3:6" x14ac:dyDescent="0.3">
      <c r="C106">
        <v>98</v>
      </c>
      <c r="D106" s="8" t="str">
        <f>HYPERLINK("#'Table 98'!A1", "How likely or unlikely are you to do the following in your life?: Be a millionaire")</f>
        <v>How likely or unlikely are you to do the following in your life?: Be a millionaire</v>
      </c>
      <c r="E106" s="18" t="str">
        <f>HYPERLINK("#'Full Results'!A813", "813")</f>
        <v>813</v>
      </c>
      <c r="F106" t="s">
        <v>67</v>
      </c>
    </row>
    <row r="107" spans="3:6" x14ac:dyDescent="0.3">
      <c r="C107">
        <v>99</v>
      </c>
      <c r="D107" s="8" t="str">
        <f>HYPERLINK("#'Table 99'!A1", "Grid Summary: Which of the following do you want to do in your life?")</f>
        <v>Grid Summary: Which of the following do you want to do in your life?</v>
      </c>
      <c r="E107" s="7"/>
      <c r="F107" t="s">
        <v>67</v>
      </c>
    </row>
    <row r="108" spans="3:6" x14ac:dyDescent="0.3">
      <c r="C108">
        <v>100</v>
      </c>
      <c r="D108" s="8" t="str">
        <f>HYPERLINK("#'Table 100'!A1", "Which of the following do you want to do in your life?: Be successful")</f>
        <v>Which of the following do you want to do in your life?: Be successful</v>
      </c>
      <c r="E108" s="18" t="str">
        <f>HYPERLINK("#'Full Results'!A821", "821")</f>
        <v>821</v>
      </c>
      <c r="F108" t="s">
        <v>67</v>
      </c>
    </row>
    <row r="109" spans="3:6" x14ac:dyDescent="0.3">
      <c r="C109">
        <v>101</v>
      </c>
      <c r="D109" s="8" t="str">
        <f>HYPERLINK("#'Table 101'!A1", "Which of the following do you want to do in your life?: Do well at school")</f>
        <v>Which of the following do you want to do in your life?: Do well at school</v>
      </c>
      <c r="E109" s="18" t="str">
        <f>HYPERLINK("#'Full Results'!A827", "827")</f>
        <v>827</v>
      </c>
      <c r="F109" t="s">
        <v>67</v>
      </c>
    </row>
    <row r="110" spans="3:6" x14ac:dyDescent="0.3">
      <c r="C110">
        <v>102</v>
      </c>
      <c r="D110" s="8" t="str">
        <f>HYPERLINK("#'Table 102'!A1", "Which of the following do you want to do in your life?: Have enough money to be comfortable")</f>
        <v>Which of the following do you want to do in your life?: Have enough money to be comfortable</v>
      </c>
      <c r="E110" s="18" t="str">
        <f>HYPERLINK("#'Full Results'!A833", "833")</f>
        <v>833</v>
      </c>
      <c r="F110" t="s">
        <v>67</v>
      </c>
    </row>
    <row r="111" spans="3:6" x14ac:dyDescent="0.3">
      <c r="C111">
        <v>103</v>
      </c>
      <c r="D111" s="8" t="str">
        <f>HYPERLINK("#'Table 103'!A1", "Which of the following do you want to do in your life?: Leave the area where they grew up")</f>
        <v>Which of the following do you want to do in your life?: Leave the area where they grew up</v>
      </c>
      <c r="E111" s="18" t="str">
        <f>HYPERLINK("#'Full Results'!A839", "839")</f>
        <v>839</v>
      </c>
      <c r="F111" t="s">
        <v>67</v>
      </c>
    </row>
    <row r="112" spans="3:6" x14ac:dyDescent="0.3">
      <c r="C112">
        <v>104</v>
      </c>
      <c r="D112" s="8" t="str">
        <f>HYPERLINK("#'Table 104'!A1", "Which of the following do you want to do in your life?: Go to any university")</f>
        <v>Which of the following do you want to do in your life?: Go to any university</v>
      </c>
      <c r="E112" s="18" t="str">
        <f>HYPERLINK("#'Full Results'!A845", "845")</f>
        <v>845</v>
      </c>
      <c r="F112" t="s">
        <v>67</v>
      </c>
    </row>
    <row r="113" spans="3:6" x14ac:dyDescent="0.3">
      <c r="C113">
        <v>105</v>
      </c>
      <c r="D113" s="8" t="str">
        <f>HYPERLINK("#'Table 105'!A1", "Which of the following do you want to do in your life?: Go to a top university")</f>
        <v>Which of the following do you want to do in your life?: Go to a top university</v>
      </c>
      <c r="E113" s="18" t="str">
        <f>HYPERLINK("#'Full Results'!A851", "851")</f>
        <v>851</v>
      </c>
      <c r="F113" t="s">
        <v>67</v>
      </c>
    </row>
    <row r="114" spans="3:6" x14ac:dyDescent="0.3">
      <c r="C114">
        <v>106</v>
      </c>
      <c r="D114" s="8" t="str">
        <f>HYPERLINK("#'Table 106'!A1", "Which of the following do you want to do in your life?: Do an apprenticeship")</f>
        <v>Which of the following do you want to do in your life?: Do an apprenticeship</v>
      </c>
      <c r="E114" s="18" t="str">
        <f>HYPERLINK("#'Full Results'!A857", "857")</f>
        <v>857</v>
      </c>
      <c r="F114" t="s">
        <v>67</v>
      </c>
    </row>
    <row r="115" spans="3:6" x14ac:dyDescent="0.3">
      <c r="C115">
        <v>107</v>
      </c>
      <c r="D115" s="8" t="str">
        <f>HYPERLINK("#'Table 107'!A1", "Which of the following do you want to do in your life?: Own a home")</f>
        <v>Which of the following do you want to do in your life?: Own a home</v>
      </c>
      <c r="E115" s="18" t="str">
        <f>HYPERLINK("#'Full Results'!A863", "863")</f>
        <v>863</v>
      </c>
      <c r="F115" t="s">
        <v>67</v>
      </c>
    </row>
    <row r="116" spans="3:6" x14ac:dyDescent="0.3">
      <c r="C116">
        <v>108</v>
      </c>
      <c r="D116" s="8" t="str">
        <f>HYPERLINK("#'Table 108'!A1", "Which of the following do you want to do in your life?: Get into a senior position at work")</f>
        <v>Which of the following do you want to do in your life?: Get into a senior position at work</v>
      </c>
      <c r="E116" s="18" t="str">
        <f>HYPERLINK("#'Full Results'!A869", "869")</f>
        <v>869</v>
      </c>
      <c r="F116" t="s">
        <v>67</v>
      </c>
    </row>
    <row r="117" spans="3:6" x14ac:dyDescent="0.3">
      <c r="C117">
        <v>109</v>
      </c>
      <c r="D117" s="8" t="str">
        <f>HYPERLINK("#'Table 109'!A1", "Which of the following do you want to do in your life?: Be a millionaire")</f>
        <v>Which of the following do you want to do in your life?: Be a millionaire</v>
      </c>
      <c r="E117" s="18" t="str">
        <f>HYPERLINK("#'Full Results'!A875", "875")</f>
        <v>875</v>
      </c>
      <c r="F117" t="s">
        <v>67</v>
      </c>
    </row>
    <row r="118" spans="3:6" x14ac:dyDescent="0.3">
      <c r="C118">
        <v>110</v>
      </c>
      <c r="D118" s="8" t="str">
        <f>HYPERLINK("#'Table 110'!A1", "Grid Summary: Which of the following words comes closest to how you would describe apprenticeships?  ")</f>
        <v>Grid Summary: Which of the following words comes closest to how you would describe apprenticeships?  </v>
      </c>
      <c r="E118" s="7"/>
      <c r="F118" t="s">
        <v>82</v>
      </c>
    </row>
    <row r="119" spans="3:6" x14ac:dyDescent="0.3">
      <c r="C119">
        <v>111</v>
      </c>
      <c r="D119" s="8" t="str">
        <f>HYPERLINK("#'Table 111'!A1", "Which of the following words comes closest to how you would describe apprenticeships?  : Waste of time|Important use of time")</f>
        <v>Which of the following words comes closest to how you would describe apprenticeships?  : Waste of time|Important use of time</v>
      </c>
      <c r="E119" s="18" t="str">
        <f>HYPERLINK("#'Full Results'!A881", "881")</f>
        <v>881</v>
      </c>
      <c r="F119" t="s">
        <v>82</v>
      </c>
    </row>
    <row r="120" spans="3:6" x14ac:dyDescent="0.3">
      <c r="C120">
        <v>112</v>
      </c>
      <c r="D120" s="8" t="str">
        <f>HYPERLINK("#'Table 112'!A1", "Which of the following words comes closest to how you would describe apprenticeships?  : Unimportant to getting on in life|Important to getting on in life")</f>
        <v>Which of the following words comes closest to how you would describe apprenticeships?  : Unimportant to getting on in life|Important to getting on in life</v>
      </c>
      <c r="E120" s="18" t="str">
        <f>HYPERLINK("#'Full Results'!A889", "889")</f>
        <v>889</v>
      </c>
      <c r="F120" t="s">
        <v>82</v>
      </c>
    </row>
    <row r="121" spans="3:6" x14ac:dyDescent="0.3">
      <c r="C121">
        <v>113</v>
      </c>
      <c r="D121" s="8" t="str">
        <f>HYPERLINK("#'Table 113'!A1", "Which of the following words comes closest to how you would describe apprenticeships?  : Not for people like me|For people like me")</f>
        <v>Which of the following words comes closest to how you would describe apprenticeships?  : Not for people like me|For people like me</v>
      </c>
      <c r="E121" s="18" t="str">
        <f>HYPERLINK("#'Full Results'!A897", "897")</f>
        <v>897</v>
      </c>
      <c r="F121" t="s">
        <v>82</v>
      </c>
    </row>
    <row r="122" spans="3:6" x14ac:dyDescent="0.3">
      <c r="C122">
        <v>114</v>
      </c>
      <c r="D122" s="8" t="str">
        <f>HYPERLINK("#'Table 114'!A1", "Which of the following words comes closest to how you would describe apprenticeships?  : Worth the money|Not worth the money")</f>
        <v>Which of the following words comes closest to how you would describe apprenticeships?  : Worth the money|Not worth the money</v>
      </c>
      <c r="E122" s="18" t="str">
        <f>HYPERLINK("#'Full Results'!A905", "905")</f>
        <v>905</v>
      </c>
      <c r="F122" t="s">
        <v>82</v>
      </c>
    </row>
    <row r="123" spans="3:6" x14ac:dyDescent="0.3">
      <c r="C123">
        <v>115</v>
      </c>
      <c r="D123" s="8" t="str">
        <f>HYPERLINK("#'Table 115'!A1", "Grid Summary: Which of the following words comes closest to how you would describe universities?  ")</f>
        <v>Grid Summary: Which of the following words comes closest to how you would describe universities?  </v>
      </c>
      <c r="E123" s="7"/>
      <c r="F123" t="s">
        <v>82</v>
      </c>
    </row>
    <row r="124" spans="3:6" x14ac:dyDescent="0.3">
      <c r="C124">
        <v>116</v>
      </c>
      <c r="D124" s="8" t="str">
        <f>HYPERLINK("#'Table 116'!A1", "Which of the following words comes closest to how you would describe universities?  : Worth the money|Not worth the money")</f>
        <v>Which of the following words comes closest to how you would describe universities?  : Worth the money|Not worth the money</v>
      </c>
      <c r="E124" s="18" t="str">
        <f>HYPERLINK("#'Full Results'!A913", "913")</f>
        <v>913</v>
      </c>
      <c r="F124" t="s">
        <v>82</v>
      </c>
    </row>
    <row r="125" spans="3:6" x14ac:dyDescent="0.3">
      <c r="C125">
        <v>117</v>
      </c>
      <c r="D125" s="8" t="str">
        <f>HYPERLINK("#'Table 117'!A1", "Which of the following words comes closest to how you would describe universities?  : Not for people like me|For people like me")</f>
        <v>Which of the following words comes closest to how you would describe universities?  : Not for people like me|For people like me</v>
      </c>
      <c r="E125" s="18" t="str">
        <f>HYPERLINK("#'Full Results'!A921", "921")</f>
        <v>921</v>
      </c>
      <c r="F125" t="s">
        <v>82</v>
      </c>
    </row>
    <row r="126" spans="3:6" x14ac:dyDescent="0.3">
      <c r="C126">
        <v>118</v>
      </c>
      <c r="D126" s="8" t="str">
        <f>HYPERLINK("#'Table 118'!A1", "Which of the following words comes closest to how you would describe universities?  : Unimportant to getting on in life|Important to getting on in life")</f>
        <v>Which of the following words comes closest to how you would describe universities?  : Unimportant to getting on in life|Important to getting on in life</v>
      </c>
      <c r="E126" s="18" t="str">
        <f>HYPERLINK("#'Full Results'!A929", "929")</f>
        <v>929</v>
      </c>
      <c r="F126" t="s">
        <v>82</v>
      </c>
    </row>
    <row r="127" spans="3:6" x14ac:dyDescent="0.3">
      <c r="C127">
        <v>119</v>
      </c>
      <c r="D127" s="8" t="str">
        <f>HYPERLINK("#'Table 119'!A1", "Which of the following words comes closest to how you would describe universities?  : Waste of time|Important use of time")</f>
        <v>Which of the following words comes closest to how you would describe universities?  : Waste of time|Important use of time</v>
      </c>
      <c r="E127" s="18" t="str">
        <f>HYPERLINK("#'Full Results'!A937", "937")</f>
        <v>937</v>
      </c>
      <c r="F127" t="s">
        <v>82</v>
      </c>
    </row>
    <row r="128" spans="3:6" x14ac:dyDescent="0.3">
      <c r="C128">
        <v>120</v>
      </c>
      <c r="D128" s="8" t="str">
        <f>HYPERLINK("#'Table 120'!A1", "If you had to choose, which of these things would you prioritise your school or college doing over anything else?  Select up to three.")</f>
        <v>If you had to choose, which of these things would you prioritise your school or college doing over anything else?  Select up to three.</v>
      </c>
      <c r="E128" s="18" t="str">
        <f>HYPERLINK("#'Full Results'!A945", "945")</f>
        <v>945</v>
      </c>
      <c r="F128" t="s">
        <v>67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F961"/>
  <sheetViews>
    <sheetView showGridLines="0" workbookViewId="0">
      <pane xSplit="2" ySplit="8" topLeftCell="C101" activePane="bottomRight" state="frozen"/>
      <selection pane="topRight"/>
      <selection pane="bottomLeft"/>
      <selection pane="bottomRight" activeCell="B105" sqref="B105"/>
    </sheetView>
  </sheetViews>
  <sheetFormatPr defaultColWidth="11.5546875" defaultRowHeight="14.4" x14ac:dyDescent="0.3"/>
  <cols>
    <col min="2" max="2" width="20.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2" t="s">
        <v>457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3"/>
      <c r="C5" s="13"/>
      <c r="D5" s="25" t="s">
        <v>42</v>
      </c>
      <c r="E5" s="25"/>
      <c r="F5" s="13"/>
      <c r="G5" s="25" t="s">
        <v>43</v>
      </c>
      <c r="H5" s="25"/>
      <c r="I5" s="25"/>
      <c r="J5" s="25"/>
      <c r="K5" s="13"/>
      <c r="L5" s="25" t="s">
        <v>44</v>
      </c>
      <c r="M5" s="25"/>
      <c r="N5" s="25"/>
      <c r="O5" s="25"/>
      <c r="P5" s="25"/>
      <c r="Q5" s="25"/>
      <c r="R5" s="25"/>
      <c r="S5" s="25"/>
      <c r="T5" s="25"/>
      <c r="U5" s="13"/>
      <c r="V5" s="25" t="s">
        <v>45</v>
      </c>
      <c r="W5" s="25"/>
      <c r="X5" s="13"/>
      <c r="Y5" s="25" t="s">
        <v>46</v>
      </c>
      <c r="Z5" s="25"/>
      <c r="AA5" s="25"/>
      <c r="AB5" s="13"/>
      <c r="AC5" s="25" t="s">
        <v>47</v>
      </c>
      <c r="AD5" s="25"/>
      <c r="AE5" s="25"/>
      <c r="AF5" s="25"/>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19.95"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19.95"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11" spans="2:32" x14ac:dyDescent="0.3">
      <c r="B11" s="6" t="s">
        <v>68</v>
      </c>
    </row>
    <row r="12" spans="2:32" x14ac:dyDescent="0.3">
      <c r="B12" s="21" t="s">
        <v>67</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row>
    <row r="13" spans="2:32" x14ac:dyDescent="0.3">
      <c r="B13" t="s">
        <v>57</v>
      </c>
      <c r="C13" s="14">
        <v>4.9287488438403103E-2</v>
      </c>
      <c r="D13" s="14">
        <v>2.8651701691196501E-2</v>
      </c>
      <c r="E13" s="14">
        <v>7.0074879796925504E-2</v>
      </c>
      <c r="F13" s="14"/>
      <c r="G13" s="14">
        <v>1.7491387387229801E-2</v>
      </c>
      <c r="H13" s="14">
        <v>4.1356806724507297E-2</v>
      </c>
      <c r="I13" s="14">
        <v>7.6597428280087004E-2</v>
      </c>
      <c r="J13" s="14">
        <v>8.86126054965337E-2</v>
      </c>
      <c r="K13" s="14"/>
      <c r="L13" s="14">
        <v>1.8917027783778601E-2</v>
      </c>
      <c r="M13" s="14">
        <v>8.1261260554550893E-2</v>
      </c>
      <c r="N13" s="14">
        <v>4.4461030779226397E-2</v>
      </c>
      <c r="O13" s="14">
        <v>4.6747457059807901E-2</v>
      </c>
      <c r="P13" s="14">
        <v>2.2488194832984199E-2</v>
      </c>
      <c r="Q13" s="14">
        <v>6.5567543289615102E-2</v>
      </c>
      <c r="R13" s="14">
        <v>5.39569810147357E-2</v>
      </c>
      <c r="S13" s="14">
        <v>3.3813651554253997E-2</v>
      </c>
      <c r="T13" s="14">
        <v>7.03040340500143E-2</v>
      </c>
      <c r="U13" s="14"/>
      <c r="V13" s="14">
        <v>3.3797999680944497E-2</v>
      </c>
      <c r="W13" s="14">
        <v>8.0894638935167101E-2</v>
      </c>
      <c r="X13" s="14"/>
      <c r="Y13" s="14">
        <v>5.8700963310002699E-2</v>
      </c>
      <c r="Z13" s="14">
        <v>2.93596805361548E-2</v>
      </c>
      <c r="AA13" s="14">
        <v>1.1484474936874199E-2</v>
      </c>
      <c r="AB13" s="14"/>
      <c r="AC13" s="14">
        <v>9.0183431485000701E-2</v>
      </c>
      <c r="AD13" s="14">
        <v>4.1559839780888001E-2</v>
      </c>
      <c r="AE13" s="14">
        <v>5.5900724811618202E-2</v>
      </c>
      <c r="AF13" s="14">
        <v>1.7748391543486099E-2</v>
      </c>
    </row>
    <row r="14" spans="2:32" x14ac:dyDescent="0.3">
      <c r="B14" t="s">
        <v>58</v>
      </c>
      <c r="C14" s="14">
        <v>0.12970573899312501</v>
      </c>
      <c r="D14" s="14">
        <v>9.0795616830336601E-2</v>
      </c>
      <c r="E14" s="14">
        <v>0.167928035399528</v>
      </c>
      <c r="F14" s="14"/>
      <c r="G14" s="14">
        <v>0.150423766364743</v>
      </c>
      <c r="H14" s="14">
        <v>0.11144547839036099</v>
      </c>
      <c r="I14" s="14">
        <v>0.14302917863244899</v>
      </c>
      <c r="J14" s="14">
        <v>0.11591988996892399</v>
      </c>
      <c r="K14" s="14"/>
      <c r="L14" s="14">
        <v>9.9769583371845105E-2</v>
      </c>
      <c r="M14" s="14">
        <v>0.15220234946658801</v>
      </c>
      <c r="N14" s="14">
        <v>0.12527932987361701</v>
      </c>
      <c r="O14" s="14">
        <v>0.113664428868507</v>
      </c>
      <c r="P14" s="14">
        <v>0.15426106565332401</v>
      </c>
      <c r="Q14" s="14">
        <v>0.16619210242149701</v>
      </c>
      <c r="R14" s="14">
        <v>0.13449572258808701</v>
      </c>
      <c r="S14" s="14">
        <v>0.115940988529906</v>
      </c>
      <c r="T14" s="14">
        <v>0.12167534255073199</v>
      </c>
      <c r="U14" s="14"/>
      <c r="V14" s="14">
        <v>0.10759483136944201</v>
      </c>
      <c r="W14" s="14">
        <v>0.169163901039425</v>
      </c>
      <c r="X14" s="14"/>
      <c r="Y14" s="14">
        <v>0.11759775875777401</v>
      </c>
      <c r="Z14" s="14">
        <v>0.15657650174430299</v>
      </c>
      <c r="AA14" s="14">
        <v>6.4479119398178603E-2</v>
      </c>
      <c r="AB14" s="14"/>
      <c r="AC14" s="14">
        <v>0.165178037609057</v>
      </c>
      <c r="AD14" s="14">
        <v>9.1223046584692297E-2</v>
      </c>
      <c r="AE14" s="14">
        <v>0.17988890407425001</v>
      </c>
      <c r="AF14" s="14">
        <v>0.14144772281305101</v>
      </c>
    </row>
    <row r="15" spans="2:32" x14ac:dyDescent="0.3">
      <c r="B15" t="s">
        <v>59</v>
      </c>
      <c r="C15" s="14">
        <v>0.315390777803365</v>
      </c>
      <c r="D15" s="14">
        <v>0.304518719564351</v>
      </c>
      <c r="E15" s="14">
        <v>0.32721382809086602</v>
      </c>
      <c r="F15" s="14"/>
      <c r="G15" s="14">
        <v>0.32808405292409198</v>
      </c>
      <c r="H15" s="14">
        <v>0.34324717267354299</v>
      </c>
      <c r="I15" s="14">
        <v>0.274722903320543</v>
      </c>
      <c r="J15" s="14">
        <v>0.28115614293458502</v>
      </c>
      <c r="K15" s="14"/>
      <c r="L15" s="14">
        <v>0.355745144783293</v>
      </c>
      <c r="M15" s="14">
        <v>0.30668459695792399</v>
      </c>
      <c r="N15" s="14">
        <v>0.31252455894075798</v>
      </c>
      <c r="O15" s="14">
        <v>0.29374822266626399</v>
      </c>
      <c r="P15" s="14">
        <v>0.35093824083862202</v>
      </c>
      <c r="Q15" s="14">
        <v>0.32265417974576199</v>
      </c>
      <c r="R15" s="14">
        <v>0.25501964172264302</v>
      </c>
      <c r="S15" s="14">
        <v>0.290908906406662</v>
      </c>
      <c r="T15" s="14">
        <v>0.295600485682188</v>
      </c>
      <c r="U15" s="14"/>
      <c r="V15" s="14">
        <v>0.32110953060393799</v>
      </c>
      <c r="W15" s="14">
        <v>0.31102830089751698</v>
      </c>
      <c r="X15" s="14"/>
      <c r="Y15" s="14">
        <v>0.304225657936329</v>
      </c>
      <c r="Z15" s="14">
        <v>0.35061359042768903</v>
      </c>
      <c r="AA15" s="14">
        <v>0.41096458703118799</v>
      </c>
      <c r="AB15" s="14"/>
      <c r="AC15" s="14">
        <v>0.28892944755265398</v>
      </c>
      <c r="AD15" s="14">
        <v>0.31450519144125</v>
      </c>
      <c r="AE15" s="14">
        <v>0.37049101790483402</v>
      </c>
      <c r="AF15" s="14">
        <v>0.334765706742994</v>
      </c>
    </row>
    <row r="16" spans="2:32" x14ac:dyDescent="0.3">
      <c r="B16" t="s">
        <v>60</v>
      </c>
      <c r="C16" s="14">
        <v>0.33852186738341999</v>
      </c>
      <c r="D16" s="14">
        <v>0.38211782152692397</v>
      </c>
      <c r="E16" s="14">
        <v>0.29401244916344799</v>
      </c>
      <c r="F16" s="14"/>
      <c r="G16" s="14">
        <v>0.35552691181602902</v>
      </c>
      <c r="H16" s="14">
        <v>0.34463189664744598</v>
      </c>
      <c r="I16" s="14">
        <v>0.33014682448236299</v>
      </c>
      <c r="J16" s="14">
        <v>0.29912060259213002</v>
      </c>
      <c r="K16" s="14"/>
      <c r="L16" s="14">
        <v>0.350536759316876</v>
      </c>
      <c r="M16" s="14">
        <v>0.26411316592648398</v>
      </c>
      <c r="N16" s="14">
        <v>0.36473100778537698</v>
      </c>
      <c r="O16" s="14">
        <v>0.39561848079888201</v>
      </c>
      <c r="P16" s="14">
        <v>0.34304030883827102</v>
      </c>
      <c r="Q16" s="14">
        <v>0.301297077471748</v>
      </c>
      <c r="R16" s="14">
        <v>0.39061130330406901</v>
      </c>
      <c r="S16" s="14">
        <v>0.38002518561773202</v>
      </c>
      <c r="T16" s="14">
        <v>0.33551505836711698</v>
      </c>
      <c r="U16" s="14"/>
      <c r="V16" s="14">
        <v>0.36090324256426498</v>
      </c>
      <c r="W16" s="14">
        <v>0.29404990706646</v>
      </c>
      <c r="X16" s="14"/>
      <c r="Y16" s="14">
        <v>0.344637868045921</v>
      </c>
      <c r="Z16" s="14">
        <v>0.339452651658044</v>
      </c>
      <c r="AA16" s="14">
        <v>0.31080231196776498</v>
      </c>
      <c r="AB16" s="14"/>
      <c r="AC16" s="14">
        <v>0.303824474761623</v>
      </c>
      <c r="AD16" s="14">
        <v>0.36775937497463301</v>
      </c>
      <c r="AE16" s="14">
        <v>0.26774888847259498</v>
      </c>
      <c r="AF16" s="14">
        <v>0.34672641888482197</v>
      </c>
    </row>
    <row r="17" spans="2:32" x14ac:dyDescent="0.3">
      <c r="B17" t="s">
        <v>61</v>
      </c>
      <c r="C17" s="14">
        <v>0.12768238673603999</v>
      </c>
      <c r="D17" s="14">
        <v>0.14698270792680099</v>
      </c>
      <c r="E17" s="14">
        <v>0.108763322866389</v>
      </c>
      <c r="F17" s="14"/>
      <c r="G17" s="14">
        <v>0.112972875534468</v>
      </c>
      <c r="H17" s="14">
        <v>0.122789841073929</v>
      </c>
      <c r="I17" s="14">
        <v>0.13325471019308899</v>
      </c>
      <c r="J17" s="14">
        <v>0.16386755161343</v>
      </c>
      <c r="K17" s="14"/>
      <c r="L17" s="14">
        <v>0.14664788417573099</v>
      </c>
      <c r="M17" s="14">
        <v>0.13422665769884701</v>
      </c>
      <c r="N17" s="14">
        <v>0.12435400279042801</v>
      </c>
      <c r="O17" s="14">
        <v>0.119157132561551</v>
      </c>
      <c r="P17" s="14">
        <v>0.104807561771861</v>
      </c>
      <c r="Q17" s="14">
        <v>0.107607963382683</v>
      </c>
      <c r="R17" s="14">
        <v>0.108240446052175</v>
      </c>
      <c r="S17" s="14">
        <v>0.13398937735713501</v>
      </c>
      <c r="T17" s="14">
        <v>0.13663570754635501</v>
      </c>
      <c r="U17" s="14"/>
      <c r="V17" s="14">
        <v>0.142671345228992</v>
      </c>
      <c r="W17" s="14">
        <v>9.8147528905978901E-2</v>
      </c>
      <c r="X17" s="14"/>
      <c r="Y17" s="14">
        <v>0.12526398407769601</v>
      </c>
      <c r="Z17" s="14">
        <v>0.11871195508657301</v>
      </c>
      <c r="AA17" s="14">
        <v>0.15159254279960299</v>
      </c>
      <c r="AB17" s="14"/>
      <c r="AC17" s="14">
        <v>9.33958003447974E-2</v>
      </c>
      <c r="AD17" s="14">
        <v>0.14171712935948899</v>
      </c>
      <c r="AE17" s="14">
        <v>0.110933291421335</v>
      </c>
      <c r="AF17" s="14">
        <v>0.144644432871467</v>
      </c>
    </row>
    <row r="18" spans="2:32" x14ac:dyDescent="0.3">
      <c r="B18" t="s">
        <v>62</v>
      </c>
      <c r="C18" s="14">
        <v>3.4689414754019099E-2</v>
      </c>
      <c r="D18" s="14">
        <v>4.4079566715485102E-2</v>
      </c>
      <c r="E18" s="14">
        <v>2.54021902807719E-2</v>
      </c>
      <c r="F18" s="14"/>
      <c r="G18" s="14">
        <v>2.9057052326036701E-2</v>
      </c>
      <c r="H18" s="14">
        <v>3.4112694155940898E-2</v>
      </c>
      <c r="I18" s="14">
        <v>3.8945691123113003E-2</v>
      </c>
      <c r="J18" s="14">
        <v>4.01999088338491E-2</v>
      </c>
      <c r="K18" s="14"/>
      <c r="L18" s="14">
        <v>2.6328390493002E-2</v>
      </c>
      <c r="M18" s="14">
        <v>5.1564571208210598E-2</v>
      </c>
      <c r="N18" s="14">
        <v>1.98547741287869E-2</v>
      </c>
      <c r="O18" s="14">
        <v>2.5942597488086999E-2</v>
      </c>
      <c r="P18" s="14">
        <v>2.44646280649383E-2</v>
      </c>
      <c r="Q18" s="14">
        <v>3.05657190890797E-2</v>
      </c>
      <c r="R18" s="14">
        <v>5.0383539852928101E-2</v>
      </c>
      <c r="S18" s="14">
        <v>4.5321890534311599E-2</v>
      </c>
      <c r="T18" s="14">
        <v>3.7155142539744598E-2</v>
      </c>
      <c r="U18" s="14"/>
      <c r="V18" s="14">
        <v>3.1915687941930698E-2</v>
      </c>
      <c r="W18" s="14">
        <v>3.7394330417841397E-2</v>
      </c>
      <c r="X18" s="14"/>
      <c r="Y18" s="14">
        <v>4.5427977089331398E-2</v>
      </c>
      <c r="Z18" s="14">
        <v>5.2856205472367598E-3</v>
      </c>
      <c r="AA18" s="14">
        <v>3.80379253930061E-2</v>
      </c>
      <c r="AB18" s="14"/>
      <c r="AC18" s="14">
        <v>4.9842746239581799E-2</v>
      </c>
      <c r="AD18" s="14">
        <v>4.2216378022968098E-2</v>
      </c>
      <c r="AE18" s="14">
        <v>3.8986274668287601E-3</v>
      </c>
      <c r="AF18" s="14">
        <v>1.06163520605774E-2</v>
      </c>
    </row>
    <row r="19" spans="2:32" x14ac:dyDescent="0.3">
      <c r="B19" t="s">
        <v>63</v>
      </c>
      <c r="C19" s="14">
        <v>4.7223258916287703E-3</v>
      </c>
      <c r="D19" s="14">
        <v>2.8538657449062501E-3</v>
      </c>
      <c r="E19" s="14">
        <v>6.6052944020719498E-3</v>
      </c>
      <c r="F19" s="14"/>
      <c r="G19" s="14">
        <v>6.4439536474007802E-3</v>
      </c>
      <c r="H19" s="14">
        <v>2.4161103342731399E-3</v>
      </c>
      <c r="I19" s="14">
        <v>3.30326396835612E-3</v>
      </c>
      <c r="J19" s="14">
        <v>1.1123298560547499E-2</v>
      </c>
      <c r="K19" s="14"/>
      <c r="L19" s="14">
        <v>2.0552100754751002E-3</v>
      </c>
      <c r="M19" s="14">
        <v>9.9473981873958606E-3</v>
      </c>
      <c r="N19" s="14">
        <v>8.7952957018067306E-3</v>
      </c>
      <c r="O19" s="14">
        <v>5.1216805569013896E-3</v>
      </c>
      <c r="P19" s="14">
        <v>0</v>
      </c>
      <c r="Q19" s="14">
        <v>6.1154145996155703E-3</v>
      </c>
      <c r="R19" s="14">
        <v>7.2923654653625396E-3</v>
      </c>
      <c r="S19" s="14">
        <v>0</v>
      </c>
      <c r="T19" s="14">
        <v>3.1142292638497498E-3</v>
      </c>
      <c r="U19" s="14"/>
      <c r="V19" s="14">
        <v>2.0073626104873802E-3</v>
      </c>
      <c r="W19" s="14">
        <v>9.3213927376103699E-3</v>
      </c>
      <c r="X19" s="14"/>
      <c r="Y19" s="14">
        <v>4.1457907829465998E-3</v>
      </c>
      <c r="Z19" s="14">
        <v>0</v>
      </c>
      <c r="AA19" s="14">
        <v>1.2639038473385E-2</v>
      </c>
      <c r="AB19" s="14"/>
      <c r="AC19" s="14">
        <v>8.6460620072866898E-3</v>
      </c>
      <c r="AD19" s="14">
        <v>1.01903983607948E-3</v>
      </c>
      <c r="AE19" s="14">
        <v>1.1138545848539299E-2</v>
      </c>
      <c r="AF19" s="14">
        <v>4.0509750836028504E-3</v>
      </c>
    </row>
    <row r="20" spans="2:32" x14ac:dyDescent="0.3">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2:32" x14ac:dyDescent="0.3">
      <c r="B21" s="6" t="s">
        <v>69</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row>
    <row r="22" spans="2:32" x14ac:dyDescent="0.3">
      <c r="B22" s="21" t="s">
        <v>67</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row>
    <row r="23" spans="2:32" x14ac:dyDescent="0.3">
      <c r="B23" t="s">
        <v>57</v>
      </c>
      <c r="C23" s="14">
        <v>0.152918975853019</v>
      </c>
      <c r="D23" s="14">
        <v>0.179672548915394</v>
      </c>
      <c r="E23" s="14">
        <v>0.125537388020141</v>
      </c>
      <c r="F23" s="14"/>
      <c r="G23" s="14">
        <v>0.36200366484218599</v>
      </c>
      <c r="H23" s="14">
        <v>0.119575016536664</v>
      </c>
      <c r="I23" s="14">
        <v>5.0367446673243901E-2</v>
      </c>
      <c r="J23" s="14">
        <v>1.05775916678308E-2</v>
      </c>
      <c r="K23" s="14"/>
      <c r="L23" s="14">
        <v>9.1145290558980394E-2</v>
      </c>
      <c r="M23" s="14">
        <v>0.19209930228024399</v>
      </c>
      <c r="N23" s="14">
        <v>0.19644539037460701</v>
      </c>
      <c r="O23" s="14">
        <v>0.21204145661760801</v>
      </c>
      <c r="P23" s="14">
        <v>0.19485592638246599</v>
      </c>
      <c r="Q23" s="14">
        <v>0.16217613597855299</v>
      </c>
      <c r="R23" s="14">
        <v>0.14723889870262899</v>
      </c>
      <c r="S23" s="14">
        <v>0.132770816466762</v>
      </c>
      <c r="T23" s="14">
        <v>0.138110026345417</v>
      </c>
      <c r="U23" s="14"/>
      <c r="V23" s="14">
        <v>0.15403869692337499</v>
      </c>
      <c r="W23" s="14">
        <v>0.152506770049538</v>
      </c>
      <c r="X23" s="14"/>
      <c r="Y23" s="14">
        <v>0.178311840469462</v>
      </c>
      <c r="Z23" s="14">
        <v>9.6962860130443404E-2</v>
      </c>
      <c r="AA23" s="14">
        <v>8.8631586819978E-2</v>
      </c>
      <c r="AB23" s="14"/>
      <c r="AC23" s="14">
        <v>0.17877113027800901</v>
      </c>
      <c r="AD23" s="14">
        <v>0.17815703121677401</v>
      </c>
      <c r="AE23" s="14">
        <v>8.1835672537287005E-2</v>
      </c>
      <c r="AF23" s="14">
        <v>0.10416781458709901</v>
      </c>
    </row>
    <row r="24" spans="2:32" x14ac:dyDescent="0.3">
      <c r="B24" t="s">
        <v>58</v>
      </c>
      <c r="C24" s="14">
        <v>0.13054237436760199</v>
      </c>
      <c r="D24" s="14">
        <v>0.14344270654181501</v>
      </c>
      <c r="E24" s="14">
        <v>0.118032917785825</v>
      </c>
      <c r="F24" s="14"/>
      <c r="G24" s="14">
        <v>0.17746132584435301</v>
      </c>
      <c r="H24" s="14">
        <v>0.13610050704198701</v>
      </c>
      <c r="I24" s="14">
        <v>8.5145647364153296E-2</v>
      </c>
      <c r="J24" s="14">
        <v>0.10213670070335901</v>
      </c>
      <c r="K24" s="14"/>
      <c r="L24" s="14">
        <v>0.141016265672543</v>
      </c>
      <c r="M24" s="14">
        <v>0.116363215590161</v>
      </c>
      <c r="N24" s="14">
        <v>0.130917060617562</v>
      </c>
      <c r="O24" s="14">
        <v>0.126820260777842</v>
      </c>
      <c r="P24" s="14">
        <v>0.111615350158977</v>
      </c>
      <c r="Q24" s="14">
        <v>0.174202134128908</v>
      </c>
      <c r="R24" s="14">
        <v>0.14955390548286501</v>
      </c>
      <c r="S24" s="14">
        <v>0.101705174452404</v>
      </c>
      <c r="T24" s="14">
        <v>0.10332965218298901</v>
      </c>
      <c r="U24" s="14"/>
      <c r="V24" s="14">
        <v>0.132837578973271</v>
      </c>
      <c r="W24" s="14">
        <v>0.121211664376077</v>
      </c>
      <c r="X24" s="14"/>
      <c r="Y24" s="14">
        <v>0.108302844329399</v>
      </c>
      <c r="Z24" s="14">
        <v>0.20443384135199699</v>
      </c>
      <c r="AA24" s="14">
        <v>0.11707505094418499</v>
      </c>
      <c r="AB24" s="14"/>
      <c r="AC24" s="14">
        <v>0.113780351200956</v>
      </c>
      <c r="AD24" s="14">
        <v>0.106218994448672</v>
      </c>
      <c r="AE24" s="14">
        <v>0.141207546760974</v>
      </c>
      <c r="AF24" s="14">
        <v>0.18787837410595501</v>
      </c>
    </row>
    <row r="25" spans="2:32" x14ac:dyDescent="0.3">
      <c r="B25" t="s">
        <v>59</v>
      </c>
      <c r="C25" s="14">
        <v>0.18688761295748699</v>
      </c>
      <c r="D25" s="14">
        <v>0.193228351116354</v>
      </c>
      <c r="E25" s="14">
        <v>0.18002401505465801</v>
      </c>
      <c r="F25" s="14"/>
      <c r="G25" s="14">
        <v>0.16889010348515501</v>
      </c>
      <c r="H25" s="14">
        <v>0.20747060248510901</v>
      </c>
      <c r="I25" s="14">
        <v>0.173129387205402</v>
      </c>
      <c r="J25" s="14">
        <v>0.18830639609862801</v>
      </c>
      <c r="K25" s="14"/>
      <c r="L25" s="14">
        <v>0.231816486502331</v>
      </c>
      <c r="M25" s="14">
        <v>0.155852073882742</v>
      </c>
      <c r="N25" s="14">
        <v>0.138889308147565</v>
      </c>
      <c r="O25" s="14">
        <v>0.20990475863438199</v>
      </c>
      <c r="P25" s="14">
        <v>0.238624776187425</v>
      </c>
      <c r="Q25" s="14">
        <v>0.16034628500339199</v>
      </c>
      <c r="R25" s="14">
        <v>0.14543770896574101</v>
      </c>
      <c r="S25" s="14">
        <v>0.160429504619717</v>
      </c>
      <c r="T25" s="14">
        <v>0.186751064568312</v>
      </c>
      <c r="U25" s="14"/>
      <c r="V25" s="14">
        <v>0.182870261505854</v>
      </c>
      <c r="W25" s="14">
        <v>0.191742129850206</v>
      </c>
      <c r="X25" s="14"/>
      <c r="Y25" s="14">
        <v>0.168993374732786</v>
      </c>
      <c r="Z25" s="14">
        <v>0.23650564885190301</v>
      </c>
      <c r="AA25" s="14">
        <v>0.21489165629474799</v>
      </c>
      <c r="AB25" s="14"/>
      <c r="AC25" s="14">
        <v>0.15227245460373301</v>
      </c>
      <c r="AD25" s="14">
        <v>0.17558218216069599</v>
      </c>
      <c r="AE25" s="14">
        <v>0.29794556461335803</v>
      </c>
      <c r="AF25" s="14">
        <v>0.19794024698073401</v>
      </c>
    </row>
    <row r="26" spans="2:32" x14ac:dyDescent="0.3">
      <c r="B26" t="s">
        <v>60</v>
      </c>
      <c r="C26" s="14">
        <v>0.227864568642273</v>
      </c>
      <c r="D26" s="14">
        <v>0.225749392608286</v>
      </c>
      <c r="E26" s="14">
        <v>0.23066591460011501</v>
      </c>
      <c r="F26" s="14"/>
      <c r="G26" s="14">
        <v>0.15330795269751599</v>
      </c>
      <c r="H26" s="14">
        <v>0.26036598463963101</v>
      </c>
      <c r="I26" s="14">
        <v>0.25670788849610798</v>
      </c>
      <c r="J26" s="14">
        <v>0.22890188965317201</v>
      </c>
      <c r="K26" s="14"/>
      <c r="L26" s="14">
        <v>0.225589465120759</v>
      </c>
      <c r="M26" s="14">
        <v>0.25063383000767597</v>
      </c>
      <c r="N26" s="14">
        <v>0.18347673965561301</v>
      </c>
      <c r="O26" s="14">
        <v>0.18748387386785401</v>
      </c>
      <c r="P26" s="14">
        <v>0.20479336671853701</v>
      </c>
      <c r="Q26" s="14">
        <v>0.2236848901588</v>
      </c>
      <c r="R26" s="14">
        <v>0.21764385665938599</v>
      </c>
      <c r="S26" s="14">
        <v>0.25039897981895098</v>
      </c>
      <c r="T26" s="14">
        <v>0.26277381682226802</v>
      </c>
      <c r="U26" s="14"/>
      <c r="V26" s="14">
        <v>0.23647574509354199</v>
      </c>
      <c r="W26" s="14">
        <v>0.21170551896662099</v>
      </c>
      <c r="X26" s="14"/>
      <c r="Y26" s="14">
        <v>0.22794225806444901</v>
      </c>
      <c r="Z26" s="14">
        <v>0.24604387067008501</v>
      </c>
      <c r="AA26" s="14">
        <v>0.23173500161430299</v>
      </c>
      <c r="AB26" s="14"/>
      <c r="AC26" s="14">
        <v>0.219469840171169</v>
      </c>
      <c r="AD26" s="14">
        <v>0.233200738899631</v>
      </c>
      <c r="AE26" s="14">
        <v>0.19081359180030699</v>
      </c>
      <c r="AF26" s="14">
        <v>0.243247665847282</v>
      </c>
    </row>
    <row r="27" spans="2:32" x14ac:dyDescent="0.3">
      <c r="B27" t="s">
        <v>61</v>
      </c>
      <c r="C27" s="14">
        <v>0.166053338236061</v>
      </c>
      <c r="D27" s="14">
        <v>0.13838397397402</v>
      </c>
      <c r="E27" s="14">
        <v>0.19338543781187501</v>
      </c>
      <c r="F27" s="14"/>
      <c r="G27" s="14">
        <v>9.3420796213639606E-2</v>
      </c>
      <c r="H27" s="14">
        <v>0.157696460830962</v>
      </c>
      <c r="I27" s="14">
        <v>0.222482874168862</v>
      </c>
      <c r="J27" s="14">
        <v>0.236937534081614</v>
      </c>
      <c r="K27" s="14"/>
      <c r="L27" s="14">
        <v>0.19028021477799401</v>
      </c>
      <c r="M27" s="14">
        <v>0.154297135198118</v>
      </c>
      <c r="N27" s="14">
        <v>0.178734649064521</v>
      </c>
      <c r="O27" s="14">
        <v>0.164911109051875</v>
      </c>
      <c r="P27" s="14">
        <v>8.3315727975210002E-2</v>
      </c>
      <c r="Q27" s="14">
        <v>0.124582284025471</v>
      </c>
      <c r="R27" s="14">
        <v>0.18554880560407899</v>
      </c>
      <c r="S27" s="14">
        <v>0.21285759729307899</v>
      </c>
      <c r="T27" s="14">
        <v>0.18641294119257901</v>
      </c>
      <c r="U27" s="14"/>
      <c r="V27" s="14">
        <v>0.168325549182576</v>
      </c>
      <c r="W27" s="14">
        <v>0.16386315682605801</v>
      </c>
      <c r="X27" s="14"/>
      <c r="Y27" s="14">
        <v>0.171620989549261</v>
      </c>
      <c r="Z27" s="14">
        <v>0.145449507848495</v>
      </c>
      <c r="AA27" s="14">
        <v>0.205014038870973</v>
      </c>
      <c r="AB27" s="14"/>
      <c r="AC27" s="14">
        <v>0.16711300544084801</v>
      </c>
      <c r="AD27" s="14">
        <v>0.17423404916749399</v>
      </c>
      <c r="AE27" s="14">
        <v>0.15511859322892499</v>
      </c>
      <c r="AF27" s="14">
        <v>0.156108200175504</v>
      </c>
    </row>
    <row r="28" spans="2:32" x14ac:dyDescent="0.3">
      <c r="B28" t="s">
        <v>62</v>
      </c>
      <c r="C28" s="14">
        <v>0.125239019299382</v>
      </c>
      <c r="D28" s="14">
        <v>0.110576767760576</v>
      </c>
      <c r="E28" s="14">
        <v>0.14028053461016701</v>
      </c>
      <c r="F28" s="14"/>
      <c r="G28" s="14">
        <v>3.5629283497366597E-2</v>
      </c>
      <c r="H28" s="14">
        <v>0.108644194501677</v>
      </c>
      <c r="I28" s="14">
        <v>0.19456978543416101</v>
      </c>
      <c r="J28" s="14">
        <v>0.23313988779539599</v>
      </c>
      <c r="K28" s="14"/>
      <c r="L28" s="14">
        <v>0.109663096931812</v>
      </c>
      <c r="M28" s="14">
        <v>0.12763035396108699</v>
      </c>
      <c r="N28" s="14">
        <v>0.16527077238143201</v>
      </c>
      <c r="O28" s="14">
        <v>9.3818182380043705E-2</v>
      </c>
      <c r="P28" s="14">
        <v>0.16679485257738599</v>
      </c>
      <c r="Q28" s="14">
        <v>0.129836066044034</v>
      </c>
      <c r="R28" s="14">
        <v>0.13244402381255799</v>
      </c>
      <c r="S28" s="14">
        <v>0.12677306708375599</v>
      </c>
      <c r="T28" s="14">
        <v>0.11528736497898801</v>
      </c>
      <c r="U28" s="14"/>
      <c r="V28" s="14">
        <v>0.11639205601232699</v>
      </c>
      <c r="W28" s="14">
        <v>0.14528049700808501</v>
      </c>
      <c r="X28" s="14"/>
      <c r="Y28" s="14">
        <v>0.1363972574309</v>
      </c>
      <c r="Z28" s="14">
        <v>7.0604271147075806E-2</v>
      </c>
      <c r="AA28" s="14">
        <v>0.13199852920545499</v>
      </c>
      <c r="AB28" s="14"/>
      <c r="AC28" s="14">
        <v>0.15752068269533501</v>
      </c>
      <c r="AD28" s="14">
        <v>0.12550228525039001</v>
      </c>
      <c r="AE28" s="14">
        <v>0.112345091433879</v>
      </c>
      <c r="AF28" s="14">
        <v>9.7554305243098605E-2</v>
      </c>
    </row>
    <row r="29" spans="2:32" x14ac:dyDescent="0.3">
      <c r="B29" t="s">
        <v>63</v>
      </c>
      <c r="C29" s="14">
        <v>1.0494110644176999E-2</v>
      </c>
      <c r="D29" s="14">
        <v>8.9462590835543299E-3</v>
      </c>
      <c r="E29" s="14">
        <v>1.20737921172195E-2</v>
      </c>
      <c r="F29" s="14"/>
      <c r="G29" s="14">
        <v>9.2868734197849301E-3</v>
      </c>
      <c r="H29" s="14">
        <v>1.0147233963970799E-2</v>
      </c>
      <c r="I29" s="14">
        <v>1.7596970658070001E-2</v>
      </c>
      <c r="J29" s="14">
        <v>0</v>
      </c>
      <c r="K29" s="14"/>
      <c r="L29" s="14">
        <v>1.04891804355817E-2</v>
      </c>
      <c r="M29" s="14">
        <v>3.1240890799711899E-3</v>
      </c>
      <c r="N29" s="14">
        <v>6.2660797586988996E-3</v>
      </c>
      <c r="O29" s="14">
        <v>5.0203586703959496E-3</v>
      </c>
      <c r="P29" s="14">
        <v>0</v>
      </c>
      <c r="Q29" s="14">
        <v>2.5172204660841899E-2</v>
      </c>
      <c r="R29" s="14">
        <v>2.21328007727408E-2</v>
      </c>
      <c r="S29" s="14">
        <v>1.50648602653311E-2</v>
      </c>
      <c r="T29" s="14">
        <v>7.33513390944568E-3</v>
      </c>
      <c r="U29" s="14"/>
      <c r="V29" s="14">
        <v>9.0601123090542496E-3</v>
      </c>
      <c r="W29" s="14">
        <v>1.36902629234146E-2</v>
      </c>
      <c r="X29" s="14"/>
      <c r="Y29" s="14">
        <v>8.431435423743E-3</v>
      </c>
      <c r="Z29" s="14">
        <v>0</v>
      </c>
      <c r="AA29" s="14">
        <v>1.06541362503583E-2</v>
      </c>
      <c r="AB29" s="14"/>
      <c r="AC29" s="14">
        <v>1.1072535609949001E-2</v>
      </c>
      <c r="AD29" s="14">
        <v>7.1047188563428398E-3</v>
      </c>
      <c r="AE29" s="14">
        <v>2.0733939625269399E-2</v>
      </c>
      <c r="AF29" s="14">
        <v>1.31033930603284E-2</v>
      </c>
    </row>
    <row r="30" spans="2:32" x14ac:dyDescent="0.3">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row>
    <row r="31" spans="2:32" x14ac:dyDescent="0.3">
      <c r="B31" s="6" t="s">
        <v>70</v>
      </c>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row r="32" spans="2:32" x14ac:dyDescent="0.3">
      <c r="B32" s="21" t="s">
        <v>67</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row>
    <row r="33" spans="2:32" x14ac:dyDescent="0.3">
      <c r="B33" t="s">
        <v>57</v>
      </c>
      <c r="C33" s="14">
        <v>6.4691798321610998E-3</v>
      </c>
      <c r="D33" s="14">
        <v>5.1771198360749497E-3</v>
      </c>
      <c r="E33" s="14">
        <v>6.93948888518575E-3</v>
      </c>
      <c r="F33" s="14"/>
      <c r="G33" s="14">
        <v>4.2373153631841704E-3</v>
      </c>
      <c r="H33" s="14">
        <v>4.8322206685462799E-3</v>
      </c>
      <c r="I33" s="14">
        <v>8.7261370588115807E-3</v>
      </c>
      <c r="J33" s="14">
        <v>1.19652078497334E-2</v>
      </c>
      <c r="K33" s="14"/>
      <c r="L33" s="14">
        <v>1.5952228237594E-3</v>
      </c>
      <c r="M33" s="14">
        <v>2.6739817481680099E-3</v>
      </c>
      <c r="N33" s="14">
        <v>1.8454404091856901E-2</v>
      </c>
      <c r="O33" s="14">
        <v>5.86376701547308E-3</v>
      </c>
      <c r="P33" s="14">
        <v>2.57369238749619E-2</v>
      </c>
      <c r="Q33" s="14">
        <v>3.2075277013770501E-3</v>
      </c>
      <c r="R33" s="14">
        <v>0</v>
      </c>
      <c r="S33" s="14">
        <v>6.7624594193142302E-3</v>
      </c>
      <c r="T33" s="14">
        <v>9.0813759210064803E-3</v>
      </c>
      <c r="U33" s="14"/>
      <c r="V33" s="14">
        <v>3.2213316509608399E-3</v>
      </c>
      <c r="W33" s="14">
        <v>1.3302144993462E-2</v>
      </c>
      <c r="X33" s="14"/>
      <c r="Y33" s="14">
        <v>9.3747387985515206E-3</v>
      </c>
      <c r="Z33" s="14">
        <v>0</v>
      </c>
      <c r="AA33" s="14">
        <v>0</v>
      </c>
      <c r="AB33" s="14"/>
      <c r="AC33" s="14">
        <v>1.8245783060764902E-2</v>
      </c>
      <c r="AD33" s="14">
        <v>4.7792177357487498E-3</v>
      </c>
      <c r="AE33" s="14">
        <v>0</v>
      </c>
      <c r="AF33" s="14">
        <v>0</v>
      </c>
    </row>
    <row r="34" spans="2:32" x14ac:dyDescent="0.3">
      <c r="B34" t="s">
        <v>58</v>
      </c>
      <c r="C34" s="14">
        <v>5.6071911061443401E-2</v>
      </c>
      <c r="D34" s="14">
        <v>5.6539178698222198E-2</v>
      </c>
      <c r="E34" s="14">
        <v>5.5773337195645901E-2</v>
      </c>
      <c r="F34" s="14"/>
      <c r="G34" s="14">
        <v>5.5092185278115699E-2</v>
      </c>
      <c r="H34" s="14">
        <v>6.1178552224515501E-2</v>
      </c>
      <c r="I34" s="14">
        <v>5.5347092999744198E-2</v>
      </c>
      <c r="J34" s="14">
        <v>4.3497299436443697E-2</v>
      </c>
      <c r="K34" s="14"/>
      <c r="L34" s="14">
        <v>0.105745225659212</v>
      </c>
      <c r="M34" s="14">
        <v>3.1225816048858501E-2</v>
      </c>
      <c r="N34" s="14">
        <v>4.0676529011961199E-2</v>
      </c>
      <c r="O34" s="14">
        <v>5.7455790340700398E-2</v>
      </c>
      <c r="P34" s="14">
        <v>6.7540722687729995E-2</v>
      </c>
      <c r="Q34" s="14">
        <v>3.7139970882172198E-2</v>
      </c>
      <c r="R34" s="14">
        <v>3.8346851656738401E-2</v>
      </c>
      <c r="S34" s="14">
        <v>7.6000279889980593E-2</v>
      </c>
      <c r="T34" s="14">
        <v>2.4520434446952798E-2</v>
      </c>
      <c r="U34" s="14"/>
      <c r="V34" s="14">
        <v>4.8262694820323401E-2</v>
      </c>
      <c r="W34" s="14">
        <v>7.3452137397388803E-2</v>
      </c>
      <c r="X34" s="14"/>
      <c r="Y34" s="14">
        <v>4.2262526389601401E-2</v>
      </c>
      <c r="Z34" s="14">
        <v>0.10436106373677501</v>
      </c>
      <c r="AA34" s="14">
        <v>3.4828949933800597E-2</v>
      </c>
      <c r="AB34" s="14"/>
      <c r="AC34" s="14">
        <v>4.6836632743303498E-2</v>
      </c>
      <c r="AD34" s="14">
        <v>4.0168154084759197E-2</v>
      </c>
      <c r="AE34" s="14">
        <v>0.14506808038569899</v>
      </c>
      <c r="AF34" s="14">
        <v>6.5000247409102499E-2</v>
      </c>
    </row>
    <row r="35" spans="2:32" x14ac:dyDescent="0.3">
      <c r="B35" t="s">
        <v>59</v>
      </c>
      <c r="C35" s="14">
        <v>0.17426463507175899</v>
      </c>
      <c r="D35" s="14">
        <v>0.173008530383057</v>
      </c>
      <c r="E35" s="14">
        <v>0.17496139302768701</v>
      </c>
      <c r="F35" s="14"/>
      <c r="G35" s="14">
        <v>0.16612544695215201</v>
      </c>
      <c r="H35" s="14">
        <v>0.19050187891744499</v>
      </c>
      <c r="I35" s="14">
        <v>0.168833519369886</v>
      </c>
      <c r="J35" s="14">
        <v>0.15141680999426499</v>
      </c>
      <c r="K35" s="14"/>
      <c r="L35" s="14">
        <v>0.21006006314995801</v>
      </c>
      <c r="M35" s="14">
        <v>0.16057853747428</v>
      </c>
      <c r="N35" s="14">
        <v>0.16638140494832601</v>
      </c>
      <c r="O35" s="14">
        <v>0.15498705440454499</v>
      </c>
      <c r="P35" s="14">
        <v>0.22385271762153999</v>
      </c>
      <c r="Q35" s="14">
        <v>0.172869438741411</v>
      </c>
      <c r="R35" s="14">
        <v>0.16474114093467199</v>
      </c>
      <c r="S35" s="14">
        <v>0.150978282470312</v>
      </c>
      <c r="T35" s="14">
        <v>0.13603681823005701</v>
      </c>
      <c r="U35" s="14"/>
      <c r="V35" s="14">
        <v>0.16354210042553399</v>
      </c>
      <c r="W35" s="14">
        <v>0.18744986908491601</v>
      </c>
      <c r="X35" s="14"/>
      <c r="Y35" s="14">
        <v>0.16061142624393099</v>
      </c>
      <c r="Z35" s="14">
        <v>0.25981798413471102</v>
      </c>
      <c r="AA35" s="14">
        <v>0.20902084879144001</v>
      </c>
      <c r="AB35" s="14"/>
      <c r="AC35" s="14">
        <v>0.170847368799488</v>
      </c>
      <c r="AD35" s="14">
        <v>0.15296453811448299</v>
      </c>
      <c r="AE35" s="14">
        <v>0.23212321754694101</v>
      </c>
      <c r="AF35" s="14">
        <v>0.18541394111742801</v>
      </c>
    </row>
    <row r="36" spans="2:32" x14ac:dyDescent="0.3">
      <c r="B36" t="s">
        <v>60</v>
      </c>
      <c r="C36" s="14">
        <v>0.32421222681955197</v>
      </c>
      <c r="D36" s="14">
        <v>0.33891162574365302</v>
      </c>
      <c r="E36" s="14">
        <v>0.310486334943186</v>
      </c>
      <c r="F36" s="14"/>
      <c r="G36" s="14">
        <v>0.38519745809697398</v>
      </c>
      <c r="H36" s="14">
        <v>0.319504769209914</v>
      </c>
      <c r="I36" s="14">
        <v>0.27952199899520502</v>
      </c>
      <c r="J36" s="14">
        <v>0.29638435040073702</v>
      </c>
      <c r="K36" s="14"/>
      <c r="L36" s="14">
        <v>0.29031185435383999</v>
      </c>
      <c r="M36" s="14">
        <v>0.31568622389675799</v>
      </c>
      <c r="N36" s="14">
        <v>0.27996137282441502</v>
      </c>
      <c r="O36" s="14">
        <v>0.37553375306253201</v>
      </c>
      <c r="P36" s="14">
        <v>0.30470906390415697</v>
      </c>
      <c r="Q36" s="14">
        <v>0.338110546526599</v>
      </c>
      <c r="R36" s="14">
        <v>0.36760370334606102</v>
      </c>
      <c r="S36" s="14">
        <v>0.34109804722639497</v>
      </c>
      <c r="T36" s="14">
        <v>0.34244107094750997</v>
      </c>
      <c r="U36" s="14"/>
      <c r="V36" s="14">
        <v>0.31929154455123399</v>
      </c>
      <c r="W36" s="14">
        <v>0.33606407648138598</v>
      </c>
      <c r="X36" s="14"/>
      <c r="Y36" s="14">
        <v>0.31460500190121299</v>
      </c>
      <c r="Z36" s="14">
        <v>0.32682462742264601</v>
      </c>
      <c r="AA36" s="14">
        <v>0.33538671859656499</v>
      </c>
      <c r="AB36" s="14"/>
      <c r="AC36" s="14">
        <v>0.33592781260223897</v>
      </c>
      <c r="AD36" s="14">
        <v>0.30360985725902201</v>
      </c>
      <c r="AE36" s="14">
        <v>0.336430729916188</v>
      </c>
      <c r="AF36" s="14">
        <v>0.35171748127930302</v>
      </c>
    </row>
    <row r="37" spans="2:32" x14ac:dyDescent="0.3">
      <c r="B37" t="s">
        <v>61</v>
      </c>
      <c r="C37" s="14">
        <v>0.26729655617352299</v>
      </c>
      <c r="D37" s="14">
        <v>0.265506084405362</v>
      </c>
      <c r="E37" s="14">
        <v>0.26880746973006397</v>
      </c>
      <c r="F37" s="14"/>
      <c r="G37" s="14">
        <v>0.26877437128758502</v>
      </c>
      <c r="H37" s="14">
        <v>0.25813489947760399</v>
      </c>
      <c r="I37" s="14">
        <v>0.28678914546364798</v>
      </c>
      <c r="J37" s="14">
        <v>0.25407802868352303</v>
      </c>
      <c r="K37" s="14"/>
      <c r="L37" s="14">
        <v>0.26352646940035401</v>
      </c>
      <c r="M37" s="14">
        <v>0.32807988076488598</v>
      </c>
      <c r="N37" s="14">
        <v>0.26740401179912798</v>
      </c>
      <c r="O37" s="14">
        <v>0.24979125793675</v>
      </c>
      <c r="P37" s="14">
        <v>0.19989670530409701</v>
      </c>
      <c r="Q37" s="14">
        <v>0.28628511129582701</v>
      </c>
      <c r="R37" s="14">
        <v>0.208232010558136</v>
      </c>
      <c r="S37" s="14">
        <v>0.20767179401167599</v>
      </c>
      <c r="T37" s="14">
        <v>0.29849237455755401</v>
      </c>
      <c r="U37" s="14"/>
      <c r="V37" s="14">
        <v>0.28360545461977399</v>
      </c>
      <c r="W37" s="14">
        <v>0.23539328775555499</v>
      </c>
      <c r="X37" s="14"/>
      <c r="Y37" s="14">
        <v>0.26837782361321699</v>
      </c>
      <c r="Z37" s="14">
        <v>0.23498171225706099</v>
      </c>
      <c r="AA37" s="14">
        <v>0.25888036122828001</v>
      </c>
      <c r="AB37" s="14"/>
      <c r="AC37" s="14">
        <v>0.23537244550326999</v>
      </c>
      <c r="AD37" s="14">
        <v>0.28589537727708902</v>
      </c>
      <c r="AE37" s="14">
        <v>0.235449369260331</v>
      </c>
      <c r="AF37" s="14">
        <v>0.27887044837875802</v>
      </c>
    </row>
    <row r="38" spans="2:32" x14ac:dyDescent="0.3">
      <c r="B38" t="s">
        <v>62</v>
      </c>
      <c r="C38" s="14">
        <v>0.168046151741193</v>
      </c>
      <c r="D38" s="14">
        <v>0.15869782545177599</v>
      </c>
      <c r="E38" s="14">
        <v>0.17790174571349501</v>
      </c>
      <c r="F38" s="14"/>
      <c r="G38" s="14">
        <v>0.115622646727448</v>
      </c>
      <c r="H38" s="14">
        <v>0.16270273190905901</v>
      </c>
      <c r="I38" s="14">
        <v>0.19744394127700801</v>
      </c>
      <c r="J38" s="14">
        <v>0.23969354167064999</v>
      </c>
      <c r="K38" s="14"/>
      <c r="L38" s="14">
        <v>0.12516932704332101</v>
      </c>
      <c r="M38" s="14">
        <v>0.16175556006705</v>
      </c>
      <c r="N38" s="14">
        <v>0.227122277324313</v>
      </c>
      <c r="O38" s="14">
        <v>0.15181701040508999</v>
      </c>
      <c r="P38" s="14">
        <v>0.178263866607514</v>
      </c>
      <c r="Q38" s="14">
        <v>0.15958659782404999</v>
      </c>
      <c r="R38" s="14">
        <v>0.21378392803903001</v>
      </c>
      <c r="S38" s="14">
        <v>0.19780287015755599</v>
      </c>
      <c r="T38" s="14">
        <v>0.18631369663306999</v>
      </c>
      <c r="U38" s="14"/>
      <c r="V38" s="14">
        <v>0.17824161232681501</v>
      </c>
      <c r="W38" s="14">
        <v>0.15101676892944901</v>
      </c>
      <c r="X38" s="14"/>
      <c r="Y38" s="14">
        <v>0.20048824897072201</v>
      </c>
      <c r="Z38" s="14">
        <v>7.4014612448807499E-2</v>
      </c>
      <c r="AA38" s="14">
        <v>0.15205467957566199</v>
      </c>
      <c r="AB38" s="14"/>
      <c r="AC38" s="14">
        <v>0.19111113085805101</v>
      </c>
      <c r="AD38" s="14">
        <v>0.20689280176492</v>
      </c>
      <c r="AE38" s="14">
        <v>4.3132452049110599E-2</v>
      </c>
      <c r="AF38" s="14">
        <v>0.118997881815409</v>
      </c>
    </row>
    <row r="39" spans="2:32" x14ac:dyDescent="0.3">
      <c r="B39" t="s">
        <v>63</v>
      </c>
      <c r="C39" s="14">
        <v>3.6393393003675799E-3</v>
      </c>
      <c r="D39" s="14">
        <v>2.1596354818546998E-3</v>
      </c>
      <c r="E39" s="14">
        <v>5.1302305047366704E-3</v>
      </c>
      <c r="F39" s="14"/>
      <c r="G39" s="14">
        <v>4.9505762945417199E-3</v>
      </c>
      <c r="H39" s="14">
        <v>3.1449475929152099E-3</v>
      </c>
      <c r="I39" s="14">
        <v>3.33816483569586E-3</v>
      </c>
      <c r="J39" s="14">
        <v>2.9647619646479299E-3</v>
      </c>
      <c r="K39" s="14"/>
      <c r="L39" s="14">
        <v>3.59183756955602E-3</v>
      </c>
      <c r="M39" s="14">
        <v>0</v>
      </c>
      <c r="N39" s="14">
        <v>0</v>
      </c>
      <c r="O39" s="14">
        <v>4.55136683490998E-3</v>
      </c>
      <c r="P39" s="14">
        <v>0</v>
      </c>
      <c r="Q39" s="14">
        <v>2.8008070285640198E-3</v>
      </c>
      <c r="R39" s="14">
        <v>7.2923654653625396E-3</v>
      </c>
      <c r="S39" s="14">
        <v>1.9686266824765899E-2</v>
      </c>
      <c r="T39" s="14">
        <v>3.1142292638497498E-3</v>
      </c>
      <c r="U39" s="14"/>
      <c r="V39" s="14">
        <v>3.8352616053589699E-3</v>
      </c>
      <c r="W39" s="14">
        <v>3.3217153578434201E-3</v>
      </c>
      <c r="X39" s="14"/>
      <c r="Y39" s="14">
        <v>4.2802340827647499E-3</v>
      </c>
      <c r="Z39" s="14">
        <v>0</v>
      </c>
      <c r="AA39" s="14">
        <v>9.8284418742526705E-3</v>
      </c>
      <c r="AB39" s="14"/>
      <c r="AC39" s="14">
        <v>1.6588264328839201E-3</v>
      </c>
      <c r="AD39" s="14">
        <v>5.6900537639769403E-3</v>
      </c>
      <c r="AE39" s="14">
        <v>7.7961508417301499E-3</v>
      </c>
      <c r="AF39" s="14">
        <v>0</v>
      </c>
    </row>
    <row r="40" spans="2:32" x14ac:dyDescent="0.3">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row>
    <row r="41" spans="2:32" x14ac:dyDescent="0.3">
      <c r="B41" s="6" t="s">
        <v>71</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row>
    <row r="42" spans="2:32" x14ac:dyDescent="0.3">
      <c r="B42" s="21" t="s">
        <v>67</v>
      </c>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row>
    <row r="43" spans="2:32" x14ac:dyDescent="0.3">
      <c r="B43" t="s">
        <v>57</v>
      </c>
      <c r="C43" s="14">
        <v>4.2493025624019201E-2</v>
      </c>
      <c r="D43" s="14">
        <v>4.8051483078015003E-2</v>
      </c>
      <c r="E43" s="14">
        <v>3.7061588072853299E-2</v>
      </c>
      <c r="F43" s="14"/>
      <c r="G43" s="14">
        <v>4.6362944244452198E-2</v>
      </c>
      <c r="H43" s="14">
        <v>3.76334403174177E-2</v>
      </c>
      <c r="I43" s="14">
        <v>5.3261539967689897E-2</v>
      </c>
      <c r="J43" s="14">
        <v>2.79390113921314E-2</v>
      </c>
      <c r="K43" s="14"/>
      <c r="L43" s="14">
        <v>1.1556227792915401E-2</v>
      </c>
      <c r="M43" s="14">
        <v>4.8396618920995997E-2</v>
      </c>
      <c r="N43" s="14">
        <v>7.06183656446151E-2</v>
      </c>
      <c r="O43" s="14">
        <v>4.0868816339183302E-2</v>
      </c>
      <c r="P43" s="14">
        <v>8.4424256864950697E-2</v>
      </c>
      <c r="Q43" s="14">
        <v>2.65731681893298E-2</v>
      </c>
      <c r="R43" s="14">
        <v>5.9122788559831399E-2</v>
      </c>
      <c r="S43" s="14">
        <v>7.9947997197491696E-2</v>
      </c>
      <c r="T43" s="14">
        <v>3.99209808515378E-2</v>
      </c>
      <c r="U43" s="14"/>
      <c r="V43" s="14">
        <v>3.33355960843E-2</v>
      </c>
      <c r="W43" s="14">
        <v>5.8647213817228497E-2</v>
      </c>
      <c r="X43" s="14"/>
      <c r="Y43" s="14">
        <v>5.2003003738278097E-2</v>
      </c>
      <c r="Z43" s="14">
        <v>1.6749828875970901E-2</v>
      </c>
      <c r="AA43" s="14">
        <v>1.18103259894464E-2</v>
      </c>
      <c r="AB43" s="14"/>
      <c r="AC43" s="14">
        <v>7.2203019230826906E-2</v>
      </c>
      <c r="AD43" s="14">
        <v>3.9109412247416597E-2</v>
      </c>
      <c r="AE43" s="14">
        <v>2.2171790928267099E-2</v>
      </c>
      <c r="AF43" s="14">
        <v>2.1396740647633802E-2</v>
      </c>
    </row>
    <row r="44" spans="2:32" x14ac:dyDescent="0.3">
      <c r="B44" t="s">
        <v>58</v>
      </c>
      <c r="C44" s="14">
        <v>0.147804629746671</v>
      </c>
      <c r="D44" s="14">
        <v>0.13883688766686</v>
      </c>
      <c r="E44" s="14">
        <v>0.15613429479225599</v>
      </c>
      <c r="F44" s="14"/>
      <c r="G44" s="14">
        <v>0.24554370719750801</v>
      </c>
      <c r="H44" s="14">
        <v>0.138618103491953</v>
      </c>
      <c r="I44" s="14">
        <v>9.4081365153191196E-2</v>
      </c>
      <c r="J44" s="14">
        <v>7.25969455591879E-2</v>
      </c>
      <c r="K44" s="14"/>
      <c r="L44" s="14">
        <v>0.103376877693149</v>
      </c>
      <c r="M44" s="14">
        <v>0.15926323936009901</v>
      </c>
      <c r="N44" s="14">
        <v>0.14605396911278701</v>
      </c>
      <c r="O44" s="14">
        <v>0.189283214314555</v>
      </c>
      <c r="P44" s="14">
        <v>0.12997514072233701</v>
      </c>
      <c r="Q44" s="14">
        <v>0.15137000426593999</v>
      </c>
      <c r="R44" s="14">
        <v>0.19674992906734501</v>
      </c>
      <c r="S44" s="14">
        <v>0.103041256854737</v>
      </c>
      <c r="T44" s="14">
        <v>0.17561148486417899</v>
      </c>
      <c r="U44" s="14"/>
      <c r="V44" s="14">
        <v>0.114485501203271</v>
      </c>
      <c r="W44" s="14">
        <v>0.21769657496779299</v>
      </c>
      <c r="X44" s="14"/>
      <c r="Y44" s="14">
        <v>0.16774921457043901</v>
      </c>
      <c r="Z44" s="14">
        <v>7.2792446175530795E-2</v>
      </c>
      <c r="AA44" s="14">
        <v>6.5959299689940395E-2</v>
      </c>
      <c r="AB44" s="14"/>
      <c r="AC44" s="14">
        <v>0.230203140546233</v>
      </c>
      <c r="AD44" s="14">
        <v>0.13614389799656801</v>
      </c>
      <c r="AE44" s="14">
        <v>0.184044404960653</v>
      </c>
      <c r="AF44" s="14">
        <v>6.9701174685061498E-2</v>
      </c>
    </row>
    <row r="45" spans="2:32" x14ac:dyDescent="0.3">
      <c r="B45" t="s">
        <v>59</v>
      </c>
      <c r="C45" s="14">
        <v>0.33536935896194098</v>
      </c>
      <c r="D45" s="14">
        <v>0.34748050300996203</v>
      </c>
      <c r="E45" s="14">
        <v>0.32318165788172798</v>
      </c>
      <c r="F45" s="14"/>
      <c r="G45" s="14">
        <v>0.403875572812323</v>
      </c>
      <c r="H45" s="14">
        <v>0.34739406481945501</v>
      </c>
      <c r="I45" s="14">
        <v>0.29226916644353101</v>
      </c>
      <c r="J45" s="14">
        <v>0.23516696601816101</v>
      </c>
      <c r="K45" s="14"/>
      <c r="L45" s="14">
        <v>0.32241649512695097</v>
      </c>
      <c r="M45" s="14">
        <v>0.30875360422692499</v>
      </c>
      <c r="N45" s="14">
        <v>0.33316476680509999</v>
      </c>
      <c r="O45" s="14">
        <v>0.337736706521301</v>
      </c>
      <c r="P45" s="14">
        <v>0.33516684917487</v>
      </c>
      <c r="Q45" s="14">
        <v>0.39644620554675902</v>
      </c>
      <c r="R45" s="14">
        <v>0.28597294155549802</v>
      </c>
      <c r="S45" s="14">
        <v>0.38928442385940898</v>
      </c>
      <c r="T45" s="14">
        <v>0.34089125046488999</v>
      </c>
      <c r="U45" s="14"/>
      <c r="V45" s="14">
        <v>0.33609238413349801</v>
      </c>
      <c r="W45" s="14">
        <v>0.33466560675630203</v>
      </c>
      <c r="X45" s="14"/>
      <c r="Y45" s="14">
        <v>0.31958523559444402</v>
      </c>
      <c r="Z45" s="14">
        <v>0.40081550225079199</v>
      </c>
      <c r="AA45" s="14">
        <v>0.30781071399822102</v>
      </c>
      <c r="AB45" s="14"/>
      <c r="AC45" s="14">
        <v>0.34016133895468897</v>
      </c>
      <c r="AD45" s="14">
        <v>0.31032486606693799</v>
      </c>
      <c r="AE45" s="14">
        <v>0.31987790879926598</v>
      </c>
      <c r="AF45" s="14">
        <v>0.38937337966008501</v>
      </c>
    </row>
    <row r="46" spans="2:32" x14ac:dyDescent="0.3">
      <c r="B46" t="s">
        <v>60</v>
      </c>
      <c r="C46" s="14">
        <v>0.28900149325597302</v>
      </c>
      <c r="D46" s="14">
        <v>0.277010264766199</v>
      </c>
      <c r="E46" s="14">
        <v>0.30186446289784302</v>
      </c>
      <c r="F46" s="14"/>
      <c r="G46" s="14">
        <v>0.214138357741464</v>
      </c>
      <c r="H46" s="14">
        <v>0.30453319559081998</v>
      </c>
      <c r="I46" s="14">
        <v>0.34577233862610601</v>
      </c>
      <c r="J46" s="14">
        <v>0.28850295421454702</v>
      </c>
      <c r="K46" s="14"/>
      <c r="L46" s="14">
        <v>0.29876662358886502</v>
      </c>
      <c r="M46" s="14">
        <v>0.27984601286225702</v>
      </c>
      <c r="N46" s="14">
        <v>0.29512780513764603</v>
      </c>
      <c r="O46" s="14">
        <v>0.26941240681137202</v>
      </c>
      <c r="P46" s="14">
        <v>0.26234956481844801</v>
      </c>
      <c r="Q46" s="14">
        <v>0.30281705194215403</v>
      </c>
      <c r="R46" s="14">
        <v>0.35046224264485898</v>
      </c>
      <c r="S46" s="14">
        <v>0.25455061309441701</v>
      </c>
      <c r="T46" s="14">
        <v>0.26931888259315201</v>
      </c>
      <c r="U46" s="14"/>
      <c r="V46" s="14">
        <v>0.29943352691550801</v>
      </c>
      <c r="W46" s="14">
        <v>0.26632434631914798</v>
      </c>
      <c r="X46" s="14"/>
      <c r="Y46" s="14">
        <v>0.29753878841235398</v>
      </c>
      <c r="Z46" s="14">
        <v>0.250262081251309</v>
      </c>
      <c r="AA46" s="14">
        <v>0.36499863406626198</v>
      </c>
      <c r="AB46" s="14"/>
      <c r="AC46" s="14">
        <v>0.25116509072823701</v>
      </c>
      <c r="AD46" s="14">
        <v>0.32020337432135698</v>
      </c>
      <c r="AE46" s="14">
        <v>0.30711426927021301</v>
      </c>
      <c r="AF46" s="14">
        <v>0.25648650563622299</v>
      </c>
    </row>
    <row r="47" spans="2:32" x14ac:dyDescent="0.3">
      <c r="B47" t="s">
        <v>61</v>
      </c>
      <c r="C47" s="14">
        <v>0.133746287886121</v>
      </c>
      <c r="D47" s="14">
        <v>0.13520113068470899</v>
      </c>
      <c r="E47" s="14">
        <v>0.13269377048709999</v>
      </c>
      <c r="F47" s="14"/>
      <c r="G47" s="14">
        <v>7.0393388849710706E-2</v>
      </c>
      <c r="H47" s="14">
        <v>0.11987845304124101</v>
      </c>
      <c r="I47" s="14">
        <v>0.15908299672999399</v>
      </c>
      <c r="J47" s="14">
        <v>0.26414134923906102</v>
      </c>
      <c r="K47" s="14"/>
      <c r="L47" s="14">
        <v>0.178185812941593</v>
      </c>
      <c r="M47" s="14">
        <v>0.179259222764102</v>
      </c>
      <c r="N47" s="14">
        <v>0.123805933772782</v>
      </c>
      <c r="O47" s="14">
        <v>8.2010464537241701E-2</v>
      </c>
      <c r="P47" s="14">
        <v>0.13473228415264901</v>
      </c>
      <c r="Q47" s="14">
        <v>9.4039346138110505E-2</v>
      </c>
      <c r="R47" s="14">
        <v>8.5860476419818005E-2</v>
      </c>
      <c r="S47" s="14">
        <v>0.10308432654541901</v>
      </c>
      <c r="T47" s="14">
        <v>0.12487657089542401</v>
      </c>
      <c r="U47" s="14"/>
      <c r="V47" s="14">
        <v>0.15733431478504001</v>
      </c>
      <c r="W47" s="14">
        <v>8.5778978246783003E-2</v>
      </c>
      <c r="X47" s="14"/>
      <c r="Y47" s="14">
        <v>0.12461930271734201</v>
      </c>
      <c r="Z47" s="14">
        <v>0.14139079198073701</v>
      </c>
      <c r="AA47" s="14">
        <v>0.15640657228662699</v>
      </c>
      <c r="AB47" s="14"/>
      <c r="AC47" s="14">
        <v>7.6542856348879196E-2</v>
      </c>
      <c r="AD47" s="14">
        <v>0.150814384118276</v>
      </c>
      <c r="AE47" s="14">
        <v>0.110631168271737</v>
      </c>
      <c r="AF47" s="14">
        <v>0.170815954568591</v>
      </c>
    </row>
    <row r="48" spans="2:32" x14ac:dyDescent="0.3">
      <c r="B48" t="s">
        <v>62</v>
      </c>
      <c r="C48" s="14">
        <v>4.9808709179813199E-2</v>
      </c>
      <c r="D48" s="14">
        <v>5.3419730794254799E-2</v>
      </c>
      <c r="E48" s="14">
        <v>4.5505607810023697E-2</v>
      </c>
      <c r="F48" s="14"/>
      <c r="G48" s="14">
        <v>1.9686029154542602E-2</v>
      </c>
      <c r="H48" s="14">
        <v>4.7263705785912498E-2</v>
      </c>
      <c r="I48" s="14">
        <v>5.55325930794872E-2</v>
      </c>
      <c r="J48" s="14">
        <v>0.111652773576911</v>
      </c>
      <c r="K48" s="14"/>
      <c r="L48" s="14">
        <v>8.3642752781051002E-2</v>
      </c>
      <c r="M48" s="14">
        <v>2.44813018656194E-2</v>
      </c>
      <c r="N48" s="14">
        <v>3.12291595270697E-2</v>
      </c>
      <c r="O48" s="14">
        <v>8.0688391476346003E-2</v>
      </c>
      <c r="P48" s="14">
        <v>5.3351904266745603E-2</v>
      </c>
      <c r="Q48" s="14">
        <v>2.8754223917706299E-2</v>
      </c>
      <c r="R48" s="14">
        <v>1.6636282654935702E-2</v>
      </c>
      <c r="S48" s="14">
        <v>6.2483701174160702E-2</v>
      </c>
      <c r="T48" s="14">
        <v>4.6266601066967498E-2</v>
      </c>
      <c r="U48" s="14"/>
      <c r="V48" s="14">
        <v>5.86318144127961E-2</v>
      </c>
      <c r="W48" s="14">
        <v>3.2827610613259797E-2</v>
      </c>
      <c r="X48" s="14"/>
      <c r="Y48" s="14">
        <v>3.6510453043158198E-2</v>
      </c>
      <c r="Z48" s="14">
        <v>0.117989349465661</v>
      </c>
      <c r="AA48" s="14">
        <v>8.7273842703644397E-2</v>
      </c>
      <c r="AB48" s="14"/>
      <c r="AC48" s="14">
        <v>2.5848445801022701E-2</v>
      </c>
      <c r="AD48" s="14">
        <v>4.2385025413365501E-2</v>
      </c>
      <c r="AE48" s="14">
        <v>5.1606870138683598E-2</v>
      </c>
      <c r="AF48" s="14">
        <v>9.2226244802405294E-2</v>
      </c>
    </row>
    <row r="49" spans="2:32" x14ac:dyDescent="0.3">
      <c r="B49" t="s">
        <v>63</v>
      </c>
      <c r="C49" s="14">
        <v>1.7764953454600899E-3</v>
      </c>
      <c r="D49" s="14">
        <v>0</v>
      </c>
      <c r="E49" s="14">
        <v>3.5586180581964801E-3</v>
      </c>
      <c r="F49" s="14"/>
      <c r="G49" s="14">
        <v>0</v>
      </c>
      <c r="H49" s="14">
        <v>4.6790369532E-3</v>
      </c>
      <c r="I49" s="14">
        <v>0</v>
      </c>
      <c r="J49" s="14">
        <v>0</v>
      </c>
      <c r="K49" s="14"/>
      <c r="L49" s="14">
        <v>2.0552100754751002E-3</v>
      </c>
      <c r="M49" s="14">
        <v>0</v>
      </c>
      <c r="N49" s="14">
        <v>0</v>
      </c>
      <c r="O49" s="14">
        <v>0</v>
      </c>
      <c r="P49" s="14">
        <v>0</v>
      </c>
      <c r="Q49" s="14">
        <v>0</v>
      </c>
      <c r="R49" s="14">
        <v>5.1953390977129603E-3</v>
      </c>
      <c r="S49" s="14">
        <v>7.60768127436472E-3</v>
      </c>
      <c r="T49" s="14">
        <v>3.1142292638497498E-3</v>
      </c>
      <c r="U49" s="14"/>
      <c r="V49" s="14">
        <v>6.8686246558684598E-4</v>
      </c>
      <c r="W49" s="14">
        <v>4.0596692794858799E-3</v>
      </c>
      <c r="X49" s="14"/>
      <c r="Y49" s="14">
        <v>1.9940019239848002E-3</v>
      </c>
      <c r="Z49" s="14">
        <v>0</v>
      </c>
      <c r="AA49" s="14">
        <v>5.7406112658599196E-3</v>
      </c>
      <c r="AB49" s="14"/>
      <c r="AC49" s="14">
        <v>3.87610839011201E-3</v>
      </c>
      <c r="AD49" s="14">
        <v>1.01903983607948E-3</v>
      </c>
      <c r="AE49" s="14">
        <v>4.5535876311811E-3</v>
      </c>
      <c r="AF49" s="14">
        <v>0</v>
      </c>
    </row>
    <row r="50" spans="2:32" x14ac:dyDescent="0.3">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row>
    <row r="51" spans="2:32" x14ac:dyDescent="0.3">
      <c r="B51" s="6" t="s">
        <v>72</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row>
    <row r="52" spans="2:32" x14ac:dyDescent="0.3">
      <c r="B52" s="21" t="s">
        <v>67</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row>
    <row r="53" spans="2:32" x14ac:dyDescent="0.3">
      <c r="B53" t="s">
        <v>57</v>
      </c>
      <c r="C53" s="14">
        <v>0.55239870482033604</v>
      </c>
      <c r="D53" s="14">
        <v>0.54975795599484301</v>
      </c>
      <c r="E53" s="14">
        <v>0.55369266183212495</v>
      </c>
      <c r="F53" s="14"/>
      <c r="G53" s="14">
        <v>0.50209217145219098</v>
      </c>
      <c r="H53" s="14">
        <v>0.52109950081520795</v>
      </c>
      <c r="I53" s="14">
        <v>0.61996756278237397</v>
      </c>
      <c r="J53" s="14">
        <v>0.62518631615799602</v>
      </c>
      <c r="K53" s="14"/>
      <c r="L53" s="14">
        <v>0.38080745063722898</v>
      </c>
      <c r="M53" s="14">
        <v>0.645015633706708</v>
      </c>
      <c r="N53" s="14">
        <v>0.64794573221315699</v>
      </c>
      <c r="O53" s="14">
        <v>0.56386069057838994</v>
      </c>
      <c r="P53" s="14">
        <v>0.66533261536035104</v>
      </c>
      <c r="Q53" s="14">
        <v>0.57227538589364502</v>
      </c>
      <c r="R53" s="14">
        <v>0.58937915111227801</v>
      </c>
      <c r="S53" s="14">
        <v>0.52961530382968003</v>
      </c>
      <c r="T53" s="14">
        <v>0.58261359953367697</v>
      </c>
      <c r="U53" s="14"/>
      <c r="V53" s="14">
        <v>0.51989835486451996</v>
      </c>
      <c r="W53" s="14">
        <v>0.61243073056612696</v>
      </c>
      <c r="X53" s="14"/>
      <c r="Y53" s="14">
        <v>0.604526216262952</v>
      </c>
      <c r="Z53" s="14">
        <v>0.53092946411453201</v>
      </c>
      <c r="AA53" s="14">
        <v>0.30180004561516799</v>
      </c>
      <c r="AB53" s="14"/>
      <c r="AC53" s="14">
        <v>0.66603253871302903</v>
      </c>
      <c r="AD53" s="14">
        <v>0.57006924218083999</v>
      </c>
      <c r="AE53" s="14">
        <v>0.46820111379913498</v>
      </c>
      <c r="AF53" s="14">
        <v>0.41615709364717501</v>
      </c>
    </row>
    <row r="54" spans="2:32" x14ac:dyDescent="0.3">
      <c r="B54" t="s">
        <v>58</v>
      </c>
      <c r="C54" s="14">
        <v>0.14586256919882101</v>
      </c>
      <c r="D54" s="14">
        <v>0.13342450105022799</v>
      </c>
      <c r="E54" s="14">
        <v>0.15874162365910099</v>
      </c>
      <c r="F54" s="14"/>
      <c r="G54" s="14">
        <v>0.18539103514337199</v>
      </c>
      <c r="H54" s="14">
        <v>0.149438986008504</v>
      </c>
      <c r="I54" s="14">
        <v>0.12569111597886701</v>
      </c>
      <c r="J54" s="14">
        <v>8.9279795837757206E-2</v>
      </c>
      <c r="K54" s="14"/>
      <c r="L54" s="14">
        <v>0.137383054871244</v>
      </c>
      <c r="M54" s="14">
        <v>9.80932066403436E-2</v>
      </c>
      <c r="N54" s="14">
        <v>0.110982325273996</v>
      </c>
      <c r="O54" s="14">
        <v>0.190176146096765</v>
      </c>
      <c r="P54" s="14">
        <v>8.2995773125366198E-2</v>
      </c>
      <c r="Q54" s="14">
        <v>0.15964628709355599</v>
      </c>
      <c r="R54" s="14">
        <v>0.158482212554656</v>
      </c>
      <c r="S54" s="14">
        <v>0.169474866119048</v>
      </c>
      <c r="T54" s="14">
        <v>0.20367626161310701</v>
      </c>
      <c r="U54" s="14"/>
      <c r="V54" s="14">
        <v>0.15247026868677299</v>
      </c>
      <c r="W54" s="14">
        <v>0.13459625939492101</v>
      </c>
      <c r="X54" s="14"/>
      <c r="Y54" s="14">
        <v>0.14205495474236199</v>
      </c>
      <c r="Z54" s="14">
        <v>0.11561681370793001</v>
      </c>
      <c r="AA54" s="14">
        <v>0.189712336013005</v>
      </c>
      <c r="AB54" s="14"/>
      <c r="AC54" s="14">
        <v>0.13768043875750399</v>
      </c>
      <c r="AD54" s="14">
        <v>0.144608540005425</v>
      </c>
      <c r="AE54" s="14">
        <v>0.12629747204269301</v>
      </c>
      <c r="AF54" s="14">
        <v>0.16872642225267601</v>
      </c>
    </row>
    <row r="55" spans="2:32" x14ac:dyDescent="0.3">
      <c r="B55" t="s">
        <v>59</v>
      </c>
      <c r="C55" s="14">
        <v>0.169426397248092</v>
      </c>
      <c r="D55" s="14">
        <v>0.17539242825742801</v>
      </c>
      <c r="E55" s="14">
        <v>0.16396937104734</v>
      </c>
      <c r="F55" s="14"/>
      <c r="G55" s="14">
        <v>0.20128242986862099</v>
      </c>
      <c r="H55" s="14">
        <v>0.183679068347158</v>
      </c>
      <c r="I55" s="14">
        <v>0.13422635444982201</v>
      </c>
      <c r="J55" s="14">
        <v>0.125762647137559</v>
      </c>
      <c r="K55" s="14"/>
      <c r="L55" s="14">
        <v>0.26152672502237101</v>
      </c>
      <c r="M55" s="14">
        <v>0.14801840254580501</v>
      </c>
      <c r="N55" s="14">
        <v>0.11872671008836</v>
      </c>
      <c r="O55" s="14">
        <v>0.121160363662469</v>
      </c>
      <c r="P55" s="14">
        <v>0.13056418206482201</v>
      </c>
      <c r="Q55" s="14">
        <v>0.16086784728357201</v>
      </c>
      <c r="R55" s="14">
        <v>0.134462469152096</v>
      </c>
      <c r="S55" s="14">
        <v>0.22667462310935901</v>
      </c>
      <c r="T55" s="14">
        <v>0.12672925631420801</v>
      </c>
      <c r="U55" s="14"/>
      <c r="V55" s="14">
        <v>0.17336433784435801</v>
      </c>
      <c r="W55" s="14">
        <v>0.16271860884209999</v>
      </c>
      <c r="X55" s="14"/>
      <c r="Y55" s="14">
        <v>0.14403338969277901</v>
      </c>
      <c r="Z55" s="14">
        <v>0.18500330783861499</v>
      </c>
      <c r="AA55" s="14">
        <v>0.28277551924758199</v>
      </c>
      <c r="AB55" s="14"/>
      <c r="AC55" s="14">
        <v>0.12615341561889001</v>
      </c>
      <c r="AD55" s="14">
        <v>0.15449372995633601</v>
      </c>
      <c r="AE55" s="14">
        <v>0.26110677871766103</v>
      </c>
      <c r="AF55" s="14">
        <v>0.212384191128967</v>
      </c>
    </row>
    <row r="56" spans="2:32" x14ac:dyDescent="0.3">
      <c r="B56" t="s">
        <v>60</v>
      </c>
      <c r="C56" s="14">
        <v>8.8610900331557899E-2</v>
      </c>
      <c r="D56" s="14">
        <v>9.6860410865444294E-2</v>
      </c>
      <c r="E56" s="14">
        <v>8.0626792408363096E-2</v>
      </c>
      <c r="F56" s="14"/>
      <c r="G56" s="14">
        <v>7.7699273147833606E-2</v>
      </c>
      <c r="H56" s="14">
        <v>9.1432223536838303E-2</v>
      </c>
      <c r="I56" s="14">
        <v>8.1711263750497906E-2</v>
      </c>
      <c r="J56" s="14">
        <v>0.117123954022642</v>
      </c>
      <c r="K56" s="14"/>
      <c r="L56" s="14">
        <v>0.148504760906809</v>
      </c>
      <c r="M56" s="14">
        <v>7.9605303225222399E-2</v>
      </c>
      <c r="N56" s="14">
        <v>0.101078277797049</v>
      </c>
      <c r="O56" s="14">
        <v>6.7221380181104601E-2</v>
      </c>
      <c r="P56" s="14">
        <v>8.9385220412107197E-2</v>
      </c>
      <c r="Q56" s="14">
        <v>6.3522002395390506E-2</v>
      </c>
      <c r="R56" s="14">
        <v>7.2769465272087996E-2</v>
      </c>
      <c r="S56" s="14">
        <v>5.9316624014888603E-2</v>
      </c>
      <c r="T56" s="14">
        <v>5.3300595470551798E-2</v>
      </c>
      <c r="U56" s="14"/>
      <c r="V56" s="14">
        <v>0.105191064803577</v>
      </c>
      <c r="W56" s="14">
        <v>5.6583365776630097E-2</v>
      </c>
      <c r="X56" s="14"/>
      <c r="Y56" s="14">
        <v>7.3309036197587593E-2</v>
      </c>
      <c r="Z56" s="14">
        <v>0.12359139694894</v>
      </c>
      <c r="AA56" s="14">
        <v>0.17580403306315601</v>
      </c>
      <c r="AB56" s="14"/>
      <c r="AC56" s="14">
        <v>4.7112993273786499E-2</v>
      </c>
      <c r="AD56" s="14">
        <v>8.7622039357664494E-2</v>
      </c>
      <c r="AE56" s="14">
        <v>8.2065868026971994E-2</v>
      </c>
      <c r="AF56" s="14">
        <v>0.141519560383637</v>
      </c>
    </row>
    <row r="57" spans="2:32" x14ac:dyDescent="0.3">
      <c r="B57" t="s">
        <v>61</v>
      </c>
      <c r="C57" s="14">
        <v>2.7993558325003401E-2</v>
      </c>
      <c r="D57" s="14">
        <v>3.1363631870292001E-2</v>
      </c>
      <c r="E57" s="14">
        <v>2.4707209005771599E-2</v>
      </c>
      <c r="F57" s="14"/>
      <c r="G57" s="14">
        <v>2.2486189752283801E-2</v>
      </c>
      <c r="H57" s="14">
        <v>2.6640655116519502E-2</v>
      </c>
      <c r="I57" s="14">
        <v>3.6493332068046898E-2</v>
      </c>
      <c r="J57" s="14">
        <v>2.72004782240798E-2</v>
      </c>
      <c r="K57" s="14"/>
      <c r="L57" s="14">
        <v>6.4148800365857503E-2</v>
      </c>
      <c r="M57" s="14">
        <v>2.0672909973401099E-2</v>
      </c>
      <c r="N57" s="14">
        <v>7.6800353148449201E-3</v>
      </c>
      <c r="O57" s="14">
        <v>2.6447520548226199E-2</v>
      </c>
      <c r="P57" s="14">
        <v>2.3777972119723999E-2</v>
      </c>
      <c r="Q57" s="14">
        <v>6.4141470303917701E-3</v>
      </c>
      <c r="R57" s="14">
        <v>3.1813000016248399E-2</v>
      </c>
      <c r="S57" s="14">
        <v>1.4918582927023701E-2</v>
      </c>
      <c r="T57" s="14">
        <v>1.25381204359333E-2</v>
      </c>
      <c r="U57" s="14"/>
      <c r="V57" s="14">
        <v>3.2588637622280398E-2</v>
      </c>
      <c r="W57" s="14">
        <v>1.9197973592296198E-2</v>
      </c>
      <c r="X57" s="14"/>
      <c r="Y57" s="14">
        <v>2.53012809597087E-2</v>
      </c>
      <c r="Z57" s="14">
        <v>2.77151292422281E-2</v>
      </c>
      <c r="AA57" s="14">
        <v>4.0353651382178703E-2</v>
      </c>
      <c r="AB57" s="14"/>
      <c r="AC57" s="14">
        <v>1.45202326281378E-2</v>
      </c>
      <c r="AD57" s="14">
        <v>3.1156034768708402E-2</v>
      </c>
      <c r="AE57" s="14">
        <v>3.1784653219722597E-2</v>
      </c>
      <c r="AF57" s="14">
        <v>3.5550913850645502E-2</v>
      </c>
    </row>
    <row r="58" spans="2:32" x14ac:dyDescent="0.3">
      <c r="B58" t="s">
        <v>62</v>
      </c>
      <c r="C58" s="14">
        <v>9.9156677640366304E-3</v>
      </c>
      <c r="D58" s="14">
        <v>1.1564505925069701E-2</v>
      </c>
      <c r="E58" s="14">
        <v>8.2964139341039807E-3</v>
      </c>
      <c r="F58" s="14"/>
      <c r="G58" s="14">
        <v>2.11865768159209E-3</v>
      </c>
      <c r="H58" s="14">
        <v>2.2122270717636401E-2</v>
      </c>
      <c r="I58" s="14">
        <v>0</v>
      </c>
      <c r="J58" s="14">
        <v>8.0399817667698298E-3</v>
      </c>
      <c r="K58" s="14"/>
      <c r="L58" s="14">
        <v>5.5734159203110504E-3</v>
      </c>
      <c r="M58" s="14">
        <v>0</v>
      </c>
      <c r="N58" s="14">
        <v>1.3586919312593201E-2</v>
      </c>
      <c r="O58" s="14">
        <v>2.0687487830798101E-2</v>
      </c>
      <c r="P58" s="14">
        <v>0</v>
      </c>
      <c r="Q58" s="14">
        <v>1.95323010519644E-2</v>
      </c>
      <c r="R58" s="14">
        <v>7.8983627949205104E-3</v>
      </c>
      <c r="S58" s="14">
        <v>0</v>
      </c>
      <c r="T58" s="14">
        <v>2.1142166632523399E-2</v>
      </c>
      <c r="U58" s="14"/>
      <c r="V58" s="14">
        <v>8.6385419377227497E-3</v>
      </c>
      <c r="W58" s="14">
        <v>1.2775542826906299E-2</v>
      </c>
      <c r="X58" s="14"/>
      <c r="Y58" s="14">
        <v>8.6470643911217004E-3</v>
      </c>
      <c r="Z58" s="14">
        <v>1.23506822316995E-2</v>
      </c>
      <c r="AA58" s="14">
        <v>0</v>
      </c>
      <c r="AB58" s="14"/>
      <c r="AC58" s="14">
        <v>6.1719923578492002E-3</v>
      </c>
      <c r="AD58" s="14">
        <v>1.00120453848696E-2</v>
      </c>
      <c r="AE58" s="14">
        <v>3.05441141938157E-2</v>
      </c>
      <c r="AF58" s="14">
        <v>5.7984689887430503E-3</v>
      </c>
    </row>
    <row r="59" spans="2:32" x14ac:dyDescent="0.3">
      <c r="B59" t="s">
        <v>63</v>
      </c>
      <c r="C59" s="14">
        <v>5.7922023121536898E-3</v>
      </c>
      <c r="D59" s="14">
        <v>1.6365660366945299E-3</v>
      </c>
      <c r="E59" s="14">
        <v>9.9659281131958197E-3</v>
      </c>
      <c r="F59" s="14"/>
      <c r="G59" s="14">
        <v>8.9302429541061601E-3</v>
      </c>
      <c r="H59" s="14">
        <v>5.5872954581364098E-3</v>
      </c>
      <c r="I59" s="14">
        <v>1.9103709703919499E-3</v>
      </c>
      <c r="J59" s="14">
        <v>7.4068268531957103E-3</v>
      </c>
      <c r="K59" s="14"/>
      <c r="L59" s="14">
        <v>2.0557922761792699E-3</v>
      </c>
      <c r="M59" s="14">
        <v>8.5945439085196602E-3</v>
      </c>
      <c r="N59" s="14">
        <v>0</v>
      </c>
      <c r="O59" s="14">
        <v>1.0446411102247701E-2</v>
      </c>
      <c r="P59" s="14">
        <v>7.9442369176294502E-3</v>
      </c>
      <c r="Q59" s="14">
        <v>1.77420292514806E-2</v>
      </c>
      <c r="R59" s="14">
        <v>5.1953390977129603E-3</v>
      </c>
      <c r="S59" s="14">
        <v>0</v>
      </c>
      <c r="T59" s="14">
        <v>0</v>
      </c>
      <c r="U59" s="14"/>
      <c r="V59" s="14">
        <v>7.8487942407681893E-3</v>
      </c>
      <c r="W59" s="14">
        <v>1.6975190010194E-3</v>
      </c>
      <c r="X59" s="14"/>
      <c r="Y59" s="14">
        <v>2.1280577534879999E-3</v>
      </c>
      <c r="Z59" s="14">
        <v>4.7932059160551302E-3</v>
      </c>
      <c r="AA59" s="14">
        <v>9.5544146789110097E-3</v>
      </c>
      <c r="AB59" s="14"/>
      <c r="AC59" s="14">
        <v>2.3283886508040199E-3</v>
      </c>
      <c r="AD59" s="14">
        <v>2.0383683461574001E-3</v>
      </c>
      <c r="AE59" s="14">
        <v>0</v>
      </c>
      <c r="AF59" s="14">
        <v>1.9863349748156501E-2</v>
      </c>
    </row>
    <row r="60" spans="2:32" x14ac:dyDescent="0.3">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row>
    <row r="61" spans="2:32" x14ac:dyDescent="0.3">
      <c r="B61" s="6" t="s">
        <v>73</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row>
    <row r="62" spans="2:32" x14ac:dyDescent="0.3">
      <c r="B62" s="21" t="s">
        <v>67</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row>
    <row r="63" spans="2:32" x14ac:dyDescent="0.3">
      <c r="B63" t="s">
        <v>57</v>
      </c>
      <c r="C63" s="14">
        <v>0.50147336770984097</v>
      </c>
      <c r="D63" s="14">
        <v>0.54492933912598995</v>
      </c>
      <c r="E63" s="14">
        <v>0.45867846617753699</v>
      </c>
      <c r="F63" s="14"/>
      <c r="G63" s="14">
        <v>0.47450604246518502</v>
      </c>
      <c r="H63" s="14">
        <v>0.43473037781039903</v>
      </c>
      <c r="I63" s="14">
        <v>0.56959421059649695</v>
      </c>
      <c r="J63" s="14">
        <v>0.63467193953438905</v>
      </c>
      <c r="K63" s="14"/>
      <c r="L63" s="14">
        <v>0.34005383812682899</v>
      </c>
      <c r="M63" s="14">
        <v>0.60055915680671901</v>
      </c>
      <c r="N63" s="14">
        <v>0.55420892584044701</v>
      </c>
      <c r="O63" s="14">
        <v>0.49342467668080098</v>
      </c>
      <c r="P63" s="14">
        <v>0.58249224815414402</v>
      </c>
      <c r="Q63" s="14">
        <v>0.55770125401788595</v>
      </c>
      <c r="R63" s="14">
        <v>0.524813222619671</v>
      </c>
      <c r="S63" s="14">
        <v>0.48363170739481898</v>
      </c>
      <c r="T63" s="14">
        <v>0.53159415826212897</v>
      </c>
      <c r="U63" s="14"/>
      <c r="V63" s="14">
        <v>0.49075348103154198</v>
      </c>
      <c r="W63" s="14">
        <v>0.52103330566873596</v>
      </c>
      <c r="X63" s="14"/>
      <c r="Y63" s="14">
        <v>0.52964229002378305</v>
      </c>
      <c r="Z63" s="14">
        <v>0.49750515518473798</v>
      </c>
      <c r="AA63" s="14">
        <v>0.366683480803429</v>
      </c>
      <c r="AB63" s="14"/>
      <c r="AC63" s="14">
        <v>0.55091558922586004</v>
      </c>
      <c r="AD63" s="14">
        <v>0.51759951507465496</v>
      </c>
      <c r="AE63" s="14">
        <v>0.44062724373599599</v>
      </c>
      <c r="AF63" s="14">
        <v>0.435242375302892</v>
      </c>
    </row>
    <row r="64" spans="2:32" x14ac:dyDescent="0.3">
      <c r="B64" t="s">
        <v>58</v>
      </c>
      <c r="C64" s="14">
        <v>0.16469640383332301</v>
      </c>
      <c r="D64" s="14">
        <v>0.16954922615721099</v>
      </c>
      <c r="E64" s="14">
        <v>0.160338525498081</v>
      </c>
      <c r="F64" s="14"/>
      <c r="G64" s="14">
        <v>0.18502210571977501</v>
      </c>
      <c r="H64" s="14">
        <v>0.182883374487088</v>
      </c>
      <c r="I64" s="14">
        <v>0.14254934324053201</v>
      </c>
      <c r="J64" s="14">
        <v>0.10746152907327</v>
      </c>
      <c r="K64" s="14"/>
      <c r="L64" s="14">
        <v>0.21605826684588</v>
      </c>
      <c r="M64" s="14">
        <v>0.13034671640550699</v>
      </c>
      <c r="N64" s="14">
        <v>0.16526341722315699</v>
      </c>
      <c r="O64" s="14">
        <v>0.20355802699798201</v>
      </c>
      <c r="P64" s="14">
        <v>0.16021205406893901</v>
      </c>
      <c r="Q64" s="14">
        <v>0.14317057674303199</v>
      </c>
      <c r="R64" s="14">
        <v>0.151597381021535</v>
      </c>
      <c r="S64" s="14">
        <v>0.130083612113362</v>
      </c>
      <c r="T64" s="14">
        <v>0.14074580780833901</v>
      </c>
      <c r="U64" s="14"/>
      <c r="V64" s="14">
        <v>0.157486505117583</v>
      </c>
      <c r="W64" s="14">
        <v>0.176378928484484</v>
      </c>
      <c r="X64" s="14"/>
      <c r="Y64" s="14">
        <v>0.14906881590566801</v>
      </c>
      <c r="Z64" s="14">
        <v>0.18734146729679799</v>
      </c>
      <c r="AA64" s="14">
        <v>0.124138336283223</v>
      </c>
      <c r="AB64" s="14"/>
      <c r="AC64" s="14">
        <v>0.154003090710333</v>
      </c>
      <c r="AD64" s="14">
        <v>0.146551276481099</v>
      </c>
      <c r="AE64" s="14">
        <v>0.236586944194731</v>
      </c>
      <c r="AF64" s="14">
        <v>0.18009791326941399</v>
      </c>
    </row>
    <row r="65" spans="2:32" x14ac:dyDescent="0.3">
      <c r="B65" t="s">
        <v>59</v>
      </c>
      <c r="C65" s="14">
        <v>0.19263567543558499</v>
      </c>
      <c r="D65" s="14">
        <v>0.15957862585952801</v>
      </c>
      <c r="E65" s="14">
        <v>0.22627774539206899</v>
      </c>
      <c r="F65" s="14"/>
      <c r="G65" s="14">
        <v>0.182346903020255</v>
      </c>
      <c r="H65" s="14">
        <v>0.248078444410812</v>
      </c>
      <c r="I65" s="14">
        <v>0.15149854055755299</v>
      </c>
      <c r="J65" s="14">
        <v>0.121894796816877</v>
      </c>
      <c r="K65" s="14"/>
      <c r="L65" s="14">
        <v>0.21163191476194601</v>
      </c>
      <c r="M65" s="14">
        <v>0.15717419913629299</v>
      </c>
      <c r="N65" s="14">
        <v>0.16652229510321601</v>
      </c>
      <c r="O65" s="14">
        <v>0.20844823506981999</v>
      </c>
      <c r="P65" s="14">
        <v>0.17049658104269</v>
      </c>
      <c r="Q65" s="14">
        <v>0.19306995025320101</v>
      </c>
      <c r="R65" s="14">
        <v>0.20341140128626101</v>
      </c>
      <c r="S65" s="14">
        <v>0.21294921515892701</v>
      </c>
      <c r="T65" s="14">
        <v>0.19963430651467501</v>
      </c>
      <c r="U65" s="14"/>
      <c r="V65" s="14">
        <v>0.19900572720817999</v>
      </c>
      <c r="W65" s="14">
        <v>0.18295589832753001</v>
      </c>
      <c r="X65" s="14"/>
      <c r="Y65" s="14">
        <v>0.186418353916567</v>
      </c>
      <c r="Z65" s="14">
        <v>0.17370749292714999</v>
      </c>
      <c r="AA65" s="14">
        <v>0.26223497822648201</v>
      </c>
      <c r="AB65" s="14"/>
      <c r="AC65" s="14">
        <v>0.18518912798848999</v>
      </c>
      <c r="AD65" s="14">
        <v>0.18764429239191099</v>
      </c>
      <c r="AE65" s="14">
        <v>0.17694681264015399</v>
      </c>
      <c r="AF65" s="14">
        <v>0.22249842666249001</v>
      </c>
    </row>
    <row r="66" spans="2:32" x14ac:dyDescent="0.3">
      <c r="B66" t="s">
        <v>60</v>
      </c>
      <c r="C66" s="14">
        <v>9.6411637344094595E-2</v>
      </c>
      <c r="D66" s="14">
        <v>8.3557904624114901E-2</v>
      </c>
      <c r="E66" s="14">
        <v>0.107389167867656</v>
      </c>
      <c r="F66" s="14"/>
      <c r="G66" s="14">
        <v>0.110442713556041</v>
      </c>
      <c r="H66" s="14">
        <v>8.9313649465672204E-2</v>
      </c>
      <c r="I66" s="14">
        <v>0.104221283938248</v>
      </c>
      <c r="J66" s="14">
        <v>7.2843983079944399E-2</v>
      </c>
      <c r="K66" s="14"/>
      <c r="L66" s="14">
        <v>0.14131654655619699</v>
      </c>
      <c r="M66" s="14">
        <v>6.6651368015368306E-2</v>
      </c>
      <c r="N66" s="14">
        <v>8.2406953101423097E-2</v>
      </c>
      <c r="O66" s="14">
        <v>8.0752277278420007E-2</v>
      </c>
      <c r="P66" s="14">
        <v>8.0953549937040098E-2</v>
      </c>
      <c r="Q66" s="14">
        <v>7.0752690526274295E-2</v>
      </c>
      <c r="R66" s="14">
        <v>9.8046666037458596E-2</v>
      </c>
      <c r="S66" s="14">
        <v>0.144936763777025</v>
      </c>
      <c r="T66" s="14">
        <v>8.3556178566190506E-2</v>
      </c>
      <c r="U66" s="14"/>
      <c r="V66" s="14">
        <v>0.10437825760788701</v>
      </c>
      <c r="W66" s="14">
        <v>8.2286087566538296E-2</v>
      </c>
      <c r="X66" s="14"/>
      <c r="Y66" s="14">
        <v>9.3771273343728104E-2</v>
      </c>
      <c r="Z66" s="14">
        <v>0.10095845599483801</v>
      </c>
      <c r="AA66" s="14">
        <v>0.17734080563476001</v>
      </c>
      <c r="AB66" s="14"/>
      <c r="AC66" s="14">
        <v>7.8232908895827402E-2</v>
      </c>
      <c r="AD66" s="14">
        <v>0.102630849565528</v>
      </c>
      <c r="AE66" s="14">
        <v>9.3192219776904298E-2</v>
      </c>
      <c r="AF66" s="14">
        <v>0.10799147483150701</v>
      </c>
    </row>
    <row r="67" spans="2:32" x14ac:dyDescent="0.3">
      <c r="B67" t="s">
        <v>61</v>
      </c>
      <c r="C67" s="14">
        <v>2.53493825632395E-2</v>
      </c>
      <c r="D67" s="14">
        <v>2.6740665371994699E-2</v>
      </c>
      <c r="E67" s="14">
        <v>2.4034177761683598E-2</v>
      </c>
      <c r="F67" s="14"/>
      <c r="G67" s="14">
        <v>2.51873685879659E-2</v>
      </c>
      <c r="H67" s="14">
        <v>2.56837665830707E-2</v>
      </c>
      <c r="I67" s="14">
        <v>2.1982690743054398E-2</v>
      </c>
      <c r="J67" s="14">
        <v>3.1376420444196598E-2</v>
      </c>
      <c r="K67" s="14"/>
      <c r="L67" s="14">
        <v>7.2050567550666397E-2</v>
      </c>
      <c r="M67" s="14">
        <v>1.28558949056064E-2</v>
      </c>
      <c r="N67" s="14">
        <v>1.19484041521082E-2</v>
      </c>
      <c r="O67" s="14">
        <v>4.55136683490998E-3</v>
      </c>
      <c r="P67" s="14">
        <v>0</v>
      </c>
      <c r="Q67" s="14">
        <v>1.5418184243612699E-2</v>
      </c>
      <c r="R67" s="14">
        <v>1.03921499330926E-2</v>
      </c>
      <c r="S67" s="14">
        <v>0</v>
      </c>
      <c r="T67" s="14">
        <v>2.35749521966328E-2</v>
      </c>
      <c r="U67" s="14"/>
      <c r="V67" s="14">
        <v>3.13768569988708E-2</v>
      </c>
      <c r="W67" s="14">
        <v>1.3545165160436299E-2</v>
      </c>
      <c r="X67" s="14"/>
      <c r="Y67" s="14">
        <v>2.4176857979005699E-2</v>
      </c>
      <c r="Z67" s="14">
        <v>2.70262910126149E-2</v>
      </c>
      <c r="AA67" s="14">
        <v>3.6421202072793701E-2</v>
      </c>
      <c r="AB67" s="14"/>
      <c r="AC67" s="14">
        <v>1.14819657240388E-2</v>
      </c>
      <c r="AD67" s="14">
        <v>3.1029654847961899E-2</v>
      </c>
      <c r="AE67" s="14">
        <v>1.90967402716706E-2</v>
      </c>
      <c r="AF67" s="14">
        <v>3.2094787076638098E-2</v>
      </c>
    </row>
    <row r="68" spans="2:32" x14ac:dyDescent="0.3">
      <c r="B68" t="s">
        <v>62</v>
      </c>
      <c r="C68" s="14">
        <v>8.8745750418951393E-3</v>
      </c>
      <c r="D68" s="14">
        <v>9.9581023170710308E-3</v>
      </c>
      <c r="E68" s="14">
        <v>7.8175878022629808E-3</v>
      </c>
      <c r="F68" s="14"/>
      <c r="G68" s="14">
        <v>2.47528814727086E-3</v>
      </c>
      <c r="H68" s="14">
        <v>1.06055834164325E-2</v>
      </c>
      <c r="I68" s="14">
        <v>6.8157660884196301E-3</v>
      </c>
      <c r="J68" s="14">
        <v>2.1379742233478698E-2</v>
      </c>
      <c r="K68" s="14"/>
      <c r="L68" s="14">
        <v>8.9282399858438902E-3</v>
      </c>
      <c r="M68" s="14">
        <v>1.37696426408084E-2</v>
      </c>
      <c r="N68" s="14">
        <v>1.33839248209499E-2</v>
      </c>
      <c r="O68" s="14">
        <v>0</v>
      </c>
      <c r="P68" s="14">
        <v>5.8455667971865598E-3</v>
      </c>
      <c r="Q68" s="14">
        <v>0</v>
      </c>
      <c r="R68" s="14">
        <v>7.2923654653625396E-3</v>
      </c>
      <c r="S68" s="14">
        <v>7.4571789909663603E-3</v>
      </c>
      <c r="T68" s="14">
        <v>1.7153144997871801E-2</v>
      </c>
      <c r="U68" s="14"/>
      <c r="V68" s="14">
        <v>8.1331486240842996E-3</v>
      </c>
      <c r="W68" s="14">
        <v>1.06080308227817E-2</v>
      </c>
      <c r="X68" s="14"/>
      <c r="Y68" s="14">
        <v>1.00798169817611E-2</v>
      </c>
      <c r="Z68" s="14">
        <v>0</v>
      </c>
      <c r="AA68" s="14">
        <v>0</v>
      </c>
      <c r="AB68" s="14"/>
      <c r="AC68" s="14">
        <v>9.9856053308469504E-3</v>
      </c>
      <c r="AD68" s="14">
        <v>1.0203461897555799E-2</v>
      </c>
      <c r="AE68" s="14">
        <v>1.2282828619186901E-2</v>
      </c>
      <c r="AF68" s="14">
        <v>3.8522414766620802E-3</v>
      </c>
    </row>
    <row r="69" spans="2:32" x14ac:dyDescent="0.3">
      <c r="B69" t="s">
        <v>63</v>
      </c>
      <c r="C69" s="14">
        <v>1.05589580720226E-2</v>
      </c>
      <c r="D69" s="14">
        <v>5.6861365440913801E-3</v>
      </c>
      <c r="E69" s="14">
        <v>1.54643295007108E-2</v>
      </c>
      <c r="F69" s="14"/>
      <c r="G69" s="14">
        <v>2.0019578503506798E-2</v>
      </c>
      <c r="H69" s="14">
        <v>8.7048038265263496E-3</v>
      </c>
      <c r="I69" s="14">
        <v>3.33816483569586E-3</v>
      </c>
      <c r="J69" s="14">
        <v>1.0371588817843599E-2</v>
      </c>
      <c r="K69" s="14"/>
      <c r="L69" s="14">
        <v>9.9606261726386102E-3</v>
      </c>
      <c r="M69" s="14">
        <v>1.86430220896983E-2</v>
      </c>
      <c r="N69" s="14">
        <v>6.2660797586988996E-3</v>
      </c>
      <c r="O69" s="14">
        <v>9.2654171380662197E-3</v>
      </c>
      <c r="P69" s="14">
        <v>0</v>
      </c>
      <c r="Q69" s="14">
        <v>1.9887344215994699E-2</v>
      </c>
      <c r="R69" s="14">
        <v>4.4468136366189103E-3</v>
      </c>
      <c r="S69" s="14">
        <v>2.0941522564900301E-2</v>
      </c>
      <c r="T69" s="14">
        <v>3.74145165416283E-3</v>
      </c>
      <c r="U69" s="14"/>
      <c r="V69" s="14">
        <v>8.8660234118538E-3</v>
      </c>
      <c r="W69" s="14">
        <v>1.3192583969493899E-2</v>
      </c>
      <c r="X69" s="14"/>
      <c r="Y69" s="14">
        <v>6.8425918494873401E-3</v>
      </c>
      <c r="Z69" s="14">
        <v>1.34611375838609E-2</v>
      </c>
      <c r="AA69" s="14">
        <v>3.3181196979312003E-2</v>
      </c>
      <c r="AB69" s="14"/>
      <c r="AC69" s="14">
        <v>1.0191712124603999E-2</v>
      </c>
      <c r="AD69" s="14">
        <v>4.3409497412884501E-3</v>
      </c>
      <c r="AE69" s="14">
        <v>2.12672107613581E-2</v>
      </c>
      <c r="AF69" s="14">
        <v>1.8222781380396898E-2</v>
      </c>
    </row>
    <row r="70" spans="2:32"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row>
    <row r="71" spans="2:32" x14ac:dyDescent="0.3">
      <c r="B71" s="6" t="s">
        <v>74</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row>
    <row r="72" spans="2:32" x14ac:dyDescent="0.3">
      <c r="B72" s="21" t="s">
        <v>67</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row>
    <row r="73" spans="2:32" x14ac:dyDescent="0.3">
      <c r="B73" t="s">
        <v>57</v>
      </c>
      <c r="C73" s="14">
        <v>0.126056270192176</v>
      </c>
      <c r="D73" s="14">
        <v>0.15430971427475801</v>
      </c>
      <c r="E73" s="14">
        <v>9.8177775932340797E-2</v>
      </c>
      <c r="F73" s="14"/>
      <c r="G73" s="14">
        <v>5.6829846220113799E-2</v>
      </c>
      <c r="H73" s="14">
        <v>0.12616022985612699</v>
      </c>
      <c r="I73" s="14">
        <v>0.17850160179722899</v>
      </c>
      <c r="J73" s="14">
        <v>0.17077961548616499</v>
      </c>
      <c r="K73" s="14"/>
      <c r="L73" s="14">
        <v>7.0269379959899694E-2</v>
      </c>
      <c r="M73" s="14">
        <v>0.14895128804715399</v>
      </c>
      <c r="N73" s="14">
        <v>0.16716980238249901</v>
      </c>
      <c r="O73" s="14">
        <v>0.13706952210189699</v>
      </c>
      <c r="P73" s="14">
        <v>0.104194571601849</v>
      </c>
      <c r="Q73" s="14">
        <v>0.13127099972369999</v>
      </c>
      <c r="R73" s="14">
        <v>0.14876681705138201</v>
      </c>
      <c r="S73" s="14">
        <v>0.17498458420132501</v>
      </c>
      <c r="T73" s="14">
        <v>0.140631044782247</v>
      </c>
      <c r="U73" s="14"/>
      <c r="V73" s="14">
        <v>9.98907223091694E-2</v>
      </c>
      <c r="W73" s="14">
        <v>0.17324890933242801</v>
      </c>
      <c r="X73" s="14"/>
      <c r="Y73" s="14">
        <v>0.156650134357744</v>
      </c>
      <c r="Z73" s="14">
        <v>5.3459137727077E-2</v>
      </c>
      <c r="AA73" s="14">
        <v>3.1352295789287603E-2</v>
      </c>
      <c r="AB73" s="14"/>
      <c r="AC73" s="14">
        <v>0.20693131967967099</v>
      </c>
      <c r="AD73" s="14">
        <v>0.12783685061258299</v>
      </c>
      <c r="AE73" s="14">
        <v>8.2617617140611901E-2</v>
      </c>
      <c r="AF73" s="14">
        <v>4.2104887706342901E-2</v>
      </c>
    </row>
    <row r="74" spans="2:32" x14ac:dyDescent="0.3">
      <c r="B74" t="s">
        <v>58</v>
      </c>
      <c r="C74" s="14">
        <v>0.24649897436419499</v>
      </c>
      <c r="D74" s="14">
        <v>0.23542069630040499</v>
      </c>
      <c r="E74" s="14">
        <v>0.256152508982119</v>
      </c>
      <c r="F74" s="14"/>
      <c r="G74" s="14">
        <v>0.20882096250937399</v>
      </c>
      <c r="H74" s="14">
        <v>0.27050326518639201</v>
      </c>
      <c r="I74" s="14">
        <v>0.25663544158984702</v>
      </c>
      <c r="J74" s="14">
        <v>0.231938291289249</v>
      </c>
      <c r="K74" s="14"/>
      <c r="L74" s="14">
        <v>0.19849768265447701</v>
      </c>
      <c r="M74" s="14">
        <v>0.25889182709348002</v>
      </c>
      <c r="N74" s="14">
        <v>0.24309937862111899</v>
      </c>
      <c r="O74" s="14">
        <v>0.26905241491924398</v>
      </c>
      <c r="P74" s="14">
        <v>0.28482664951458703</v>
      </c>
      <c r="Q74" s="14">
        <v>0.28846728524266102</v>
      </c>
      <c r="R74" s="14">
        <v>0.268867072952582</v>
      </c>
      <c r="S74" s="14">
        <v>0.21476275192191299</v>
      </c>
      <c r="T74" s="14">
        <v>0.238975645824999</v>
      </c>
      <c r="U74" s="14"/>
      <c r="V74" s="14">
        <v>0.21550869666890601</v>
      </c>
      <c r="W74" s="14">
        <v>0.30894703891823699</v>
      </c>
      <c r="X74" s="14"/>
      <c r="Y74" s="14">
        <v>0.249070705865445</v>
      </c>
      <c r="Z74" s="14">
        <v>0.27137732378395801</v>
      </c>
      <c r="AA74" s="14">
        <v>0.11419686396784599</v>
      </c>
      <c r="AB74" s="14"/>
      <c r="AC74" s="14">
        <v>0.31027498258245301</v>
      </c>
      <c r="AD74" s="14">
        <v>0.21792938303874701</v>
      </c>
      <c r="AE74" s="14">
        <v>0.30537386084086698</v>
      </c>
      <c r="AF74" s="14">
        <v>0.210503302695393</v>
      </c>
    </row>
    <row r="75" spans="2:32" x14ac:dyDescent="0.3">
      <c r="B75" t="s">
        <v>59</v>
      </c>
      <c r="C75" s="14">
        <v>0.30019940337855899</v>
      </c>
      <c r="D75" s="14">
        <v>0.30186303971219602</v>
      </c>
      <c r="E75" s="14">
        <v>0.299439056861527</v>
      </c>
      <c r="F75" s="14"/>
      <c r="G75" s="14">
        <v>0.348246415974796</v>
      </c>
      <c r="H75" s="14">
        <v>0.28095682989174697</v>
      </c>
      <c r="I75" s="14">
        <v>0.284782880724545</v>
      </c>
      <c r="J75" s="14">
        <v>0.28780547948208701</v>
      </c>
      <c r="K75" s="14"/>
      <c r="L75" s="14">
        <v>0.33688229567716099</v>
      </c>
      <c r="M75" s="14">
        <v>0.275260555994919</v>
      </c>
      <c r="N75" s="14">
        <v>0.29167743327647699</v>
      </c>
      <c r="O75" s="14">
        <v>0.29349141689292002</v>
      </c>
      <c r="P75" s="14">
        <v>0.34307802146106797</v>
      </c>
      <c r="Q75" s="14">
        <v>0.31180060623429101</v>
      </c>
      <c r="R75" s="14">
        <v>0.26030263476389198</v>
      </c>
      <c r="S75" s="14">
        <v>0.272176317255789</v>
      </c>
      <c r="T75" s="14">
        <v>0.27811403636111798</v>
      </c>
      <c r="U75" s="14"/>
      <c r="V75" s="14">
        <v>0.31956269329357301</v>
      </c>
      <c r="W75" s="14">
        <v>0.26631553966906302</v>
      </c>
      <c r="X75" s="14"/>
      <c r="Y75" s="14">
        <v>0.27944645353810599</v>
      </c>
      <c r="Z75" s="14">
        <v>0.34895793657181801</v>
      </c>
      <c r="AA75" s="14">
        <v>0.355123090151097</v>
      </c>
      <c r="AB75" s="14"/>
      <c r="AC75" s="14">
        <v>0.23888766908584799</v>
      </c>
      <c r="AD75" s="14">
        <v>0.302036048488798</v>
      </c>
      <c r="AE75" s="14">
        <v>0.34011736463941</v>
      </c>
      <c r="AF75" s="14">
        <v>0.355803555957452</v>
      </c>
    </row>
    <row r="76" spans="2:32" x14ac:dyDescent="0.3">
      <c r="B76" t="s">
        <v>60</v>
      </c>
      <c r="C76" s="14">
        <v>0.21033034046881899</v>
      </c>
      <c r="D76" s="14">
        <v>0.18994683630458201</v>
      </c>
      <c r="E76" s="14">
        <v>0.23135012276564501</v>
      </c>
      <c r="F76" s="14"/>
      <c r="G76" s="14">
        <v>0.268025462878618</v>
      </c>
      <c r="H76" s="14">
        <v>0.19684082606257999</v>
      </c>
      <c r="I76" s="14">
        <v>0.18195620117165101</v>
      </c>
      <c r="J76" s="14">
        <v>0.184763913999415</v>
      </c>
      <c r="K76" s="14"/>
      <c r="L76" s="14">
        <v>0.25754803372954999</v>
      </c>
      <c r="M76" s="14">
        <v>0.19842135320373699</v>
      </c>
      <c r="N76" s="14">
        <v>0.19215333316375</v>
      </c>
      <c r="O76" s="14">
        <v>0.17225161396026301</v>
      </c>
      <c r="P76" s="14">
        <v>0.178387384732589</v>
      </c>
      <c r="Q76" s="14">
        <v>0.18564655556601301</v>
      </c>
      <c r="R76" s="14">
        <v>0.211401436870265</v>
      </c>
      <c r="S76" s="14">
        <v>0.23718432866952299</v>
      </c>
      <c r="T76" s="14">
        <v>0.20590812153024701</v>
      </c>
      <c r="U76" s="14"/>
      <c r="V76" s="14">
        <v>0.222789227707063</v>
      </c>
      <c r="W76" s="14">
        <v>0.183943583969467</v>
      </c>
      <c r="X76" s="14"/>
      <c r="Y76" s="14">
        <v>0.21139247801016001</v>
      </c>
      <c r="Z76" s="14">
        <v>0.20877723957828401</v>
      </c>
      <c r="AA76" s="14">
        <v>0.23302577459628601</v>
      </c>
      <c r="AB76" s="14"/>
      <c r="AC76" s="14">
        <v>0.17831012537572</v>
      </c>
      <c r="AD76" s="14">
        <v>0.22809822626354401</v>
      </c>
      <c r="AE76" s="14">
        <v>0.19910187064185</v>
      </c>
      <c r="AF76" s="14">
        <v>0.21181150266548801</v>
      </c>
    </row>
    <row r="77" spans="2:32" x14ac:dyDescent="0.3">
      <c r="B77" t="s">
        <v>61</v>
      </c>
      <c r="C77" s="14">
        <v>8.6858947431359301E-2</v>
      </c>
      <c r="D77" s="14">
        <v>8.9908091065442203E-2</v>
      </c>
      <c r="E77" s="14">
        <v>8.4070754126245303E-2</v>
      </c>
      <c r="F77" s="14"/>
      <c r="G77" s="14">
        <v>9.9658769927002802E-2</v>
      </c>
      <c r="H77" s="14">
        <v>9.2251770898489294E-2</v>
      </c>
      <c r="I77" s="14">
        <v>6.3724589252195096E-2</v>
      </c>
      <c r="J77" s="14">
        <v>8.8352398956994496E-2</v>
      </c>
      <c r="K77" s="14"/>
      <c r="L77" s="14">
        <v>9.2246743959898195E-2</v>
      </c>
      <c r="M77" s="14">
        <v>9.8484485997072602E-2</v>
      </c>
      <c r="N77" s="14">
        <v>8.8301344533750006E-2</v>
      </c>
      <c r="O77" s="14">
        <v>0.11432596778920801</v>
      </c>
      <c r="P77" s="14">
        <v>6.84398622203614E-2</v>
      </c>
      <c r="Q77" s="14">
        <v>5.48235200871489E-2</v>
      </c>
      <c r="R77" s="14">
        <v>7.3963333355013997E-2</v>
      </c>
      <c r="S77" s="14">
        <v>7.9462108517116894E-2</v>
      </c>
      <c r="T77" s="14">
        <v>9.8718120634221099E-2</v>
      </c>
      <c r="U77" s="14"/>
      <c r="V77" s="14">
        <v>0.1081672455337</v>
      </c>
      <c r="W77" s="14">
        <v>4.5064056747282297E-2</v>
      </c>
      <c r="X77" s="14"/>
      <c r="Y77" s="14">
        <v>7.33161522304379E-2</v>
      </c>
      <c r="Z77" s="14">
        <v>0.105965903363147</v>
      </c>
      <c r="AA77" s="14">
        <v>0.20244157961449399</v>
      </c>
      <c r="AB77" s="14"/>
      <c r="AC77" s="14">
        <v>3.9325009149715699E-2</v>
      </c>
      <c r="AD77" s="14">
        <v>9.1727915374215097E-2</v>
      </c>
      <c r="AE77" s="14">
        <v>6.0506458118072801E-2</v>
      </c>
      <c r="AF77" s="14">
        <v>0.14215980447651499</v>
      </c>
    </row>
    <row r="78" spans="2:32" x14ac:dyDescent="0.3">
      <c r="B78" t="s">
        <v>62</v>
      </c>
      <c r="C78" s="14">
        <v>2.73789912017415E-2</v>
      </c>
      <c r="D78" s="14">
        <v>2.6070881319076099E-2</v>
      </c>
      <c r="E78" s="14">
        <v>2.7928287877307698E-2</v>
      </c>
      <c r="F78" s="14"/>
      <c r="G78" s="14">
        <v>1.6299884808502699E-2</v>
      </c>
      <c r="H78" s="14">
        <v>3.3287078104664899E-2</v>
      </c>
      <c r="I78" s="14">
        <v>2.9625968436237E-2</v>
      </c>
      <c r="J78" s="14">
        <v>2.820176419019E-2</v>
      </c>
      <c r="K78" s="14"/>
      <c r="L78" s="14">
        <v>4.45558640190147E-2</v>
      </c>
      <c r="M78" s="14">
        <v>1.33195353090052E-2</v>
      </c>
      <c r="N78" s="14">
        <v>1.7598708022404499E-2</v>
      </c>
      <c r="O78" s="14">
        <v>5.0189369040108201E-3</v>
      </c>
      <c r="P78" s="14">
        <v>2.10735104695467E-2</v>
      </c>
      <c r="Q78" s="14">
        <v>1.9742660501947999E-2</v>
      </c>
      <c r="R78" s="14">
        <v>3.6698705006864098E-2</v>
      </c>
      <c r="S78" s="14">
        <v>2.14299094343324E-2</v>
      </c>
      <c r="T78" s="14">
        <v>3.7653030867168001E-2</v>
      </c>
      <c r="U78" s="14"/>
      <c r="V78" s="14">
        <v>3.0897618687144999E-2</v>
      </c>
      <c r="W78" s="14">
        <v>2.0783352362503501E-2</v>
      </c>
      <c r="X78" s="14"/>
      <c r="Y78" s="14">
        <v>2.8660685552615101E-2</v>
      </c>
      <c r="Z78" s="14">
        <v>6.1753411158497404E-3</v>
      </c>
      <c r="AA78" s="14">
        <v>6.3860395880989906E-2</v>
      </c>
      <c r="AB78" s="14"/>
      <c r="AC78" s="14">
        <v>2.3942505475789098E-2</v>
      </c>
      <c r="AD78" s="14">
        <v>3.1352247712035E-2</v>
      </c>
      <c r="AE78" s="14">
        <v>1.2282828619186901E-2</v>
      </c>
      <c r="AF78" s="14">
        <v>2.9957555815010799E-2</v>
      </c>
    </row>
    <row r="79" spans="2:32" x14ac:dyDescent="0.3">
      <c r="B79" t="s">
        <v>63</v>
      </c>
      <c r="C79" s="14">
        <v>2.6770729631496598E-3</v>
      </c>
      <c r="D79" s="14">
        <v>2.4807410235400599E-3</v>
      </c>
      <c r="E79" s="14">
        <v>2.8814934548150699E-3</v>
      </c>
      <c r="F79" s="14"/>
      <c r="G79" s="14">
        <v>2.11865768159209E-3</v>
      </c>
      <c r="H79" s="14">
        <v>0</v>
      </c>
      <c r="I79" s="14">
        <v>4.7733170282956401E-3</v>
      </c>
      <c r="J79" s="14">
        <v>8.1585365958995407E-3</v>
      </c>
      <c r="K79" s="14"/>
      <c r="L79" s="14">
        <v>0</v>
      </c>
      <c r="M79" s="14">
        <v>6.67095435463137E-3</v>
      </c>
      <c r="N79" s="14">
        <v>0</v>
      </c>
      <c r="O79" s="14">
        <v>8.79012743245749E-3</v>
      </c>
      <c r="P79" s="14">
        <v>0</v>
      </c>
      <c r="Q79" s="14">
        <v>8.2483726442381198E-3</v>
      </c>
      <c r="R79" s="14">
        <v>0</v>
      </c>
      <c r="S79" s="14">
        <v>0</v>
      </c>
      <c r="T79" s="14">
        <v>0</v>
      </c>
      <c r="U79" s="14"/>
      <c r="V79" s="14">
        <v>3.1837958004437899E-3</v>
      </c>
      <c r="W79" s="14">
        <v>1.6975190010194E-3</v>
      </c>
      <c r="X79" s="14"/>
      <c r="Y79" s="14">
        <v>1.4633904454930699E-3</v>
      </c>
      <c r="Z79" s="14">
        <v>5.2871178598673796E-3</v>
      </c>
      <c r="AA79" s="14">
        <v>0</v>
      </c>
      <c r="AB79" s="14"/>
      <c r="AC79" s="14">
        <v>2.3283886508040199E-3</v>
      </c>
      <c r="AD79" s="14">
        <v>1.0193285100779301E-3</v>
      </c>
      <c r="AE79" s="14">
        <v>0</v>
      </c>
      <c r="AF79" s="14">
        <v>7.6593906837976898E-3</v>
      </c>
    </row>
    <row r="80" spans="2:32" x14ac:dyDescent="0.3">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row>
    <row r="81" spans="2:32" x14ac:dyDescent="0.3">
      <c r="B81" s="6" t="s">
        <v>75</v>
      </c>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row>
    <row r="82" spans="2:32" x14ac:dyDescent="0.3">
      <c r="B82" s="21" t="s">
        <v>67</v>
      </c>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row>
    <row r="83" spans="2:32" x14ac:dyDescent="0.3">
      <c r="B83" t="s">
        <v>57</v>
      </c>
      <c r="C83" s="14">
        <v>5.6103840160002798E-2</v>
      </c>
      <c r="D83" s="14">
        <v>1.7551643066575199E-2</v>
      </c>
      <c r="E83" s="14">
        <v>9.4830985895392003E-2</v>
      </c>
      <c r="F83" s="14"/>
      <c r="G83" s="14">
        <v>4.8698366301702302E-2</v>
      </c>
      <c r="H83" s="14">
        <v>5.0965895276314802E-2</v>
      </c>
      <c r="I83" s="14">
        <v>6.2610837987342599E-2</v>
      </c>
      <c r="J83" s="14">
        <v>7.5375202826498205E-2</v>
      </c>
      <c r="K83" s="14"/>
      <c r="L83" s="14">
        <v>4.4888146458329697E-2</v>
      </c>
      <c r="M83" s="14">
        <v>6.2542802460651997E-2</v>
      </c>
      <c r="N83" s="14">
        <v>0.117246818771721</v>
      </c>
      <c r="O83" s="14">
        <v>3.1714632710435502E-2</v>
      </c>
      <c r="P83" s="14">
        <v>3.5681921514573202E-2</v>
      </c>
      <c r="Q83" s="14">
        <v>5.0415929802166602E-2</v>
      </c>
      <c r="R83" s="14">
        <v>5.7368032343109401E-2</v>
      </c>
      <c r="S83" s="14">
        <v>6.1647136230618002E-2</v>
      </c>
      <c r="T83" s="14">
        <v>6.6490347533218294E-2</v>
      </c>
      <c r="U83" s="14"/>
      <c r="V83" s="14">
        <v>4.6026514020175498E-2</v>
      </c>
      <c r="W83" s="14">
        <v>7.7053837587781907E-2</v>
      </c>
      <c r="X83" s="14"/>
      <c r="Y83" s="14">
        <v>6.5691687149170605E-2</v>
      </c>
      <c r="Z83" s="14">
        <v>3.7769940088106801E-2</v>
      </c>
      <c r="AA83" s="14">
        <v>4.0516634723900297E-2</v>
      </c>
      <c r="AB83" s="14"/>
      <c r="AC83" s="14">
        <v>7.3817761816603794E-2</v>
      </c>
      <c r="AD83" s="14">
        <v>6.1110960329848897E-2</v>
      </c>
      <c r="AE83" s="14">
        <v>8.5761341764260798E-2</v>
      </c>
      <c r="AF83" s="14">
        <v>1.48355272021722E-2</v>
      </c>
    </row>
    <row r="84" spans="2:32" x14ac:dyDescent="0.3">
      <c r="B84" t="s">
        <v>58</v>
      </c>
      <c r="C84" s="14">
        <v>9.4821073304100501E-2</v>
      </c>
      <c r="D84" s="14">
        <v>4.3096513424655702E-2</v>
      </c>
      <c r="E84" s="14">
        <v>0.146839193636709</v>
      </c>
      <c r="F84" s="14"/>
      <c r="G84" s="14">
        <v>9.56189885128714E-2</v>
      </c>
      <c r="H84" s="14">
        <v>8.1464245751761394E-2</v>
      </c>
      <c r="I84" s="14">
        <v>0.10838452258629699</v>
      </c>
      <c r="J84" s="14">
        <v>0.108197871237235</v>
      </c>
      <c r="K84" s="14"/>
      <c r="L84" s="14">
        <v>8.1953029969444896E-2</v>
      </c>
      <c r="M84" s="14">
        <v>0.102735522878903</v>
      </c>
      <c r="N84" s="14">
        <v>7.3740241294289396E-2</v>
      </c>
      <c r="O84" s="14">
        <v>8.3345174435244807E-2</v>
      </c>
      <c r="P84" s="14">
        <v>0.15076646440531799</v>
      </c>
      <c r="Q84" s="14">
        <v>0.124049412412434</v>
      </c>
      <c r="R84" s="14">
        <v>0.10389420384683599</v>
      </c>
      <c r="S84" s="14">
        <v>0.12178502782902299</v>
      </c>
      <c r="T84" s="14">
        <v>5.2312343347195901E-2</v>
      </c>
      <c r="U84" s="14"/>
      <c r="V84" s="14">
        <v>8.5518818741159797E-2</v>
      </c>
      <c r="W84" s="14">
        <v>0.114198730621161</v>
      </c>
      <c r="X84" s="14"/>
      <c r="Y84" s="14">
        <v>7.9871029146648204E-2</v>
      </c>
      <c r="Z84" s="14">
        <v>0.135530394941732</v>
      </c>
      <c r="AA84" s="14">
        <v>8.5170914318278404E-2</v>
      </c>
      <c r="AB84" s="14"/>
      <c r="AC84" s="14">
        <v>8.8392529584414001E-2</v>
      </c>
      <c r="AD84" s="14">
        <v>7.4547235411486099E-2</v>
      </c>
      <c r="AE84" s="14">
        <v>0.18363703157439301</v>
      </c>
      <c r="AF84" s="14">
        <v>0.108205399606181</v>
      </c>
    </row>
    <row r="85" spans="2:32" x14ac:dyDescent="0.3">
      <c r="B85" t="s">
        <v>59</v>
      </c>
      <c r="C85" s="14">
        <v>0.20621481310383799</v>
      </c>
      <c r="D85" s="14">
        <v>0.15720549265789299</v>
      </c>
      <c r="E85" s="14">
        <v>0.25476818196483397</v>
      </c>
      <c r="F85" s="14"/>
      <c r="G85" s="14">
        <v>0.23918537650822499</v>
      </c>
      <c r="H85" s="14">
        <v>0.19241373569419401</v>
      </c>
      <c r="I85" s="14">
        <v>0.187329831674939</v>
      </c>
      <c r="J85" s="14">
        <v>0.216207958073906</v>
      </c>
      <c r="K85" s="14"/>
      <c r="L85" s="14">
        <v>0.235754623986627</v>
      </c>
      <c r="M85" s="14">
        <v>0.204583127727652</v>
      </c>
      <c r="N85" s="14">
        <v>0.21223960536304901</v>
      </c>
      <c r="O85" s="14">
        <v>0.26712321737298</v>
      </c>
      <c r="P85" s="14">
        <v>0.17007335271822499</v>
      </c>
      <c r="Q85" s="14">
        <v>0.18272817159028301</v>
      </c>
      <c r="R85" s="14">
        <v>0.19306811839962901</v>
      </c>
      <c r="S85" s="14">
        <v>0.195116261116101</v>
      </c>
      <c r="T85" s="14">
        <v>0.178794979231059</v>
      </c>
      <c r="U85" s="14"/>
      <c r="V85" s="14">
        <v>0.20884825331616999</v>
      </c>
      <c r="W85" s="14">
        <v>0.197106519755811</v>
      </c>
      <c r="X85" s="14"/>
      <c r="Y85" s="14">
        <v>0.18620912129432601</v>
      </c>
      <c r="Z85" s="14">
        <v>0.30407801215283697</v>
      </c>
      <c r="AA85" s="14">
        <v>0.22296630648773999</v>
      </c>
      <c r="AB85" s="14"/>
      <c r="AC85" s="14">
        <v>0.16781763990371601</v>
      </c>
      <c r="AD85" s="14">
        <v>0.19479993571193299</v>
      </c>
      <c r="AE85" s="14">
        <v>0.27591587456385902</v>
      </c>
      <c r="AF85" s="14">
        <v>0.23789677655748401</v>
      </c>
    </row>
    <row r="86" spans="2:32" x14ac:dyDescent="0.3">
      <c r="B86" t="s">
        <v>60</v>
      </c>
      <c r="C86" s="14">
        <v>0.29422230714176001</v>
      </c>
      <c r="D86" s="14">
        <v>0.31802006963075602</v>
      </c>
      <c r="E86" s="14">
        <v>0.27022229694955702</v>
      </c>
      <c r="F86" s="14"/>
      <c r="G86" s="14">
        <v>0.32362793507507698</v>
      </c>
      <c r="H86" s="14">
        <v>0.30414196666031401</v>
      </c>
      <c r="I86" s="14">
        <v>0.24921847304402001</v>
      </c>
      <c r="J86" s="14">
        <v>0.289173882663669</v>
      </c>
      <c r="K86" s="14"/>
      <c r="L86" s="14">
        <v>0.306789857597905</v>
      </c>
      <c r="M86" s="14">
        <v>0.27706614213597702</v>
      </c>
      <c r="N86" s="14">
        <v>0.24376743667985401</v>
      </c>
      <c r="O86" s="14">
        <v>0.30766104755455798</v>
      </c>
      <c r="P86" s="14">
        <v>0.28896436180309198</v>
      </c>
      <c r="Q86" s="14">
        <v>0.28610280675745797</v>
      </c>
      <c r="R86" s="14">
        <v>0.27239885436418898</v>
      </c>
      <c r="S86" s="14">
        <v>0.30684726122754602</v>
      </c>
      <c r="T86" s="14">
        <v>0.32473103292330002</v>
      </c>
      <c r="U86" s="14"/>
      <c r="V86" s="14">
        <v>0.30787692369387998</v>
      </c>
      <c r="W86" s="14">
        <v>0.26369035938332602</v>
      </c>
      <c r="X86" s="14"/>
      <c r="Y86" s="14">
        <v>0.28183337863714902</v>
      </c>
      <c r="Z86" s="14">
        <v>0.33787510246831198</v>
      </c>
      <c r="AA86" s="14">
        <v>0.33499389864933099</v>
      </c>
      <c r="AB86" s="14"/>
      <c r="AC86" s="14">
        <v>0.26837824981404801</v>
      </c>
      <c r="AD86" s="14">
        <v>0.29010801031779299</v>
      </c>
      <c r="AE86" s="14">
        <v>0.25107636997431898</v>
      </c>
      <c r="AF86" s="14">
        <v>0.34461873917094699</v>
      </c>
    </row>
    <row r="87" spans="2:32" x14ac:dyDescent="0.3">
      <c r="B87" t="s">
        <v>61</v>
      </c>
      <c r="C87" s="14">
        <v>0.19326284374423899</v>
      </c>
      <c r="D87" s="14">
        <v>0.25204885872368399</v>
      </c>
      <c r="E87" s="14">
        <v>0.134207814379639</v>
      </c>
      <c r="F87" s="14"/>
      <c r="G87" s="14">
        <v>0.19002213274969701</v>
      </c>
      <c r="H87" s="14">
        <v>0.21587500246237201</v>
      </c>
      <c r="I87" s="14">
        <v>0.18965570683736699</v>
      </c>
      <c r="J87" s="14">
        <v>0.13600071173198</v>
      </c>
      <c r="K87" s="14"/>
      <c r="L87" s="14">
        <v>0.209482936346718</v>
      </c>
      <c r="M87" s="14">
        <v>0.181285705424821</v>
      </c>
      <c r="N87" s="14">
        <v>0.16607125354338101</v>
      </c>
      <c r="O87" s="14">
        <v>0.16025491410701101</v>
      </c>
      <c r="P87" s="14">
        <v>0.197303013685004</v>
      </c>
      <c r="Q87" s="14">
        <v>0.181127031686143</v>
      </c>
      <c r="R87" s="14">
        <v>0.21566862358024</v>
      </c>
      <c r="S87" s="14">
        <v>0.19238314437950499</v>
      </c>
      <c r="T87" s="14">
        <v>0.204544454082845</v>
      </c>
      <c r="U87" s="14"/>
      <c r="V87" s="14">
        <v>0.19551755841518101</v>
      </c>
      <c r="W87" s="14">
        <v>0.19174720451688301</v>
      </c>
      <c r="X87" s="14"/>
      <c r="Y87" s="14">
        <v>0.208822675088978</v>
      </c>
      <c r="Z87" s="14">
        <v>0.108623002156259</v>
      </c>
      <c r="AA87" s="14">
        <v>0.192541621089999</v>
      </c>
      <c r="AB87" s="14"/>
      <c r="AC87" s="14">
        <v>0.222206656032924</v>
      </c>
      <c r="AD87" s="14">
        <v>0.20230154927336799</v>
      </c>
      <c r="AE87" s="14">
        <v>0.109788121960351</v>
      </c>
      <c r="AF87" s="14">
        <v>0.18148990601832199</v>
      </c>
    </row>
    <row r="88" spans="2:32" x14ac:dyDescent="0.3">
      <c r="B88" t="s">
        <v>62</v>
      </c>
      <c r="C88" s="14">
        <v>0.15207677287118501</v>
      </c>
      <c r="D88" s="14">
        <v>0.211291140815863</v>
      </c>
      <c r="E88" s="14">
        <v>9.3310785496609802E-2</v>
      </c>
      <c r="F88" s="14"/>
      <c r="G88" s="14">
        <v>9.78966245578856E-2</v>
      </c>
      <c r="H88" s="14">
        <v>0.15078078232007699</v>
      </c>
      <c r="I88" s="14">
        <v>0.202800627870034</v>
      </c>
      <c r="J88" s="14">
        <v>0.172079611502063</v>
      </c>
      <c r="K88" s="14"/>
      <c r="L88" s="14">
        <v>0.12113140564097399</v>
      </c>
      <c r="M88" s="14">
        <v>0.16936251563438001</v>
      </c>
      <c r="N88" s="14">
        <v>0.18693464434770399</v>
      </c>
      <c r="O88" s="14">
        <v>0.14990101381977</v>
      </c>
      <c r="P88" s="14">
        <v>0.15721088587378801</v>
      </c>
      <c r="Q88" s="14">
        <v>0.16526721400681399</v>
      </c>
      <c r="R88" s="14">
        <v>0.14301743653527099</v>
      </c>
      <c r="S88" s="14">
        <v>0.12222116921720701</v>
      </c>
      <c r="T88" s="14">
        <v>0.17046130038408</v>
      </c>
      <c r="U88" s="14"/>
      <c r="V88" s="14">
        <v>0.154714694660538</v>
      </c>
      <c r="W88" s="14">
        <v>0.14912252533281201</v>
      </c>
      <c r="X88" s="14"/>
      <c r="Y88" s="14">
        <v>0.174621397504166</v>
      </c>
      <c r="Z88" s="14">
        <v>7.6123548192753202E-2</v>
      </c>
      <c r="AA88" s="14">
        <v>0.12381062473075199</v>
      </c>
      <c r="AB88" s="14"/>
      <c r="AC88" s="14">
        <v>0.17500801359986001</v>
      </c>
      <c r="AD88" s="14">
        <v>0.17491098463039401</v>
      </c>
      <c r="AE88" s="14">
        <v>7.9470881448882105E-2</v>
      </c>
      <c r="AF88" s="14">
        <v>0.112953651444893</v>
      </c>
    </row>
    <row r="89" spans="2:32" x14ac:dyDescent="0.3">
      <c r="B89" t="s">
        <v>63</v>
      </c>
      <c r="C89" s="14">
        <v>3.2983496748758101E-3</v>
      </c>
      <c r="D89" s="14">
        <v>7.86281680571571E-4</v>
      </c>
      <c r="E89" s="14">
        <v>5.8207416772596398E-3</v>
      </c>
      <c r="F89" s="14"/>
      <c r="G89" s="14">
        <v>4.9505762945417199E-3</v>
      </c>
      <c r="H89" s="14">
        <v>4.3583718349669703E-3</v>
      </c>
      <c r="I89" s="14">
        <v>0</v>
      </c>
      <c r="J89" s="14">
        <v>2.9647619646479299E-3</v>
      </c>
      <c r="K89" s="14"/>
      <c r="L89" s="14">
        <v>0</v>
      </c>
      <c r="M89" s="14">
        <v>2.4241837376146398E-3</v>
      </c>
      <c r="N89" s="14">
        <v>0</v>
      </c>
      <c r="O89" s="14">
        <v>0</v>
      </c>
      <c r="P89" s="14">
        <v>0</v>
      </c>
      <c r="Q89" s="14">
        <v>1.0309433744701099E-2</v>
      </c>
      <c r="R89" s="14">
        <v>1.45847309307251E-2</v>
      </c>
      <c r="S89" s="14">
        <v>0</v>
      </c>
      <c r="T89" s="14">
        <v>2.6655424983021698E-3</v>
      </c>
      <c r="U89" s="14"/>
      <c r="V89" s="14">
        <v>1.4972371528956801E-3</v>
      </c>
      <c r="W89" s="14">
        <v>7.0808228022240603E-3</v>
      </c>
      <c r="X89" s="14"/>
      <c r="Y89" s="14">
        <v>2.9507111795630901E-3</v>
      </c>
      <c r="Z89" s="14">
        <v>0</v>
      </c>
      <c r="AA89" s="14">
        <v>0</v>
      </c>
      <c r="AB89" s="14"/>
      <c r="AC89" s="14">
        <v>4.3791492484338999E-3</v>
      </c>
      <c r="AD89" s="14">
        <v>2.22132432517672E-3</v>
      </c>
      <c r="AE89" s="14">
        <v>1.43503787139344E-2</v>
      </c>
      <c r="AF89" s="14">
        <v>0</v>
      </c>
    </row>
    <row r="90" spans="2:32" x14ac:dyDescent="0.3">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row>
    <row r="91" spans="2:32" x14ac:dyDescent="0.3">
      <c r="B91" s="6" t="s">
        <v>76</v>
      </c>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row>
    <row r="92" spans="2:32" x14ac:dyDescent="0.3">
      <c r="B92" s="21" t="s">
        <v>67</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row>
    <row r="93" spans="2:32" x14ac:dyDescent="0.3">
      <c r="B93" t="s">
        <v>57</v>
      </c>
      <c r="C93" s="14">
        <v>3.4114722899057398E-2</v>
      </c>
      <c r="D93" s="14">
        <v>3.9811586808258102E-2</v>
      </c>
      <c r="E93" s="14">
        <v>2.8519639689741201E-2</v>
      </c>
      <c r="F93" s="14"/>
      <c r="G93" s="14">
        <v>4.1688888304163799E-2</v>
      </c>
      <c r="H93" s="14">
        <v>3.4203546878063401E-2</v>
      </c>
      <c r="I93" s="14">
        <v>3.1027140403173101E-2</v>
      </c>
      <c r="J93" s="14">
        <v>2.3603588249879501E-2</v>
      </c>
      <c r="K93" s="14"/>
      <c r="L93" s="14">
        <v>5.22892962927149E-2</v>
      </c>
      <c r="M93" s="14">
        <v>3.6473357949370497E-2</v>
      </c>
      <c r="N93" s="14">
        <v>1.1950179209603E-2</v>
      </c>
      <c r="O93" s="14">
        <v>4.4424210213247599E-2</v>
      </c>
      <c r="P93" s="14">
        <v>1.7871820844109199E-2</v>
      </c>
      <c r="Q93" s="14">
        <v>3.0976333622565699E-2</v>
      </c>
      <c r="R93" s="14">
        <v>3.33263388098246E-2</v>
      </c>
      <c r="S93" s="14">
        <v>7.60768127436472E-3</v>
      </c>
      <c r="T93" s="14">
        <v>2.9386164204976101E-2</v>
      </c>
      <c r="U93" s="14"/>
      <c r="V93" s="14">
        <v>2.9593617941554001E-2</v>
      </c>
      <c r="W93" s="14">
        <v>4.20982014873032E-2</v>
      </c>
      <c r="X93" s="14"/>
      <c r="Y93" s="14">
        <v>2.4403587544088501E-2</v>
      </c>
      <c r="Z93" s="14">
        <v>7.9502864688061003E-2</v>
      </c>
      <c r="AA93" s="14">
        <v>4.4101838198247902E-2</v>
      </c>
      <c r="AB93" s="14"/>
      <c r="AC93" s="14">
        <v>2.72058562204395E-2</v>
      </c>
      <c r="AD93" s="14">
        <v>2.3109556653992801E-2</v>
      </c>
      <c r="AE93" s="14">
        <v>8.2169932737765503E-2</v>
      </c>
      <c r="AF93" s="14">
        <v>4.3001088523868497E-2</v>
      </c>
    </row>
    <row r="94" spans="2:32" x14ac:dyDescent="0.3">
      <c r="B94" t="s">
        <v>58</v>
      </c>
      <c r="C94" s="14">
        <v>9.81318859863268E-2</v>
      </c>
      <c r="D94" s="14">
        <v>9.7058688672284399E-2</v>
      </c>
      <c r="E94" s="14">
        <v>9.95006140430129E-2</v>
      </c>
      <c r="F94" s="14"/>
      <c r="G94" s="14">
        <v>0.104163783084122</v>
      </c>
      <c r="H94" s="14">
        <v>0.117409283484202</v>
      </c>
      <c r="I94" s="14">
        <v>7.3577176953954507E-2</v>
      </c>
      <c r="J94" s="14">
        <v>7.3224593767127699E-2</v>
      </c>
      <c r="K94" s="14"/>
      <c r="L94" s="14">
        <v>0.107189597873322</v>
      </c>
      <c r="M94" s="14">
        <v>7.8937452276042097E-2</v>
      </c>
      <c r="N94" s="14">
        <v>8.9616806763144805E-2</v>
      </c>
      <c r="O94" s="14">
        <v>0.14252298725581</v>
      </c>
      <c r="P94" s="14">
        <v>9.2523269634018093E-2</v>
      </c>
      <c r="Q94" s="14">
        <v>0.14433987473336701</v>
      </c>
      <c r="R94" s="14">
        <v>8.7614427604307196E-2</v>
      </c>
      <c r="S94" s="14">
        <v>6.2880189272592493E-2</v>
      </c>
      <c r="T94" s="14">
        <v>6.7074486170301595E-2</v>
      </c>
      <c r="U94" s="14"/>
      <c r="V94" s="14">
        <v>8.0858320524989105E-2</v>
      </c>
      <c r="W94" s="14">
        <v>0.135968280868873</v>
      </c>
      <c r="X94" s="14"/>
      <c r="Y94" s="14">
        <v>8.9432377854311504E-2</v>
      </c>
      <c r="Z94" s="14">
        <v>0.13793993406659599</v>
      </c>
      <c r="AA94" s="14">
        <v>0.10863672287210301</v>
      </c>
      <c r="AB94" s="14"/>
      <c r="AC94" s="14">
        <v>0.11248894413815599</v>
      </c>
      <c r="AD94" s="14">
        <v>7.7966621602892597E-2</v>
      </c>
      <c r="AE94" s="14">
        <v>0.19914554775012699</v>
      </c>
      <c r="AF94" s="14">
        <v>8.6837654542897602E-2</v>
      </c>
    </row>
    <row r="95" spans="2:32" x14ac:dyDescent="0.3">
      <c r="B95" t="s">
        <v>59</v>
      </c>
      <c r="C95" s="14">
        <v>0.28429101814572399</v>
      </c>
      <c r="D95" s="14">
        <v>0.29439907886689898</v>
      </c>
      <c r="E95" s="14">
        <v>0.273111245711252</v>
      </c>
      <c r="F95" s="14"/>
      <c r="G95" s="14">
        <v>0.37193329980590101</v>
      </c>
      <c r="H95" s="14">
        <v>0.25653991160296902</v>
      </c>
      <c r="I95" s="14">
        <v>0.29127217396350102</v>
      </c>
      <c r="J95" s="14">
        <v>0.16824186899551</v>
      </c>
      <c r="K95" s="14"/>
      <c r="L95" s="14">
        <v>0.304724049197375</v>
      </c>
      <c r="M95" s="14">
        <v>0.31044367008513601</v>
      </c>
      <c r="N95" s="14">
        <v>0.20886137207973801</v>
      </c>
      <c r="O95" s="14">
        <v>0.30989920505017499</v>
      </c>
      <c r="P95" s="14">
        <v>0.30092944022232498</v>
      </c>
      <c r="Q95" s="14">
        <v>0.25462868386610699</v>
      </c>
      <c r="R95" s="14">
        <v>0.23261711339166599</v>
      </c>
      <c r="S95" s="14">
        <v>0.30155142785863598</v>
      </c>
      <c r="T95" s="14">
        <v>0.28633656142962699</v>
      </c>
      <c r="U95" s="14"/>
      <c r="V95" s="14">
        <v>0.30789731490877598</v>
      </c>
      <c r="W95" s="14">
        <v>0.23103473879893299</v>
      </c>
      <c r="X95" s="14"/>
      <c r="Y95" s="14">
        <v>0.25734255871122602</v>
      </c>
      <c r="Z95" s="14">
        <v>0.341795823035274</v>
      </c>
      <c r="AA95" s="14">
        <v>0.34165087084925999</v>
      </c>
      <c r="AB95" s="14"/>
      <c r="AC95" s="14">
        <v>0.22686970651146399</v>
      </c>
      <c r="AD95" s="14">
        <v>0.27324212344141002</v>
      </c>
      <c r="AE95" s="14">
        <v>0.242241842279426</v>
      </c>
      <c r="AF95" s="14">
        <v>0.37955586955793202</v>
      </c>
    </row>
    <row r="96" spans="2:32" x14ac:dyDescent="0.3">
      <c r="B96" t="s">
        <v>60</v>
      </c>
      <c r="C96" s="14">
        <v>0.34105613609182001</v>
      </c>
      <c r="D96" s="14">
        <v>0.32790204978590998</v>
      </c>
      <c r="E96" s="14">
        <v>0.35523882327950901</v>
      </c>
      <c r="F96" s="14"/>
      <c r="G96" s="14">
        <v>0.331491694240863</v>
      </c>
      <c r="H96" s="14">
        <v>0.35843823637586197</v>
      </c>
      <c r="I96" s="14">
        <v>0.31407814923515998</v>
      </c>
      <c r="J96" s="14">
        <v>0.36076928088297999</v>
      </c>
      <c r="K96" s="14"/>
      <c r="L96" s="14">
        <v>0.35195800843784503</v>
      </c>
      <c r="M96" s="14">
        <v>0.312066493663744</v>
      </c>
      <c r="N96" s="14">
        <v>0.360891708349036</v>
      </c>
      <c r="O96" s="14">
        <v>0.28830187062928803</v>
      </c>
      <c r="P96" s="14">
        <v>0.37989983142452599</v>
      </c>
      <c r="Q96" s="14">
        <v>0.340125418030849</v>
      </c>
      <c r="R96" s="14">
        <v>0.35330673795527001</v>
      </c>
      <c r="S96" s="14">
        <v>0.34113792714925101</v>
      </c>
      <c r="T96" s="14">
        <v>0.34572984436635201</v>
      </c>
      <c r="U96" s="14"/>
      <c r="V96" s="14">
        <v>0.33800161619706398</v>
      </c>
      <c r="W96" s="14">
        <v>0.34847099004640902</v>
      </c>
      <c r="X96" s="14"/>
      <c r="Y96" s="14">
        <v>0.34293502428606598</v>
      </c>
      <c r="Z96" s="14">
        <v>0.33746189396788701</v>
      </c>
      <c r="AA96" s="14">
        <v>0.34640417333541001</v>
      </c>
      <c r="AB96" s="14"/>
      <c r="AC96" s="14">
        <v>0.34932600635261302</v>
      </c>
      <c r="AD96" s="14">
        <v>0.33900236037099402</v>
      </c>
      <c r="AE96" s="14">
        <v>0.346170346123439</v>
      </c>
      <c r="AF96" s="14">
        <v>0.33593231927383299</v>
      </c>
    </row>
    <row r="97" spans="2:32" x14ac:dyDescent="0.3">
      <c r="B97" t="s">
        <v>61</v>
      </c>
      <c r="C97" s="14">
        <v>0.16367118418916801</v>
      </c>
      <c r="D97" s="14">
        <v>0.17286127280653901</v>
      </c>
      <c r="E97" s="14">
        <v>0.153888215428372</v>
      </c>
      <c r="F97" s="14"/>
      <c r="G97" s="14">
        <v>0.103102014064724</v>
      </c>
      <c r="H97" s="14">
        <v>0.169257471158064</v>
      </c>
      <c r="I97" s="14">
        <v>0.180341732290734</v>
      </c>
      <c r="J97" s="14">
        <v>0.24385853667757501</v>
      </c>
      <c r="K97" s="14"/>
      <c r="L97" s="14">
        <v>0.145896639853827</v>
      </c>
      <c r="M97" s="14">
        <v>0.16753777848957899</v>
      </c>
      <c r="N97" s="14">
        <v>0.207867779436017</v>
      </c>
      <c r="O97" s="14">
        <v>0.152058172481843</v>
      </c>
      <c r="P97" s="14">
        <v>0.15167000085830301</v>
      </c>
      <c r="Q97" s="14">
        <v>0.14941486100099899</v>
      </c>
      <c r="R97" s="14">
        <v>0.18662559350366401</v>
      </c>
      <c r="S97" s="14">
        <v>0.18300890444564799</v>
      </c>
      <c r="T97" s="14">
        <v>0.171688625605354</v>
      </c>
      <c r="U97" s="14"/>
      <c r="V97" s="14">
        <v>0.17540180220705101</v>
      </c>
      <c r="W97" s="14">
        <v>0.140270694900929</v>
      </c>
      <c r="X97" s="14"/>
      <c r="Y97" s="14">
        <v>0.193102755352309</v>
      </c>
      <c r="Z97" s="14">
        <v>8.6548158053581195E-2</v>
      </c>
      <c r="AA97" s="14">
        <v>0.108030979460311</v>
      </c>
      <c r="AB97" s="14"/>
      <c r="AC97" s="14">
        <v>0.16938887628080701</v>
      </c>
      <c r="AD97" s="14">
        <v>0.204748039314327</v>
      </c>
      <c r="AE97" s="14">
        <v>6.1920648763271698E-2</v>
      </c>
      <c r="AF97" s="14">
        <v>0.11472088121202199</v>
      </c>
    </row>
    <row r="98" spans="2:32" x14ac:dyDescent="0.3">
      <c r="B98" t="s">
        <v>62</v>
      </c>
      <c r="C98" s="14">
        <v>6.9285568972344794E-2</v>
      </c>
      <c r="D98" s="14">
        <v>6.3108020364789394E-2</v>
      </c>
      <c r="E98" s="14">
        <v>7.5672631164228205E-2</v>
      </c>
      <c r="F98" s="14"/>
      <c r="G98" s="14">
        <v>3.5600510229549999E-2</v>
      </c>
      <c r="H98" s="14">
        <v>5.8633431179293101E-2</v>
      </c>
      <c r="I98" s="14">
        <v>0.104489992214729</v>
      </c>
      <c r="J98" s="14">
        <v>0.10551792440477201</v>
      </c>
      <c r="K98" s="14"/>
      <c r="L98" s="14">
        <v>3.7942408344916398E-2</v>
      </c>
      <c r="M98" s="14">
        <v>8.10622671145836E-2</v>
      </c>
      <c r="N98" s="14">
        <v>9.5474984083702599E-2</v>
      </c>
      <c r="O98" s="14">
        <v>5.77746174656254E-2</v>
      </c>
      <c r="P98" s="14">
        <v>3.79492380282219E-2</v>
      </c>
      <c r="Q98" s="14">
        <v>6.6276427756534403E-2</v>
      </c>
      <c r="R98" s="14">
        <v>9.4769349938201894E-2</v>
      </c>
      <c r="S98" s="14">
        <v>9.63566910085418E-2</v>
      </c>
      <c r="T98" s="14">
        <v>9.4252871537635702E-2</v>
      </c>
      <c r="U98" s="14"/>
      <c r="V98" s="14">
        <v>6.1323158876661898E-2</v>
      </c>
      <c r="W98" s="14">
        <v>8.7291027430594095E-2</v>
      </c>
      <c r="X98" s="14"/>
      <c r="Y98" s="14">
        <v>8.2510003721961406E-2</v>
      </c>
      <c r="Z98" s="14">
        <v>1.6751326188601499E-2</v>
      </c>
      <c r="AA98" s="14">
        <v>4.5433177816231698E-2</v>
      </c>
      <c r="AB98" s="14"/>
      <c r="AC98" s="14">
        <v>9.8469240168047506E-2</v>
      </c>
      <c r="AD98" s="14">
        <v>7.4725169524974003E-2</v>
      </c>
      <c r="AE98" s="14">
        <v>5.7213136497431302E-2</v>
      </c>
      <c r="AF98" s="14">
        <v>3.3611042111847601E-2</v>
      </c>
    </row>
    <row r="99" spans="2:32" x14ac:dyDescent="0.3">
      <c r="B99" t="s">
        <v>63</v>
      </c>
      <c r="C99" s="14">
        <v>9.4494837155587198E-3</v>
      </c>
      <c r="D99" s="14">
        <v>4.8593026953194602E-3</v>
      </c>
      <c r="E99" s="14">
        <v>1.4068830683885199E-2</v>
      </c>
      <c r="F99" s="14"/>
      <c r="G99" s="14">
        <v>1.20198102706755E-2</v>
      </c>
      <c r="H99" s="14">
        <v>5.5181193215453903E-3</v>
      </c>
      <c r="I99" s="14">
        <v>5.2136349387480697E-3</v>
      </c>
      <c r="J99" s="14">
        <v>2.4784207022155901E-2</v>
      </c>
      <c r="K99" s="14"/>
      <c r="L99" s="14">
        <v>0</v>
      </c>
      <c r="M99" s="14">
        <v>1.34789804215452E-2</v>
      </c>
      <c r="N99" s="14">
        <v>2.53371700787587E-2</v>
      </c>
      <c r="O99" s="14">
        <v>5.0189369040108201E-3</v>
      </c>
      <c r="P99" s="14">
        <v>1.9156398988496699E-2</v>
      </c>
      <c r="Q99" s="14">
        <v>1.42384009895783E-2</v>
      </c>
      <c r="R99" s="14">
        <v>1.17404387970664E-2</v>
      </c>
      <c r="S99" s="14">
        <v>7.4571789909663603E-3</v>
      </c>
      <c r="T99" s="14">
        <v>5.5314466857544799E-3</v>
      </c>
      <c r="U99" s="14"/>
      <c r="V99" s="14">
        <v>6.9241693439038403E-3</v>
      </c>
      <c r="W99" s="14">
        <v>1.4866066466957701E-2</v>
      </c>
      <c r="X99" s="14"/>
      <c r="Y99" s="14">
        <v>1.0273692530037499E-2</v>
      </c>
      <c r="Z99" s="14">
        <v>0</v>
      </c>
      <c r="AA99" s="14">
        <v>5.7422374684370798E-3</v>
      </c>
      <c r="AB99" s="14"/>
      <c r="AC99" s="14">
        <v>1.6251370328472299E-2</v>
      </c>
      <c r="AD99" s="14">
        <v>7.20612909140937E-3</v>
      </c>
      <c r="AE99" s="14">
        <v>1.1138545848539299E-2</v>
      </c>
      <c r="AF99" s="14">
        <v>6.3411447775985497E-3</v>
      </c>
    </row>
    <row r="100" spans="2:32" x14ac:dyDescent="0.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row>
    <row r="101" spans="2:32" x14ac:dyDescent="0.3">
      <c r="B101" s="6" t="s">
        <v>81</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row>
    <row r="102" spans="2:32" x14ac:dyDescent="0.3">
      <c r="B102" s="21" t="s">
        <v>67</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row>
    <row r="103" spans="2:32" x14ac:dyDescent="0.3">
      <c r="B103" t="s">
        <v>77</v>
      </c>
      <c r="C103" s="14">
        <v>0.50622215043655505</v>
      </c>
      <c r="D103" s="14">
        <v>0.50648706228398899</v>
      </c>
      <c r="E103" s="14">
        <v>0.50555482958673803</v>
      </c>
      <c r="F103" s="14"/>
      <c r="G103" s="14">
        <v>0.56024207964624695</v>
      </c>
      <c r="H103" s="14">
        <v>0.53504036457021897</v>
      </c>
      <c r="I103" s="14">
        <v>0.49818996639499302</v>
      </c>
      <c r="J103" s="14">
        <v>0.31425864387387398</v>
      </c>
      <c r="K103" s="14"/>
      <c r="L103" s="14">
        <v>0.51064985693641196</v>
      </c>
      <c r="M103" s="14">
        <v>0.49825366713615499</v>
      </c>
      <c r="N103" s="14">
        <v>0.57218144831053497</v>
      </c>
      <c r="O103" s="14">
        <v>0.44467261297409</v>
      </c>
      <c r="P103" s="14">
        <v>0.51573258935044697</v>
      </c>
      <c r="Q103" s="14">
        <v>0.51482534190149498</v>
      </c>
      <c r="R103" s="14">
        <v>0.45830336808809202</v>
      </c>
      <c r="S103" s="14">
        <v>0.56449883429579295</v>
      </c>
      <c r="T103" s="14">
        <v>0.50777557034834697</v>
      </c>
      <c r="U103" s="14"/>
      <c r="V103" s="14">
        <v>0.46314376044114602</v>
      </c>
      <c r="W103" s="14">
        <v>0.59477803119041295</v>
      </c>
      <c r="X103" s="14"/>
      <c r="Y103" s="14">
        <v>0.51325071383973997</v>
      </c>
      <c r="Z103" s="14">
        <v>0.51995032381202499</v>
      </c>
      <c r="AA103" s="14">
        <v>0.34678253104111401</v>
      </c>
      <c r="AB103" s="14"/>
      <c r="AC103" s="14">
        <v>0.58508085461590897</v>
      </c>
      <c r="AD103" s="14">
        <v>0.47435278819505899</v>
      </c>
      <c r="AE103" s="14">
        <v>0.62087080883010604</v>
      </c>
      <c r="AF103" s="14">
        <v>0.43992347800451798</v>
      </c>
    </row>
    <row r="104" spans="2:32" x14ac:dyDescent="0.3">
      <c r="B104" t="s">
        <v>78</v>
      </c>
      <c r="C104" s="14">
        <v>0.44194384218369398</v>
      </c>
      <c r="D104" s="14">
        <v>0.44493703190918898</v>
      </c>
      <c r="E104" s="14">
        <v>0.44027902496566601</v>
      </c>
      <c r="F104" s="14"/>
      <c r="G104" s="14">
        <v>0.38587343826016801</v>
      </c>
      <c r="H104" s="14">
        <v>0.42097095460182599</v>
      </c>
      <c r="I104" s="14">
        <v>0.451251755133382</v>
      </c>
      <c r="J104" s="14">
        <v>0.61101777946183</v>
      </c>
      <c r="K104" s="14"/>
      <c r="L104" s="14">
        <v>0.433020086461123</v>
      </c>
      <c r="M104" s="14">
        <v>0.45933832835805199</v>
      </c>
      <c r="N104" s="14">
        <v>0.38305027275291398</v>
      </c>
      <c r="O104" s="14">
        <v>0.52685172096982102</v>
      </c>
      <c r="P104" s="14">
        <v>0.43627082058195099</v>
      </c>
      <c r="Q104" s="14">
        <v>0.42281783086980701</v>
      </c>
      <c r="R104" s="14">
        <v>0.47693017848088398</v>
      </c>
      <c r="S104" s="14">
        <v>0.37555549512583403</v>
      </c>
      <c r="T104" s="14">
        <v>0.43973521337470101</v>
      </c>
      <c r="U104" s="14"/>
      <c r="V104" s="14">
        <v>0.49221126953650501</v>
      </c>
      <c r="W104" s="14">
        <v>0.33739182927329298</v>
      </c>
      <c r="X104" s="14"/>
      <c r="Y104" s="14">
        <v>0.43401244930648197</v>
      </c>
      <c r="Z104" s="14">
        <v>0.44294306139943801</v>
      </c>
      <c r="AA104" s="14">
        <v>0.61984782202210598</v>
      </c>
      <c r="AB104" s="14"/>
      <c r="AC104" s="14">
        <v>0.35452323318145601</v>
      </c>
      <c r="AD104" s="14">
        <v>0.47654983311190602</v>
      </c>
      <c r="AE104" s="14">
        <v>0.29129532794663299</v>
      </c>
      <c r="AF104" s="14">
        <v>0.52465502693691901</v>
      </c>
    </row>
    <row r="105" spans="2:32" x14ac:dyDescent="0.3">
      <c r="B105" t="s">
        <v>79</v>
      </c>
      <c r="C105" s="14">
        <v>2.8169669625399602E-2</v>
      </c>
      <c r="D105" s="14">
        <v>2.93253573448959E-2</v>
      </c>
      <c r="E105" s="14">
        <v>2.6012494173130601E-2</v>
      </c>
      <c r="F105" s="14"/>
      <c r="G105" s="14">
        <v>2.8542277412850699E-2</v>
      </c>
      <c r="H105" s="14">
        <v>2.6242762150873199E-2</v>
      </c>
      <c r="I105" s="14">
        <v>2.3997029418315802E-2</v>
      </c>
      <c r="J105" s="14">
        <v>4.1794009620893198E-2</v>
      </c>
      <c r="K105" s="14"/>
      <c r="L105" s="14">
        <v>3.0254006827134701E-2</v>
      </c>
      <c r="M105" s="14">
        <v>2.1234916034966501E-2</v>
      </c>
      <c r="N105" s="14">
        <v>1.35889931628503E-2</v>
      </c>
      <c r="O105" s="14">
        <v>2.261023795043E-2</v>
      </c>
      <c r="P105" s="14">
        <v>1.4732456841851E-2</v>
      </c>
      <c r="Q105" s="14">
        <v>2.8389242815661901E-2</v>
      </c>
      <c r="R105" s="14">
        <v>4.4434519252257297E-2</v>
      </c>
      <c r="S105" s="14">
        <v>4.7434291003903201E-2</v>
      </c>
      <c r="T105" s="14">
        <v>3.1427394308900403E-2</v>
      </c>
      <c r="U105" s="14"/>
      <c r="V105" s="14">
        <v>2.87000988706403E-2</v>
      </c>
      <c r="W105" s="14">
        <v>2.77402619725216E-2</v>
      </c>
      <c r="X105" s="14"/>
      <c r="Y105" s="14">
        <v>3.0214292875143701E-2</v>
      </c>
      <c r="Z105" s="14">
        <v>2.5643903772433901E-2</v>
      </c>
      <c r="AA105" s="14">
        <v>9.8851889010230301E-3</v>
      </c>
      <c r="AB105" s="14"/>
      <c r="AC105" s="14">
        <v>2.65993702028978E-2</v>
      </c>
      <c r="AD105" s="14">
        <v>3.2337178351376498E-2</v>
      </c>
      <c r="AE105" s="14">
        <v>3.0810128239989701E-2</v>
      </c>
      <c r="AF105" s="14">
        <v>2.1165635165019601E-2</v>
      </c>
    </row>
    <row r="106" spans="2:32" x14ac:dyDescent="0.3">
      <c r="B106" t="s">
        <v>80</v>
      </c>
      <c r="C106" s="14">
        <v>2.36643377543518E-2</v>
      </c>
      <c r="D106" s="14">
        <v>1.9250548461926201E-2</v>
      </c>
      <c r="E106" s="14">
        <v>2.8153651274465698E-2</v>
      </c>
      <c r="F106" s="14"/>
      <c r="G106" s="14">
        <v>2.5342204680734299E-2</v>
      </c>
      <c r="H106" s="14">
        <v>1.7745918677082001E-2</v>
      </c>
      <c r="I106" s="14">
        <v>2.6561249053309099E-2</v>
      </c>
      <c r="J106" s="14">
        <v>3.29295670434031E-2</v>
      </c>
      <c r="K106" s="14"/>
      <c r="L106" s="14">
        <v>2.6076049775330502E-2</v>
      </c>
      <c r="M106" s="14">
        <v>2.1173088470825701E-2</v>
      </c>
      <c r="N106" s="14">
        <v>3.11792857737015E-2</v>
      </c>
      <c r="O106" s="14">
        <v>5.8654281056585702E-3</v>
      </c>
      <c r="P106" s="14">
        <v>3.3264133225751599E-2</v>
      </c>
      <c r="Q106" s="14">
        <v>3.3967584413035899E-2</v>
      </c>
      <c r="R106" s="14">
        <v>2.0331934178766602E-2</v>
      </c>
      <c r="S106" s="14">
        <v>1.25113795744701E-2</v>
      </c>
      <c r="T106" s="14">
        <v>2.1061821968050998E-2</v>
      </c>
      <c r="U106" s="14"/>
      <c r="V106" s="14">
        <v>1.5944871151709301E-2</v>
      </c>
      <c r="W106" s="14">
        <v>4.00898775637724E-2</v>
      </c>
      <c r="X106" s="14"/>
      <c r="Y106" s="14">
        <v>2.2522543978634599E-2</v>
      </c>
      <c r="Z106" s="14">
        <v>1.1462711016103499E-2</v>
      </c>
      <c r="AA106" s="14">
        <v>2.34844580357568E-2</v>
      </c>
      <c r="AB106" s="14"/>
      <c r="AC106" s="14">
        <v>3.37965419997368E-2</v>
      </c>
      <c r="AD106" s="14">
        <v>1.67602003416585E-2</v>
      </c>
      <c r="AE106" s="14">
        <v>5.7023734983270798E-2</v>
      </c>
      <c r="AF106" s="14">
        <v>1.42558598935442E-2</v>
      </c>
    </row>
    <row r="107" spans="2:32" x14ac:dyDescent="0.3">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row>
    <row r="108" spans="2:32" x14ac:dyDescent="0.3">
      <c r="B108" s="6" t="s">
        <v>90</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row>
    <row r="109" spans="2:32" x14ac:dyDescent="0.3">
      <c r="B109" s="21" t="s">
        <v>67</v>
      </c>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row>
    <row r="110" spans="2:32" x14ac:dyDescent="0.3">
      <c r="B110" t="s">
        <v>85</v>
      </c>
      <c r="C110" s="14">
        <v>0.42946614793939503</v>
      </c>
      <c r="D110" s="14">
        <v>0.45392635639498402</v>
      </c>
      <c r="E110" s="14">
        <v>0.40521064964660802</v>
      </c>
      <c r="F110" s="14"/>
      <c r="G110" s="14">
        <v>0.46703290862572999</v>
      </c>
      <c r="H110" s="14">
        <v>0.42081692716345298</v>
      </c>
      <c r="I110" s="14">
        <v>0.43741545197426102</v>
      </c>
      <c r="J110" s="14">
        <v>0.359546200255555</v>
      </c>
      <c r="K110" s="14"/>
      <c r="L110" s="14">
        <v>0.417620056050656</v>
      </c>
      <c r="M110" s="14">
        <v>0.43664693933158499</v>
      </c>
      <c r="N110" s="14">
        <v>0.40859219754121001</v>
      </c>
      <c r="O110" s="14">
        <v>0.45828881300304097</v>
      </c>
      <c r="P110" s="14">
        <v>0.41695855384703001</v>
      </c>
      <c r="Q110" s="14">
        <v>0.43676367826777401</v>
      </c>
      <c r="R110" s="14">
        <v>0.38641335055223702</v>
      </c>
      <c r="S110" s="14">
        <v>0.51762552651055505</v>
      </c>
      <c r="T110" s="14">
        <v>0.42872022167429102</v>
      </c>
      <c r="U110" s="14"/>
      <c r="V110" s="14">
        <v>0.42520287840190502</v>
      </c>
      <c r="W110" s="14">
        <v>0.44410762705481399</v>
      </c>
      <c r="X110" s="14"/>
      <c r="Y110" s="14">
        <v>0.452161648427791</v>
      </c>
      <c r="Z110" s="14">
        <v>0.44151982902407599</v>
      </c>
      <c r="AA110" s="14">
        <v>0.284251224561689</v>
      </c>
      <c r="AB110" s="14"/>
      <c r="AC110" s="14">
        <v>0.465295639398773</v>
      </c>
      <c r="AD110" s="14">
        <v>0.44554577991052002</v>
      </c>
      <c r="AE110" s="14">
        <v>0.38709576484210101</v>
      </c>
      <c r="AF110" s="14">
        <v>0.383138677981881</v>
      </c>
    </row>
    <row r="111" spans="2:32" x14ac:dyDescent="0.3">
      <c r="B111" t="s">
        <v>86</v>
      </c>
      <c r="C111" s="14">
        <v>0.46122451860421199</v>
      </c>
      <c r="D111" s="14">
        <v>0.45510477456887499</v>
      </c>
      <c r="E111" s="14">
        <v>0.46680765395941198</v>
      </c>
      <c r="F111" s="14"/>
      <c r="G111" s="14">
        <v>0.452914180954962</v>
      </c>
      <c r="H111" s="14">
        <v>0.46201636116919698</v>
      </c>
      <c r="I111" s="14">
        <v>0.42865291705842701</v>
      </c>
      <c r="J111" s="14">
        <v>0.54186403795466498</v>
      </c>
      <c r="K111" s="14"/>
      <c r="L111" s="14">
        <v>0.4804637616095</v>
      </c>
      <c r="M111" s="14">
        <v>0.45756590714314699</v>
      </c>
      <c r="N111" s="14">
        <v>0.507405430135076</v>
      </c>
      <c r="O111" s="14">
        <v>0.42895478785374502</v>
      </c>
      <c r="P111" s="14">
        <v>0.45287718415112999</v>
      </c>
      <c r="Q111" s="14">
        <v>0.43275572694590903</v>
      </c>
      <c r="R111" s="14">
        <v>0.48699240188284698</v>
      </c>
      <c r="S111" s="14">
        <v>0.37290138740086998</v>
      </c>
      <c r="T111" s="14">
        <v>0.47744993110469902</v>
      </c>
      <c r="U111" s="14"/>
      <c r="V111" s="14">
        <v>0.47610822503849498</v>
      </c>
      <c r="W111" s="14">
        <v>0.43003187751154798</v>
      </c>
      <c r="X111" s="14"/>
      <c r="Y111" s="14">
        <v>0.44845433532073198</v>
      </c>
      <c r="Z111" s="14">
        <v>0.454934523145755</v>
      </c>
      <c r="AA111" s="14">
        <v>0.53928185223916403</v>
      </c>
      <c r="AB111" s="14"/>
      <c r="AC111" s="14">
        <v>0.41425558631842702</v>
      </c>
      <c r="AD111" s="14">
        <v>0.46707867408631998</v>
      </c>
      <c r="AE111" s="14">
        <v>0.47248209535778701</v>
      </c>
      <c r="AF111" s="14">
        <v>0.49477915262442601</v>
      </c>
    </row>
    <row r="112" spans="2:32" x14ac:dyDescent="0.3">
      <c r="B112" t="s">
        <v>87</v>
      </c>
      <c r="C112" s="14">
        <v>0.10514114549349</v>
      </c>
      <c r="D112" s="14">
        <v>8.6066573266980806E-2</v>
      </c>
      <c r="E112" s="14">
        <v>0.124535186525675</v>
      </c>
      <c r="F112" s="14"/>
      <c r="G112" s="14">
        <v>7.8202902600770396E-2</v>
      </c>
      <c r="H112" s="14">
        <v>0.11087258175350601</v>
      </c>
      <c r="I112" s="14">
        <v>0.13202125999691999</v>
      </c>
      <c r="J112" s="14">
        <v>9.1606677315954205E-2</v>
      </c>
      <c r="K112" s="14"/>
      <c r="L112" s="14">
        <v>9.6781677324769E-2</v>
      </c>
      <c r="M112" s="14">
        <v>0.102510709692503</v>
      </c>
      <c r="N112" s="14">
        <v>7.7736292565014603E-2</v>
      </c>
      <c r="O112" s="14">
        <v>0.112756399143214</v>
      </c>
      <c r="P112" s="14">
        <v>0.13016426200184</v>
      </c>
      <c r="Q112" s="14">
        <v>0.13048059478631699</v>
      </c>
      <c r="R112" s="14">
        <v>0.121397436729536</v>
      </c>
      <c r="S112" s="14">
        <v>0.100760651357474</v>
      </c>
      <c r="T112" s="14">
        <v>8.5470885267777297E-2</v>
      </c>
      <c r="U112" s="14"/>
      <c r="V112" s="14">
        <v>9.6078651311237995E-2</v>
      </c>
      <c r="W112" s="14">
        <v>0.122182156590197</v>
      </c>
      <c r="X112" s="14"/>
      <c r="Y112" s="14">
        <v>9.6916684403212106E-2</v>
      </c>
      <c r="Z112" s="14">
        <v>9.7370306714319094E-2</v>
      </c>
      <c r="AA112" s="14">
        <v>0.1646565972097</v>
      </c>
      <c r="AB112" s="14"/>
      <c r="AC112" s="14">
        <v>0.11685189365486</v>
      </c>
      <c r="AD112" s="14">
        <v>8.6356217493081505E-2</v>
      </c>
      <c r="AE112" s="14">
        <v>0.13652461642520999</v>
      </c>
      <c r="AF112" s="14">
        <v>0.116182293091351</v>
      </c>
    </row>
    <row r="113" spans="2:32" x14ac:dyDescent="0.3">
      <c r="B113" t="s">
        <v>88</v>
      </c>
      <c r="C113" s="14">
        <v>4.1681879629034899E-3</v>
      </c>
      <c r="D113" s="14">
        <v>4.9022957691605704E-3</v>
      </c>
      <c r="E113" s="14">
        <v>3.44650986830446E-3</v>
      </c>
      <c r="F113" s="14"/>
      <c r="G113" s="14">
        <v>1.85000781853784E-3</v>
      </c>
      <c r="H113" s="14">
        <v>6.2941299138445598E-3</v>
      </c>
      <c r="I113" s="14">
        <v>1.9103709703919499E-3</v>
      </c>
      <c r="J113" s="14">
        <v>6.9830844738260197E-3</v>
      </c>
      <c r="K113" s="14"/>
      <c r="L113" s="14">
        <v>5.13450501507465E-3</v>
      </c>
      <c r="M113" s="14">
        <v>3.2764438327644902E-3</v>
      </c>
      <c r="N113" s="14">
        <v>6.2660797586988996E-3</v>
      </c>
      <c r="O113" s="14">
        <v>0</v>
      </c>
      <c r="P113" s="14">
        <v>0</v>
      </c>
      <c r="Q113" s="14">
        <v>0</v>
      </c>
      <c r="R113" s="14">
        <v>5.1968108353796696E-3</v>
      </c>
      <c r="S113" s="14">
        <v>8.7124347311007804E-3</v>
      </c>
      <c r="T113" s="14">
        <v>8.3589619532327495E-3</v>
      </c>
      <c r="U113" s="14"/>
      <c r="V113" s="14">
        <v>2.6102452483626002E-3</v>
      </c>
      <c r="W113" s="14">
        <v>3.6783388434403199E-3</v>
      </c>
      <c r="X113" s="14"/>
      <c r="Y113" s="14">
        <v>2.46733184826466E-3</v>
      </c>
      <c r="Z113" s="14">
        <v>6.1753411158497404E-3</v>
      </c>
      <c r="AA113" s="14">
        <v>1.18103259894464E-2</v>
      </c>
      <c r="AB113" s="14"/>
      <c r="AC113" s="14">
        <v>3.5968806279399299E-3</v>
      </c>
      <c r="AD113" s="14">
        <v>1.0193285100779301E-3</v>
      </c>
      <c r="AE113" s="14">
        <v>3.8975233749013898E-3</v>
      </c>
      <c r="AF113" s="14">
        <v>5.8998763023414402E-3</v>
      </c>
    </row>
    <row r="114" spans="2:32" x14ac:dyDescent="0.3">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row>
    <row r="115" spans="2:32" x14ac:dyDescent="0.3">
      <c r="B115" s="6" t="s">
        <v>91</v>
      </c>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row>
    <row r="116" spans="2:32" x14ac:dyDescent="0.3">
      <c r="B116" s="21" t="s">
        <v>67</v>
      </c>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row>
    <row r="117" spans="2:32" x14ac:dyDescent="0.3">
      <c r="B117" t="s">
        <v>85</v>
      </c>
      <c r="C117" s="14">
        <v>0.27440051796556902</v>
      </c>
      <c r="D117" s="14">
        <v>0.28706956708537201</v>
      </c>
      <c r="E117" s="14">
        <v>0.26255537104870003</v>
      </c>
      <c r="F117" s="14"/>
      <c r="G117" s="14">
        <v>0.25982518022665801</v>
      </c>
      <c r="H117" s="14">
        <v>0.247949598092852</v>
      </c>
      <c r="I117" s="14">
        <v>0.33475781407024102</v>
      </c>
      <c r="J117" s="14">
        <v>0.26888894336087799</v>
      </c>
      <c r="K117" s="14"/>
      <c r="L117" s="14">
        <v>0.269480164078998</v>
      </c>
      <c r="M117" s="14">
        <v>0.27762219477850703</v>
      </c>
      <c r="N117" s="14">
        <v>0.278538636028413</v>
      </c>
      <c r="O117" s="14">
        <v>0.30968973244757703</v>
      </c>
      <c r="P117" s="14">
        <v>0.23911143763766399</v>
      </c>
      <c r="Q117" s="14">
        <v>0.25794598256118201</v>
      </c>
      <c r="R117" s="14">
        <v>0.296370082219793</v>
      </c>
      <c r="S117" s="14">
        <v>0.33949592631250902</v>
      </c>
      <c r="T117" s="14">
        <v>0.25418254790942901</v>
      </c>
      <c r="U117" s="14"/>
      <c r="V117" s="14">
        <v>0.26072035068291499</v>
      </c>
      <c r="W117" s="14">
        <v>0.30477442454162501</v>
      </c>
      <c r="X117" s="14"/>
      <c r="Y117" s="14">
        <v>0.30220859674454598</v>
      </c>
      <c r="Z117" s="14">
        <v>0.24150591224378801</v>
      </c>
      <c r="AA117" s="14">
        <v>0.17970169827409099</v>
      </c>
      <c r="AB117" s="14"/>
      <c r="AC117" s="14">
        <v>0.322717316189642</v>
      </c>
      <c r="AD117" s="14">
        <v>0.29061258341095703</v>
      </c>
      <c r="AE117" s="14">
        <v>0.256494404229756</v>
      </c>
      <c r="AF117" s="14">
        <v>0.19891044279235201</v>
      </c>
    </row>
    <row r="118" spans="2:32" x14ac:dyDescent="0.3">
      <c r="B118" t="s">
        <v>86</v>
      </c>
      <c r="C118" s="14">
        <v>0.50871591536421001</v>
      </c>
      <c r="D118" s="14">
        <v>0.50407928225621701</v>
      </c>
      <c r="E118" s="14">
        <v>0.51380007332315203</v>
      </c>
      <c r="F118" s="14"/>
      <c r="G118" s="14">
        <v>0.50773680937219101</v>
      </c>
      <c r="H118" s="14">
        <v>0.52500211804237396</v>
      </c>
      <c r="I118" s="14">
        <v>0.46423776637326303</v>
      </c>
      <c r="J118" s="14">
        <v>0.54829879793976599</v>
      </c>
      <c r="K118" s="14"/>
      <c r="L118" s="14">
        <v>0.53158795941236503</v>
      </c>
      <c r="M118" s="14">
        <v>0.45854157166903697</v>
      </c>
      <c r="N118" s="14">
        <v>0.52489016703847002</v>
      </c>
      <c r="O118" s="14">
        <v>0.44441513454144799</v>
      </c>
      <c r="P118" s="14">
        <v>0.51571577942073699</v>
      </c>
      <c r="Q118" s="14">
        <v>0.48353291883650701</v>
      </c>
      <c r="R118" s="14">
        <v>0.51150792182319205</v>
      </c>
      <c r="S118" s="14">
        <v>0.49691208412628901</v>
      </c>
      <c r="T118" s="14">
        <v>0.57110808899443399</v>
      </c>
      <c r="U118" s="14"/>
      <c r="V118" s="14">
        <v>0.51959043435239605</v>
      </c>
      <c r="W118" s="14">
        <v>0.489002582310817</v>
      </c>
      <c r="X118" s="14"/>
      <c r="Y118" s="14">
        <v>0.49212436657518099</v>
      </c>
      <c r="Z118" s="14">
        <v>0.54617152612883402</v>
      </c>
      <c r="AA118" s="14">
        <v>0.51248969839787595</v>
      </c>
      <c r="AB118" s="14"/>
      <c r="AC118" s="14">
        <v>0.45860874820172798</v>
      </c>
      <c r="AD118" s="14">
        <v>0.51071057816367504</v>
      </c>
      <c r="AE118" s="14">
        <v>0.57078510415447303</v>
      </c>
      <c r="AF118" s="14">
        <v>0.53795182937095398</v>
      </c>
    </row>
    <row r="119" spans="2:32" x14ac:dyDescent="0.3">
      <c r="B119" t="s">
        <v>87</v>
      </c>
      <c r="C119" s="14">
        <v>0.21074074712046501</v>
      </c>
      <c r="D119" s="14">
        <v>0.20091259624531899</v>
      </c>
      <c r="E119" s="14">
        <v>0.21927926546892801</v>
      </c>
      <c r="F119" s="14"/>
      <c r="G119" s="14">
        <v>0.22475979500038001</v>
      </c>
      <c r="H119" s="14">
        <v>0.22058010177955001</v>
      </c>
      <c r="I119" s="14">
        <v>0.19745891688009501</v>
      </c>
      <c r="J119" s="14">
        <v>0.17582917422552999</v>
      </c>
      <c r="K119" s="14"/>
      <c r="L119" s="14">
        <v>0.19379737149356199</v>
      </c>
      <c r="M119" s="14">
        <v>0.257436585382251</v>
      </c>
      <c r="N119" s="14">
        <v>0.190305117174419</v>
      </c>
      <c r="O119" s="14">
        <v>0.24589513301097399</v>
      </c>
      <c r="P119" s="14">
        <v>0.238149887801305</v>
      </c>
      <c r="Q119" s="14">
        <v>0.24743291512124699</v>
      </c>
      <c r="R119" s="14">
        <v>0.186925185121635</v>
      </c>
      <c r="S119" s="14">
        <v>0.15487955483009999</v>
      </c>
      <c r="T119" s="14">
        <v>0.16901594364120701</v>
      </c>
      <c r="U119" s="14"/>
      <c r="V119" s="14">
        <v>0.21639210725074001</v>
      </c>
      <c r="W119" s="14">
        <v>0.200846792711567</v>
      </c>
      <c r="X119" s="14"/>
      <c r="Y119" s="14">
        <v>0.20173634151424799</v>
      </c>
      <c r="Z119" s="14">
        <v>0.198728132745217</v>
      </c>
      <c r="AA119" s="14">
        <v>0.29599827733858702</v>
      </c>
      <c r="AB119" s="14"/>
      <c r="AC119" s="14">
        <v>0.21274819641689199</v>
      </c>
      <c r="AD119" s="14">
        <v>0.19663847007921101</v>
      </c>
      <c r="AE119" s="14">
        <v>0.16882296824087001</v>
      </c>
      <c r="AF119" s="14">
        <v>0.25723785153435302</v>
      </c>
    </row>
    <row r="120" spans="2:32" x14ac:dyDescent="0.3">
      <c r="B120" t="s">
        <v>88</v>
      </c>
      <c r="C120" s="14">
        <v>6.1428195497560097E-3</v>
      </c>
      <c r="D120" s="14">
        <v>7.9385544130924808E-3</v>
      </c>
      <c r="E120" s="14">
        <v>4.36529015922087E-3</v>
      </c>
      <c r="F120" s="14"/>
      <c r="G120" s="14">
        <v>7.6782154007708804E-3</v>
      </c>
      <c r="H120" s="14">
        <v>6.4681820852237103E-3</v>
      </c>
      <c r="I120" s="14">
        <v>3.5455026764011801E-3</v>
      </c>
      <c r="J120" s="14">
        <v>6.9830844738260197E-3</v>
      </c>
      <c r="K120" s="14"/>
      <c r="L120" s="14">
        <v>5.13450501507465E-3</v>
      </c>
      <c r="M120" s="14">
        <v>6.3996481702043801E-3</v>
      </c>
      <c r="N120" s="14">
        <v>6.2660797586988996E-3</v>
      </c>
      <c r="O120" s="14">
        <v>0</v>
      </c>
      <c r="P120" s="14">
        <v>7.0228951402943997E-3</v>
      </c>
      <c r="Q120" s="14">
        <v>1.10881834810636E-2</v>
      </c>
      <c r="R120" s="14">
        <v>5.1968108353796696E-3</v>
      </c>
      <c r="S120" s="14">
        <v>8.7124347311007804E-3</v>
      </c>
      <c r="T120" s="14">
        <v>5.6934194549305896E-3</v>
      </c>
      <c r="U120" s="14"/>
      <c r="V120" s="14">
        <v>3.29710771394945E-3</v>
      </c>
      <c r="W120" s="14">
        <v>5.3762004359913197E-3</v>
      </c>
      <c r="X120" s="14"/>
      <c r="Y120" s="14">
        <v>3.9306951660246997E-3</v>
      </c>
      <c r="Z120" s="14">
        <v>1.35944288821608E-2</v>
      </c>
      <c r="AA120" s="14">
        <v>1.18103259894464E-2</v>
      </c>
      <c r="AB120" s="14"/>
      <c r="AC120" s="14">
        <v>5.92573919173671E-3</v>
      </c>
      <c r="AD120" s="14">
        <v>2.0383683461574001E-3</v>
      </c>
      <c r="AE120" s="14">
        <v>3.8975233749013898E-3</v>
      </c>
      <c r="AF120" s="14">
        <v>5.8998763023414402E-3</v>
      </c>
    </row>
    <row r="121" spans="2:32"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row>
    <row r="122" spans="2:32" x14ac:dyDescent="0.3">
      <c r="B122" s="6" t="s">
        <v>106</v>
      </c>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row>
    <row r="123" spans="2:32" x14ac:dyDescent="0.3">
      <c r="B123" s="21" t="s">
        <v>67</v>
      </c>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row>
    <row r="124" spans="2:32" x14ac:dyDescent="0.3">
      <c r="B124" t="s">
        <v>101</v>
      </c>
      <c r="C124" s="14">
        <v>0.51392026367078902</v>
      </c>
      <c r="D124" s="14">
        <v>0.52516789698396804</v>
      </c>
      <c r="E124" s="14">
        <v>0.50313361941239898</v>
      </c>
      <c r="F124" s="14"/>
      <c r="G124" s="14">
        <v>0.644768600391316</v>
      </c>
      <c r="H124" s="14">
        <v>0.50657855103767502</v>
      </c>
      <c r="I124" s="14">
        <v>0.42802870310057101</v>
      </c>
      <c r="J124" s="14">
        <v>0.42550236098681599</v>
      </c>
      <c r="K124" s="14"/>
      <c r="L124" s="14">
        <v>0.468061199637897</v>
      </c>
      <c r="M124" s="14">
        <v>0.47742334401469899</v>
      </c>
      <c r="N124" s="14">
        <v>0.49592306061622499</v>
      </c>
      <c r="O124" s="14">
        <v>0.57528748686804498</v>
      </c>
      <c r="P124" s="14">
        <v>0.590853813059251</v>
      </c>
      <c r="Q124" s="14">
        <v>0.57077366785608696</v>
      </c>
      <c r="R124" s="14">
        <v>0.48914153028889701</v>
      </c>
      <c r="S124" s="14">
        <v>0.48019986564151201</v>
      </c>
      <c r="T124" s="14">
        <v>0.53352557657093203</v>
      </c>
      <c r="U124" s="14"/>
      <c r="V124" s="14">
        <v>0.52749666392114603</v>
      </c>
      <c r="W124" s="14">
        <v>0.49076088302853899</v>
      </c>
      <c r="X124" s="14"/>
      <c r="Y124" s="14">
        <v>0.51469452814419103</v>
      </c>
      <c r="Z124" s="14">
        <v>0.48746129136697802</v>
      </c>
      <c r="AA124" s="14">
        <v>0.60318885804603295</v>
      </c>
      <c r="AB124" s="14"/>
      <c r="AC124" s="14">
        <v>0.50403585600014</v>
      </c>
      <c r="AD124" s="14">
        <v>0.52096746758574097</v>
      </c>
      <c r="AE124" s="14">
        <v>0.45504111292229699</v>
      </c>
      <c r="AF124" s="14">
        <v>0.54099746286655803</v>
      </c>
    </row>
    <row r="125" spans="2:32" x14ac:dyDescent="0.3">
      <c r="B125" t="s">
        <v>102</v>
      </c>
      <c r="C125" s="14">
        <v>0.380643066479738</v>
      </c>
      <c r="D125" s="14">
        <v>0.37120932452366301</v>
      </c>
      <c r="E125" s="14">
        <v>0.39013961157307803</v>
      </c>
      <c r="F125" s="14"/>
      <c r="G125" s="14">
        <v>0.29798473149216198</v>
      </c>
      <c r="H125" s="14">
        <v>0.39456446536517198</v>
      </c>
      <c r="I125" s="14">
        <v>0.42873497559578899</v>
      </c>
      <c r="J125" s="14">
        <v>0.41947810680702802</v>
      </c>
      <c r="K125" s="14"/>
      <c r="L125" s="14">
        <v>0.395996609046813</v>
      </c>
      <c r="M125" s="14">
        <v>0.45595133708114599</v>
      </c>
      <c r="N125" s="14">
        <v>0.381990289177431</v>
      </c>
      <c r="O125" s="14">
        <v>0.30601904764680898</v>
      </c>
      <c r="P125" s="14">
        <v>0.31882899783416702</v>
      </c>
      <c r="Q125" s="14">
        <v>0.33440718521716101</v>
      </c>
      <c r="R125" s="14">
        <v>0.41537113361740602</v>
      </c>
      <c r="S125" s="14">
        <v>0.38185620762259698</v>
      </c>
      <c r="T125" s="14">
        <v>0.37146075524413502</v>
      </c>
      <c r="U125" s="14"/>
      <c r="V125" s="14">
        <v>0.37626904776093001</v>
      </c>
      <c r="W125" s="14">
        <v>0.38498099120502</v>
      </c>
      <c r="X125" s="14"/>
      <c r="Y125" s="14">
        <v>0.38167705740737701</v>
      </c>
      <c r="Z125" s="14">
        <v>0.41794014206075802</v>
      </c>
      <c r="AA125" s="14">
        <v>0.31304844800025</v>
      </c>
      <c r="AB125" s="14"/>
      <c r="AC125" s="14">
        <v>0.383211740968256</v>
      </c>
      <c r="AD125" s="14">
        <v>0.37943967542585</v>
      </c>
      <c r="AE125" s="14">
        <v>0.38974161948296898</v>
      </c>
      <c r="AF125" s="14">
        <v>0.369712956561353</v>
      </c>
    </row>
    <row r="126" spans="2:32" x14ac:dyDescent="0.3">
      <c r="B126" t="s">
        <v>103</v>
      </c>
      <c r="C126" s="14">
        <v>7.3072339760011901E-2</v>
      </c>
      <c r="D126" s="14">
        <v>6.9652601382389101E-2</v>
      </c>
      <c r="E126" s="14">
        <v>7.5871127929812598E-2</v>
      </c>
      <c r="F126" s="14"/>
      <c r="G126" s="14">
        <v>4.1507164150842199E-2</v>
      </c>
      <c r="H126" s="14">
        <v>7.6729190055528904E-2</v>
      </c>
      <c r="I126" s="14">
        <v>8.3246875346061497E-2</v>
      </c>
      <c r="J126" s="14">
        <v>0.10953032976136801</v>
      </c>
      <c r="K126" s="14"/>
      <c r="L126" s="14">
        <v>7.8523096126189906E-2</v>
      </c>
      <c r="M126" s="14">
        <v>4.8973799878316501E-2</v>
      </c>
      <c r="N126" s="14">
        <v>7.6620990237140807E-2</v>
      </c>
      <c r="O126" s="14">
        <v>9.3043211372685397E-2</v>
      </c>
      <c r="P126" s="14">
        <v>5.5703566791280398E-2</v>
      </c>
      <c r="Q126" s="14">
        <v>7.2742138676495996E-2</v>
      </c>
      <c r="R126" s="14">
        <v>6.2675558912992702E-2</v>
      </c>
      <c r="S126" s="14">
        <v>0.118105002520836</v>
      </c>
      <c r="T126" s="14">
        <v>7.6389196000279005E-2</v>
      </c>
      <c r="U126" s="14"/>
      <c r="V126" s="14">
        <v>7.2251701362314999E-2</v>
      </c>
      <c r="W126" s="14">
        <v>7.3892192247810407E-2</v>
      </c>
      <c r="X126" s="14"/>
      <c r="Y126" s="14">
        <v>7.6943496455395305E-2</v>
      </c>
      <c r="Z126" s="14">
        <v>3.4836004292374101E-2</v>
      </c>
      <c r="AA126" s="14">
        <v>7.2278219016843698E-2</v>
      </c>
      <c r="AB126" s="14"/>
      <c r="AC126" s="14">
        <v>7.4401597445037895E-2</v>
      </c>
      <c r="AD126" s="14">
        <v>7.8845738160583198E-2</v>
      </c>
      <c r="AE126" s="14">
        <v>7.25215049722268E-2</v>
      </c>
      <c r="AF126" s="14">
        <v>5.86168280212684E-2</v>
      </c>
    </row>
    <row r="127" spans="2:32" x14ac:dyDescent="0.3">
      <c r="B127" t="s">
        <v>104</v>
      </c>
      <c r="C127" s="14">
        <v>2.8715872647271701E-2</v>
      </c>
      <c r="D127" s="14">
        <v>2.8500129048419701E-2</v>
      </c>
      <c r="E127" s="14">
        <v>2.9018080502877401E-2</v>
      </c>
      <c r="F127" s="14"/>
      <c r="G127" s="14">
        <v>1.3620846284087501E-2</v>
      </c>
      <c r="H127" s="14">
        <v>1.8677680211594001E-2</v>
      </c>
      <c r="I127" s="14">
        <v>5.5084050839551001E-2</v>
      </c>
      <c r="J127" s="14">
        <v>4.0413982642665998E-2</v>
      </c>
      <c r="K127" s="14"/>
      <c r="L127" s="14">
        <v>5.21407897831353E-2</v>
      </c>
      <c r="M127" s="14">
        <v>1.4528314688399199E-2</v>
      </c>
      <c r="N127" s="14">
        <v>2.4485888841990499E-2</v>
      </c>
      <c r="O127" s="14">
        <v>2.5650254112461399E-2</v>
      </c>
      <c r="P127" s="14">
        <v>3.4613622315301601E-2</v>
      </c>
      <c r="Q127" s="14">
        <v>1.9588079063992399E-2</v>
      </c>
      <c r="R127" s="14">
        <v>3.2811777180704597E-2</v>
      </c>
      <c r="S127" s="14">
        <v>1.9838924215054701E-2</v>
      </c>
      <c r="T127" s="14">
        <v>1.59581745904433E-2</v>
      </c>
      <c r="U127" s="14"/>
      <c r="V127" s="14">
        <v>2.2806450207550299E-2</v>
      </c>
      <c r="W127" s="14">
        <v>4.1546044636436401E-2</v>
      </c>
      <c r="X127" s="14"/>
      <c r="Y127" s="14">
        <v>2.1397797148425698E-2</v>
      </c>
      <c r="Z127" s="14">
        <v>5.97625622798897E-2</v>
      </c>
      <c r="AA127" s="14">
        <v>1.1484474936874199E-2</v>
      </c>
      <c r="AB127" s="14"/>
      <c r="AC127" s="14">
        <v>2.62530740369799E-2</v>
      </c>
      <c r="AD127" s="14">
        <v>1.90021840570407E-2</v>
      </c>
      <c r="AE127" s="14">
        <v>8.2695762622507593E-2</v>
      </c>
      <c r="AF127" s="14">
        <v>3.06727525508208E-2</v>
      </c>
    </row>
    <row r="128" spans="2:32" x14ac:dyDescent="0.3">
      <c r="B128" t="s">
        <v>63</v>
      </c>
      <c r="C128" s="14">
        <v>3.6484574421898701E-3</v>
      </c>
      <c r="D128" s="14">
        <v>5.4700480615602898E-3</v>
      </c>
      <c r="E128" s="14">
        <v>1.83756058183283E-3</v>
      </c>
      <c r="F128" s="14"/>
      <c r="G128" s="14">
        <v>2.11865768159209E-3</v>
      </c>
      <c r="H128" s="14">
        <v>3.4501133300305601E-3</v>
      </c>
      <c r="I128" s="14">
        <v>4.9053951180276804E-3</v>
      </c>
      <c r="J128" s="14">
        <v>5.0752198021218999E-3</v>
      </c>
      <c r="K128" s="14"/>
      <c r="L128" s="14">
        <v>5.2783054059648499E-3</v>
      </c>
      <c r="M128" s="14">
        <v>3.1232043374398899E-3</v>
      </c>
      <c r="N128" s="14">
        <v>2.0979771127212901E-2</v>
      </c>
      <c r="O128" s="14">
        <v>0</v>
      </c>
      <c r="P128" s="14">
        <v>0</v>
      </c>
      <c r="Q128" s="14">
        <v>2.4889291862632799E-3</v>
      </c>
      <c r="R128" s="14">
        <v>0</v>
      </c>
      <c r="S128" s="14">
        <v>0</v>
      </c>
      <c r="T128" s="14">
        <v>2.66629759421086E-3</v>
      </c>
      <c r="U128" s="14"/>
      <c r="V128" s="14">
        <v>1.17613674805948E-3</v>
      </c>
      <c r="W128" s="14">
        <v>8.8198888821944006E-3</v>
      </c>
      <c r="X128" s="14"/>
      <c r="Y128" s="14">
        <v>5.2871208446118303E-3</v>
      </c>
      <c r="Z128" s="14">
        <v>0</v>
      </c>
      <c r="AA128" s="14">
        <v>0</v>
      </c>
      <c r="AB128" s="14"/>
      <c r="AC128" s="14">
        <v>1.20977315495859E-2</v>
      </c>
      <c r="AD128" s="14">
        <v>1.74493477078496E-3</v>
      </c>
      <c r="AE128" s="14">
        <v>0</v>
      </c>
      <c r="AF128" s="14">
        <v>0</v>
      </c>
    </row>
    <row r="129" spans="2:32"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row>
    <row r="130" spans="2:32" x14ac:dyDescent="0.3">
      <c r="B130" s="6" t="s">
        <v>107</v>
      </c>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row>
    <row r="131" spans="2:32" x14ac:dyDescent="0.3">
      <c r="B131" s="21" t="s">
        <v>67</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row>
    <row r="132" spans="2:32" x14ac:dyDescent="0.3">
      <c r="B132" t="s">
        <v>101</v>
      </c>
      <c r="C132" s="14">
        <v>0.60068051261990196</v>
      </c>
      <c r="D132" s="14">
        <v>0.60693383521315403</v>
      </c>
      <c r="E132" s="14">
        <v>0.59406574102133303</v>
      </c>
      <c r="F132" s="14"/>
      <c r="G132" s="14">
        <v>0.69450893498310196</v>
      </c>
      <c r="H132" s="14">
        <v>0.59382781872261203</v>
      </c>
      <c r="I132" s="14">
        <v>0.512437077458751</v>
      </c>
      <c r="J132" s="14">
        <v>0.595604379938659</v>
      </c>
      <c r="K132" s="14"/>
      <c r="L132" s="14">
        <v>0.54222675194616998</v>
      </c>
      <c r="M132" s="14">
        <v>0.639232191780845</v>
      </c>
      <c r="N132" s="14">
        <v>0.61749234100100303</v>
      </c>
      <c r="O132" s="14">
        <v>0.58304443115175297</v>
      </c>
      <c r="P132" s="14">
        <v>0.66300130256773504</v>
      </c>
      <c r="Q132" s="14">
        <v>0.61228069444095701</v>
      </c>
      <c r="R132" s="14">
        <v>0.57287236659784602</v>
      </c>
      <c r="S132" s="14">
        <v>0.60030988478612901</v>
      </c>
      <c r="T132" s="14">
        <v>0.62698579238007701</v>
      </c>
      <c r="U132" s="14"/>
      <c r="V132" s="14">
        <v>0.61679186790190998</v>
      </c>
      <c r="W132" s="14">
        <v>0.56952335828090295</v>
      </c>
      <c r="X132" s="14"/>
      <c r="Y132" s="14">
        <v>0.61538018830426</v>
      </c>
      <c r="Z132" s="14">
        <v>0.48896524993549401</v>
      </c>
      <c r="AA132" s="14">
        <v>0.67819888386335503</v>
      </c>
      <c r="AB132" s="14"/>
      <c r="AC132" s="14">
        <v>0.59916394610520496</v>
      </c>
      <c r="AD132" s="14">
        <v>0.62554365785286503</v>
      </c>
      <c r="AE132" s="14">
        <v>0.48976764162800202</v>
      </c>
      <c r="AF132" s="14">
        <v>0.59869528289042595</v>
      </c>
    </row>
    <row r="133" spans="2:32" x14ac:dyDescent="0.3">
      <c r="B133" t="s">
        <v>102</v>
      </c>
      <c r="C133" s="14">
        <v>0.33325634972713097</v>
      </c>
      <c r="D133" s="14">
        <v>0.32822154240684898</v>
      </c>
      <c r="E133" s="14">
        <v>0.33845357419938998</v>
      </c>
      <c r="F133" s="14"/>
      <c r="G133" s="14">
        <v>0.24203086902502399</v>
      </c>
      <c r="H133" s="14">
        <v>0.34642165651213502</v>
      </c>
      <c r="I133" s="14">
        <v>0.39847610958718599</v>
      </c>
      <c r="J133" s="14">
        <v>0.358782544348626</v>
      </c>
      <c r="K133" s="14"/>
      <c r="L133" s="14">
        <v>0.37034719078932099</v>
      </c>
      <c r="M133" s="14">
        <v>0.329184540967071</v>
      </c>
      <c r="N133" s="14">
        <v>0.33793269981241603</v>
      </c>
      <c r="O133" s="14">
        <v>0.37772860508905598</v>
      </c>
      <c r="P133" s="14">
        <v>0.28772317616269699</v>
      </c>
      <c r="Q133" s="14">
        <v>0.31726002060926101</v>
      </c>
      <c r="R133" s="14">
        <v>0.33604742312326003</v>
      </c>
      <c r="S133" s="14">
        <v>0.30389564158610499</v>
      </c>
      <c r="T133" s="14">
        <v>0.30188170198488301</v>
      </c>
      <c r="U133" s="14"/>
      <c r="V133" s="14">
        <v>0.32640913961393397</v>
      </c>
      <c r="W133" s="14">
        <v>0.34380587078361402</v>
      </c>
      <c r="X133" s="14"/>
      <c r="Y133" s="14">
        <v>0.329238292126043</v>
      </c>
      <c r="Z133" s="14">
        <v>0.40296757283631202</v>
      </c>
      <c r="AA133" s="14">
        <v>0.28294028017804501</v>
      </c>
      <c r="AB133" s="14"/>
      <c r="AC133" s="14">
        <v>0.324377081291781</v>
      </c>
      <c r="AD133" s="14">
        <v>0.32975029547983298</v>
      </c>
      <c r="AE133" s="14">
        <v>0.39608408600676298</v>
      </c>
      <c r="AF133" s="14">
        <v>0.31950043733672101</v>
      </c>
    </row>
    <row r="134" spans="2:32" x14ac:dyDescent="0.3">
      <c r="B134" t="s">
        <v>103</v>
      </c>
      <c r="C134" s="14">
        <v>5.0000258542581499E-2</v>
      </c>
      <c r="D134" s="14">
        <v>4.9005529682071503E-2</v>
      </c>
      <c r="E134" s="14">
        <v>5.11456372259761E-2</v>
      </c>
      <c r="F134" s="14"/>
      <c r="G134" s="14">
        <v>4.9839349707786397E-2</v>
      </c>
      <c r="H134" s="14">
        <v>4.5219330001760399E-2</v>
      </c>
      <c r="I134" s="14">
        <v>6.6381456461651597E-2</v>
      </c>
      <c r="J134" s="14">
        <v>3.2702850089788703E-2</v>
      </c>
      <c r="K134" s="14"/>
      <c r="L134" s="14">
        <v>6.2390967150665902E-2</v>
      </c>
      <c r="M134" s="14">
        <v>2.0443257468336098E-2</v>
      </c>
      <c r="N134" s="14">
        <v>3.3443468498874897E-2</v>
      </c>
      <c r="O134" s="14">
        <v>3.33615356535324E-2</v>
      </c>
      <c r="P134" s="14">
        <v>2.99059732275599E-2</v>
      </c>
      <c r="Q134" s="14">
        <v>4.5750223534786999E-2</v>
      </c>
      <c r="R134" s="14">
        <v>8.1438057544561904E-2</v>
      </c>
      <c r="S134" s="14">
        <v>7.9622391843822193E-2</v>
      </c>
      <c r="T134" s="14">
        <v>6.1381902114896102E-2</v>
      </c>
      <c r="U134" s="14"/>
      <c r="V134" s="14">
        <v>4.9250503723684003E-2</v>
      </c>
      <c r="W134" s="14">
        <v>5.2715981080922701E-2</v>
      </c>
      <c r="X134" s="14"/>
      <c r="Y134" s="14">
        <v>4.5099590685295801E-2</v>
      </c>
      <c r="Z134" s="14">
        <v>7.7658575095009993E-2</v>
      </c>
      <c r="AA134" s="14">
        <v>3.8860835958600098E-2</v>
      </c>
      <c r="AB134" s="14"/>
      <c r="AC134" s="14">
        <v>5.8052586816727203E-2</v>
      </c>
      <c r="AD134" s="14">
        <v>3.8620409238132501E-2</v>
      </c>
      <c r="AE134" s="14">
        <v>3.83564542902931E-2</v>
      </c>
      <c r="AF134" s="14">
        <v>7.1230968247618195E-2</v>
      </c>
    </row>
    <row r="135" spans="2:32" x14ac:dyDescent="0.3">
      <c r="B135" t="s">
        <v>104</v>
      </c>
      <c r="C135" s="14">
        <v>1.19142514128189E-2</v>
      </c>
      <c r="D135" s="14">
        <v>1.0706300184103099E-2</v>
      </c>
      <c r="E135" s="14">
        <v>1.31582533022128E-2</v>
      </c>
      <c r="F135" s="14"/>
      <c r="G135" s="14">
        <v>9.2868734197849301E-3</v>
      </c>
      <c r="H135" s="14">
        <v>1.0478704578710399E-2</v>
      </c>
      <c r="I135" s="14">
        <v>1.7799961374383701E-2</v>
      </c>
      <c r="J135" s="14">
        <v>1.0372615721865401E-2</v>
      </c>
      <c r="K135" s="14"/>
      <c r="L135" s="14">
        <v>2.5035090113842601E-2</v>
      </c>
      <c r="M135" s="14">
        <v>8.0168054463078901E-3</v>
      </c>
      <c r="N135" s="14">
        <v>6.26785481619372E-3</v>
      </c>
      <c r="O135" s="14">
        <v>5.8654281056585702E-3</v>
      </c>
      <c r="P135" s="14">
        <v>5.0033589066282198E-3</v>
      </c>
      <c r="Q135" s="14">
        <v>1.8294006012241001E-2</v>
      </c>
      <c r="R135" s="14">
        <v>5.1953390977129603E-3</v>
      </c>
      <c r="S135" s="14">
        <v>1.6172081783943599E-2</v>
      </c>
      <c r="T135" s="14">
        <v>2.41721742190474E-3</v>
      </c>
      <c r="U135" s="14"/>
      <c r="V135" s="14">
        <v>5.34316340797702E-3</v>
      </c>
      <c r="W135" s="14">
        <v>2.57112361526339E-2</v>
      </c>
      <c r="X135" s="14"/>
      <c r="Y135" s="14">
        <v>6.8995852029568698E-3</v>
      </c>
      <c r="Z135" s="14">
        <v>1.6455049918141399E-2</v>
      </c>
      <c r="AA135" s="14">
        <v>0</v>
      </c>
      <c r="AB135" s="14"/>
      <c r="AC135" s="14">
        <v>1.18621830345225E-2</v>
      </c>
      <c r="AD135" s="14">
        <v>4.3409497412884501E-3</v>
      </c>
      <c r="AE135" s="14">
        <v>6.2975718319666696E-2</v>
      </c>
      <c r="AF135" s="14">
        <v>7.4154988868377304E-3</v>
      </c>
    </row>
    <row r="136" spans="2:32" x14ac:dyDescent="0.3">
      <c r="B136" t="s">
        <v>63</v>
      </c>
      <c r="C136" s="14">
        <v>4.14862769756615E-3</v>
      </c>
      <c r="D136" s="14">
        <v>5.1327925138221599E-3</v>
      </c>
      <c r="E136" s="14">
        <v>3.1767942510883998E-3</v>
      </c>
      <c r="F136" s="14"/>
      <c r="G136" s="14">
        <v>4.3339728643026001E-3</v>
      </c>
      <c r="H136" s="14">
        <v>4.0524901847824998E-3</v>
      </c>
      <c r="I136" s="14">
        <v>4.9053951180276804E-3</v>
      </c>
      <c r="J136" s="14">
        <v>2.5376099010609499E-3</v>
      </c>
      <c r="K136" s="14"/>
      <c r="L136" s="14">
        <v>0</v>
      </c>
      <c r="M136" s="14">
        <v>3.1232043374398899E-3</v>
      </c>
      <c r="N136" s="14">
        <v>4.8636358715118703E-3</v>
      </c>
      <c r="O136" s="14">
        <v>0</v>
      </c>
      <c r="P136" s="14">
        <v>1.4366189135380399E-2</v>
      </c>
      <c r="Q136" s="14">
        <v>6.4150554027541003E-3</v>
      </c>
      <c r="R136" s="14">
        <v>4.4468136366189103E-3</v>
      </c>
      <c r="S136" s="14">
        <v>0</v>
      </c>
      <c r="T136" s="14">
        <v>7.3333860982398302E-3</v>
      </c>
      <c r="U136" s="14"/>
      <c r="V136" s="14">
        <v>2.2053253524943498E-3</v>
      </c>
      <c r="W136" s="14">
        <v>8.2435537019261394E-3</v>
      </c>
      <c r="X136" s="14"/>
      <c r="Y136" s="14">
        <v>3.3823436814438899E-3</v>
      </c>
      <c r="Z136" s="14">
        <v>1.3953552215042599E-2</v>
      </c>
      <c r="AA136" s="14">
        <v>0</v>
      </c>
      <c r="AB136" s="14"/>
      <c r="AC136" s="14">
        <v>6.5442027517639998E-3</v>
      </c>
      <c r="AD136" s="14">
        <v>1.74468768788071E-3</v>
      </c>
      <c r="AE136" s="14">
        <v>1.28160997552756E-2</v>
      </c>
      <c r="AF136" s="14">
        <v>3.1578126383966501E-3</v>
      </c>
    </row>
    <row r="137" spans="2:32"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row>
    <row r="138" spans="2:32" x14ac:dyDescent="0.3">
      <c r="B138" s="6" t="s">
        <v>108</v>
      </c>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row>
    <row r="139" spans="2:32" x14ac:dyDescent="0.3">
      <c r="B139" s="21" t="s">
        <v>67</v>
      </c>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row>
    <row r="140" spans="2:32" x14ac:dyDescent="0.3">
      <c r="B140" t="s">
        <v>101</v>
      </c>
      <c r="C140" s="14">
        <v>0.22889171756427601</v>
      </c>
      <c r="D140" s="14">
        <v>0.234229689725232</v>
      </c>
      <c r="E140" s="14">
        <v>0.22424183048896601</v>
      </c>
      <c r="F140" s="14"/>
      <c r="G140" s="14">
        <v>0.40304186319863899</v>
      </c>
      <c r="H140" s="14">
        <v>0.21456432829416</v>
      </c>
      <c r="I140" s="14">
        <v>0.134346821265803</v>
      </c>
      <c r="J140" s="14">
        <v>8.6077338388154095E-2</v>
      </c>
      <c r="K140" s="14"/>
      <c r="L140" s="14">
        <v>0.300115359482238</v>
      </c>
      <c r="M140" s="14">
        <v>0.17251794854171101</v>
      </c>
      <c r="N140" s="14">
        <v>0.19225725388024001</v>
      </c>
      <c r="O140" s="14">
        <v>0.275719975509019</v>
      </c>
      <c r="P140" s="14">
        <v>0.215136269018086</v>
      </c>
      <c r="Q140" s="14">
        <v>0.21150025390411401</v>
      </c>
      <c r="R140" s="14">
        <v>0.22148266339070199</v>
      </c>
      <c r="S140" s="14">
        <v>0.18023071299336099</v>
      </c>
      <c r="T140" s="14">
        <v>0.21151302589340401</v>
      </c>
      <c r="U140" s="14"/>
      <c r="V140" s="14">
        <v>0.23432435112212399</v>
      </c>
      <c r="W140" s="14">
        <v>0.22199115705269601</v>
      </c>
      <c r="X140" s="14"/>
      <c r="Y140" s="14">
        <v>0.21634321721619901</v>
      </c>
      <c r="Z140" s="14">
        <v>0.188817499115423</v>
      </c>
      <c r="AA140" s="14">
        <v>0.34247532445946199</v>
      </c>
      <c r="AB140" s="14"/>
      <c r="AC140" s="14">
        <v>0.206316722600139</v>
      </c>
      <c r="AD140" s="14">
        <v>0.222414820039853</v>
      </c>
      <c r="AE140" s="14">
        <v>0.26416730282628298</v>
      </c>
      <c r="AF140" s="14">
        <v>0.258950381098278</v>
      </c>
    </row>
    <row r="141" spans="2:32" x14ac:dyDescent="0.3">
      <c r="B141" t="s">
        <v>102</v>
      </c>
      <c r="C141" s="14">
        <v>0.35333719431831401</v>
      </c>
      <c r="D141" s="14">
        <v>0.36511172349230198</v>
      </c>
      <c r="E141" s="14">
        <v>0.34153993447504</v>
      </c>
      <c r="F141" s="14"/>
      <c r="G141" s="14">
        <v>0.42753567301670797</v>
      </c>
      <c r="H141" s="14">
        <v>0.37009435623551301</v>
      </c>
      <c r="I141" s="14">
        <v>0.30188940067188802</v>
      </c>
      <c r="J141" s="14">
        <v>0.24253749836855901</v>
      </c>
      <c r="K141" s="14"/>
      <c r="L141" s="14">
        <v>0.36216344185858501</v>
      </c>
      <c r="M141" s="14">
        <v>0.31362925832442101</v>
      </c>
      <c r="N141" s="14">
        <v>0.29745514829098901</v>
      </c>
      <c r="O141" s="14">
        <v>0.33145226370299102</v>
      </c>
      <c r="P141" s="14">
        <v>0.35314302133283998</v>
      </c>
      <c r="Q141" s="14">
        <v>0.39100592550063701</v>
      </c>
      <c r="R141" s="14">
        <v>0.33767193286671898</v>
      </c>
      <c r="S141" s="14">
        <v>0.35756564474813601</v>
      </c>
      <c r="T141" s="14">
        <v>0.39162114360650702</v>
      </c>
      <c r="U141" s="14"/>
      <c r="V141" s="14">
        <v>0.37149463801805299</v>
      </c>
      <c r="W141" s="14">
        <v>0.31400682441421301</v>
      </c>
      <c r="X141" s="14"/>
      <c r="Y141" s="14">
        <v>0.33411296744329699</v>
      </c>
      <c r="Z141" s="14">
        <v>0.44744449039239598</v>
      </c>
      <c r="AA141" s="14">
        <v>0.41776517734636498</v>
      </c>
      <c r="AB141" s="14"/>
      <c r="AC141" s="14">
        <v>0.30959646418180498</v>
      </c>
      <c r="AD141" s="14">
        <v>0.34823603780764401</v>
      </c>
      <c r="AE141" s="14">
        <v>0.32587404658666802</v>
      </c>
      <c r="AF141" s="14">
        <v>0.41958779819608699</v>
      </c>
    </row>
    <row r="142" spans="2:32" x14ac:dyDescent="0.3">
      <c r="B142" t="s">
        <v>103</v>
      </c>
      <c r="C142" s="14">
        <v>0.183328201155745</v>
      </c>
      <c r="D142" s="14">
        <v>0.18759993231800501</v>
      </c>
      <c r="E142" s="14">
        <v>0.17852353064668799</v>
      </c>
      <c r="F142" s="14"/>
      <c r="G142" s="14">
        <v>0.115513548223849</v>
      </c>
      <c r="H142" s="14">
        <v>0.224330439884495</v>
      </c>
      <c r="I142" s="14">
        <v>0.19558598199229499</v>
      </c>
      <c r="J142" s="14">
        <v>0.17605555615958099</v>
      </c>
      <c r="K142" s="14"/>
      <c r="L142" s="14">
        <v>0.15163842636899399</v>
      </c>
      <c r="M142" s="14">
        <v>0.21108705756433299</v>
      </c>
      <c r="N142" s="14">
        <v>0.173237257147622</v>
      </c>
      <c r="O142" s="14">
        <v>0.17789656918487701</v>
      </c>
      <c r="P142" s="14">
        <v>0.16383052303606599</v>
      </c>
      <c r="Q142" s="14">
        <v>0.22906820401154299</v>
      </c>
      <c r="R142" s="14">
        <v>0.180674455020568</v>
      </c>
      <c r="S142" s="14">
        <v>0.209044116963848</v>
      </c>
      <c r="T142" s="14">
        <v>0.175609607151862</v>
      </c>
      <c r="U142" s="14"/>
      <c r="V142" s="14">
        <v>0.17333517022490699</v>
      </c>
      <c r="W142" s="14">
        <v>0.200826569264482</v>
      </c>
      <c r="X142" s="14"/>
      <c r="Y142" s="14">
        <v>0.18823469661260001</v>
      </c>
      <c r="Z142" s="14">
        <v>0.17597062675613701</v>
      </c>
      <c r="AA142" s="14">
        <v>0.160745799496605</v>
      </c>
      <c r="AB142" s="14"/>
      <c r="AC142" s="14">
        <v>0.19563276043584099</v>
      </c>
      <c r="AD142" s="14">
        <v>0.18228307039338201</v>
      </c>
      <c r="AE142" s="14">
        <v>0.21480186380796101</v>
      </c>
      <c r="AF142" s="14">
        <v>0.15483307671255001</v>
      </c>
    </row>
    <row r="143" spans="2:32" x14ac:dyDescent="0.3">
      <c r="B143" t="s">
        <v>104</v>
      </c>
      <c r="C143" s="14">
        <v>0.22480438714624601</v>
      </c>
      <c r="D143" s="14">
        <v>0.20265470707761199</v>
      </c>
      <c r="E143" s="14">
        <v>0.24679276261265701</v>
      </c>
      <c r="F143" s="14"/>
      <c r="G143" s="14">
        <v>5.3908915560804398E-2</v>
      </c>
      <c r="H143" s="14">
        <v>0.181008639938498</v>
      </c>
      <c r="I143" s="14">
        <v>0.35454626389317501</v>
      </c>
      <c r="J143" s="14">
        <v>0.47395049066443801</v>
      </c>
      <c r="K143" s="14"/>
      <c r="L143" s="14">
        <v>0.17787866883307399</v>
      </c>
      <c r="M143" s="14">
        <v>0.28934624520045099</v>
      </c>
      <c r="N143" s="14">
        <v>0.33078248586495501</v>
      </c>
      <c r="O143" s="14">
        <v>0.20906742458763999</v>
      </c>
      <c r="P143" s="14">
        <v>0.262886827706379</v>
      </c>
      <c r="Q143" s="14">
        <v>0.162010561180952</v>
      </c>
      <c r="R143" s="14">
        <v>0.243043231847233</v>
      </c>
      <c r="S143" s="14">
        <v>0.24810532471115099</v>
      </c>
      <c r="T143" s="14">
        <v>0.20747743169928201</v>
      </c>
      <c r="U143" s="14"/>
      <c r="V143" s="14">
        <v>0.216265368633141</v>
      </c>
      <c r="W143" s="14">
        <v>0.242905887274908</v>
      </c>
      <c r="X143" s="14"/>
      <c r="Y143" s="14">
        <v>0.24914686281644099</v>
      </c>
      <c r="Z143" s="14">
        <v>0.18776738373604501</v>
      </c>
      <c r="AA143" s="14">
        <v>7.5199895284517204E-2</v>
      </c>
      <c r="AB143" s="14"/>
      <c r="AC143" s="14">
        <v>0.26479102010911898</v>
      </c>
      <c r="AD143" s="14">
        <v>0.24086157097805799</v>
      </c>
      <c r="AE143" s="14">
        <v>0.184018240930548</v>
      </c>
      <c r="AF143" s="14">
        <v>0.165406370737987</v>
      </c>
    </row>
    <row r="144" spans="2:32" x14ac:dyDescent="0.3">
      <c r="B144" t="s">
        <v>63</v>
      </c>
      <c r="C144" s="14">
        <v>9.6384998154201706E-3</v>
      </c>
      <c r="D144" s="14">
        <v>1.04039473868494E-2</v>
      </c>
      <c r="E144" s="14">
        <v>8.9019417766486395E-3</v>
      </c>
      <c r="F144" s="14"/>
      <c r="G144" s="14">
        <v>0</v>
      </c>
      <c r="H144" s="14">
        <v>1.00022356473334E-2</v>
      </c>
      <c r="I144" s="14">
        <v>1.36315321768393E-2</v>
      </c>
      <c r="J144" s="14">
        <v>2.13791164192687E-2</v>
      </c>
      <c r="K144" s="14"/>
      <c r="L144" s="14">
        <v>8.2041034571081802E-3</v>
      </c>
      <c r="M144" s="14">
        <v>1.3419490369084699E-2</v>
      </c>
      <c r="N144" s="14">
        <v>6.26785481619372E-3</v>
      </c>
      <c r="O144" s="14">
        <v>5.86376701547308E-3</v>
      </c>
      <c r="P144" s="14">
        <v>5.0033589066282198E-3</v>
      </c>
      <c r="Q144" s="14">
        <v>6.4150554027541003E-3</v>
      </c>
      <c r="R144" s="14">
        <v>1.7127716874778699E-2</v>
      </c>
      <c r="S144" s="14">
        <v>5.0542005835037002E-3</v>
      </c>
      <c r="T144" s="14">
        <v>1.3778791648944799E-2</v>
      </c>
      <c r="U144" s="14"/>
      <c r="V144" s="14">
        <v>4.5804720017749703E-3</v>
      </c>
      <c r="W144" s="14">
        <v>2.02695619937007E-2</v>
      </c>
      <c r="X144" s="14"/>
      <c r="Y144" s="14">
        <v>1.21622559114629E-2</v>
      </c>
      <c r="Z144" s="14">
        <v>0</v>
      </c>
      <c r="AA144" s="14">
        <v>3.81380341305109E-3</v>
      </c>
      <c r="AB144" s="14"/>
      <c r="AC144" s="14">
        <v>2.3663032673095899E-2</v>
      </c>
      <c r="AD144" s="14">
        <v>6.2045007810626303E-3</v>
      </c>
      <c r="AE144" s="14">
        <v>1.1138545848539299E-2</v>
      </c>
      <c r="AF144" s="14">
        <v>1.2223732550987101E-3</v>
      </c>
    </row>
    <row r="145" spans="2:32"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row>
    <row r="146" spans="2:32" x14ac:dyDescent="0.3">
      <c r="B146" s="6" t="s">
        <v>109</v>
      </c>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row>
    <row r="147" spans="2:32" x14ac:dyDescent="0.3">
      <c r="B147" s="21" t="s">
        <v>67</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row>
    <row r="148" spans="2:32" x14ac:dyDescent="0.3">
      <c r="B148" t="s">
        <v>101</v>
      </c>
      <c r="C148" s="14">
        <v>0.24467975129803399</v>
      </c>
      <c r="D148" s="14">
        <v>0.24677241215439299</v>
      </c>
      <c r="E148" s="14">
        <v>0.24332320722958101</v>
      </c>
      <c r="F148" s="14"/>
      <c r="G148" s="14">
        <v>0.33575980966789298</v>
      </c>
      <c r="H148" s="14">
        <v>0.21107334089417701</v>
      </c>
      <c r="I148" s="14">
        <v>0.21236988289417999</v>
      </c>
      <c r="J148" s="14">
        <v>0.21827996220811899</v>
      </c>
      <c r="K148" s="14"/>
      <c r="L148" s="14">
        <v>0.30973758841064902</v>
      </c>
      <c r="M148" s="14">
        <v>0.22663587714219199</v>
      </c>
      <c r="N148" s="14">
        <v>0.24876602146225399</v>
      </c>
      <c r="O148" s="14">
        <v>0.199335099630496</v>
      </c>
      <c r="P148" s="14">
        <v>0.25140588964556998</v>
      </c>
      <c r="Q148" s="14">
        <v>0.17807255251826101</v>
      </c>
      <c r="R148" s="14">
        <v>0.226943207359838</v>
      </c>
      <c r="S148" s="14">
        <v>0.22866573876187701</v>
      </c>
      <c r="T148" s="14">
        <v>0.25457538161389998</v>
      </c>
      <c r="U148" s="14"/>
      <c r="V148" s="14">
        <v>0.258073575162029</v>
      </c>
      <c r="W148" s="14">
        <v>0.221171929390102</v>
      </c>
      <c r="X148" s="14"/>
      <c r="Y148" s="14">
        <v>0.224529804846054</v>
      </c>
      <c r="Z148" s="14">
        <v>0.30797787281189198</v>
      </c>
      <c r="AA148" s="14">
        <v>0.38609339178131502</v>
      </c>
      <c r="AB148" s="14"/>
      <c r="AC148" s="14">
        <v>0.186025088083804</v>
      </c>
      <c r="AD148" s="14">
        <v>0.24520228964219001</v>
      </c>
      <c r="AE148" s="14">
        <v>0.315743654252162</v>
      </c>
      <c r="AF148" s="14">
        <v>0.28468828071622698</v>
      </c>
    </row>
    <row r="149" spans="2:32" x14ac:dyDescent="0.3">
      <c r="B149" t="s">
        <v>102</v>
      </c>
      <c r="C149" s="14">
        <v>0.31759576278113</v>
      </c>
      <c r="D149" s="14">
        <v>0.32355011362507902</v>
      </c>
      <c r="E149" s="14">
        <v>0.31259638478603002</v>
      </c>
      <c r="F149" s="14"/>
      <c r="G149" s="14">
        <v>0.32992681059740098</v>
      </c>
      <c r="H149" s="14">
        <v>0.318972233891197</v>
      </c>
      <c r="I149" s="14">
        <v>0.30613542655365</v>
      </c>
      <c r="J149" s="14">
        <v>0.30945553089598599</v>
      </c>
      <c r="K149" s="14"/>
      <c r="L149" s="14">
        <v>0.41201177921495302</v>
      </c>
      <c r="M149" s="14">
        <v>0.27419664197052501</v>
      </c>
      <c r="N149" s="14">
        <v>0.20747084211765199</v>
      </c>
      <c r="O149" s="14">
        <v>0.30579657554864298</v>
      </c>
      <c r="P149" s="14">
        <v>0.23220615358352101</v>
      </c>
      <c r="Q149" s="14">
        <v>0.35732374762275199</v>
      </c>
      <c r="R149" s="14">
        <v>0.38433463339213803</v>
      </c>
      <c r="S149" s="14">
        <v>0.25039126036068798</v>
      </c>
      <c r="T149" s="14">
        <v>0.267399675717785</v>
      </c>
      <c r="U149" s="14"/>
      <c r="V149" s="14">
        <v>0.331010675699837</v>
      </c>
      <c r="W149" s="14">
        <v>0.29075546622445703</v>
      </c>
      <c r="X149" s="14"/>
      <c r="Y149" s="14">
        <v>0.299724457599223</v>
      </c>
      <c r="Z149" s="14">
        <v>0.30355094322535697</v>
      </c>
      <c r="AA149" s="14">
        <v>0.40022535920541802</v>
      </c>
      <c r="AB149" s="14"/>
      <c r="AC149" s="14">
        <v>0.26861253147276698</v>
      </c>
      <c r="AD149" s="14">
        <v>0.31749592718019798</v>
      </c>
      <c r="AE149" s="14">
        <v>0.35033679573073201</v>
      </c>
      <c r="AF149" s="14">
        <v>0.35895590711707298</v>
      </c>
    </row>
    <row r="150" spans="2:32" x14ac:dyDescent="0.3">
      <c r="B150" t="s">
        <v>103</v>
      </c>
      <c r="C150" s="14">
        <v>0.17262719985929501</v>
      </c>
      <c r="D150" s="14">
        <v>0.17649880079607999</v>
      </c>
      <c r="E150" s="14">
        <v>0.16927456821874801</v>
      </c>
      <c r="F150" s="14"/>
      <c r="G150" s="14">
        <v>0.14642947224075201</v>
      </c>
      <c r="H150" s="14">
        <v>0.19951296483709799</v>
      </c>
      <c r="I150" s="14">
        <v>0.16146323898114601</v>
      </c>
      <c r="J150" s="14">
        <v>0.16669064403797301</v>
      </c>
      <c r="K150" s="14"/>
      <c r="L150" s="14">
        <v>0.136171206152919</v>
      </c>
      <c r="M150" s="14">
        <v>0.184781237981304</v>
      </c>
      <c r="N150" s="14">
        <v>0.20091303421057899</v>
      </c>
      <c r="O150" s="14">
        <v>0.187152231362712</v>
      </c>
      <c r="P150" s="14">
        <v>0.17982231885834801</v>
      </c>
      <c r="Q150" s="14">
        <v>0.19266717725617499</v>
      </c>
      <c r="R150" s="14">
        <v>0.13961685824235201</v>
      </c>
      <c r="S150" s="14">
        <v>0.21382695266830801</v>
      </c>
      <c r="T150" s="14">
        <v>0.18057144826286001</v>
      </c>
      <c r="U150" s="14"/>
      <c r="V150" s="14">
        <v>0.17655095249297401</v>
      </c>
      <c r="W150" s="14">
        <v>0.166623592342208</v>
      </c>
      <c r="X150" s="14"/>
      <c r="Y150" s="14">
        <v>0.17310036584115801</v>
      </c>
      <c r="Z150" s="14">
        <v>0.19314875122199299</v>
      </c>
      <c r="AA150" s="14">
        <v>9.4353128859979096E-2</v>
      </c>
      <c r="AB150" s="14"/>
      <c r="AC150" s="14">
        <v>0.17272686538786899</v>
      </c>
      <c r="AD150" s="14">
        <v>0.17313904589131099</v>
      </c>
      <c r="AE150" s="14">
        <v>0.15020114759953301</v>
      </c>
      <c r="AF150" s="14">
        <v>0.18360595018079201</v>
      </c>
    </row>
    <row r="151" spans="2:32" x14ac:dyDescent="0.3">
      <c r="B151" t="s">
        <v>104</v>
      </c>
      <c r="C151" s="14">
        <v>0.256999228953737</v>
      </c>
      <c r="D151" s="14">
        <v>0.24536966420451201</v>
      </c>
      <c r="E151" s="14">
        <v>0.26639431528470497</v>
      </c>
      <c r="F151" s="14"/>
      <c r="G151" s="14">
        <v>0.18328996166509101</v>
      </c>
      <c r="H151" s="14">
        <v>0.25858161937465002</v>
      </c>
      <c r="I151" s="14">
        <v>0.311305314512211</v>
      </c>
      <c r="J151" s="14">
        <v>0.30303625295686099</v>
      </c>
      <c r="K151" s="14"/>
      <c r="L151" s="14">
        <v>0.13466607130118299</v>
      </c>
      <c r="M151" s="14">
        <v>0.30658249971797902</v>
      </c>
      <c r="N151" s="14">
        <v>0.31645817233556001</v>
      </c>
      <c r="O151" s="14">
        <v>0.30771609345814899</v>
      </c>
      <c r="P151" s="14">
        <v>0.33156086165248899</v>
      </c>
      <c r="Q151" s="14">
        <v>0.26570014739435999</v>
      </c>
      <c r="R151" s="14">
        <v>0.240210414037349</v>
      </c>
      <c r="S151" s="14">
        <v>0.29965886921815998</v>
      </c>
      <c r="T151" s="14">
        <v>0.288558738283544</v>
      </c>
      <c r="U151" s="14"/>
      <c r="V151" s="14">
        <v>0.23181507347337801</v>
      </c>
      <c r="W151" s="14">
        <v>0.30386492123717002</v>
      </c>
      <c r="X151" s="14"/>
      <c r="Y151" s="14">
        <v>0.29307002010000199</v>
      </c>
      <c r="Z151" s="14">
        <v>0.18386147107767101</v>
      </c>
      <c r="AA151" s="14">
        <v>0.119328120153288</v>
      </c>
      <c r="AB151" s="14"/>
      <c r="AC151" s="14">
        <v>0.35190976646077199</v>
      </c>
      <c r="AD151" s="14">
        <v>0.26037992833516799</v>
      </c>
      <c r="AE151" s="14">
        <v>0.17458775963025899</v>
      </c>
      <c r="AF151" s="14">
        <v>0.172749861985908</v>
      </c>
    </row>
    <row r="152" spans="2:32" x14ac:dyDescent="0.3">
      <c r="B152" t="s">
        <v>63</v>
      </c>
      <c r="C152" s="14">
        <v>8.09805710780424E-3</v>
      </c>
      <c r="D152" s="14">
        <v>7.8090092199358902E-3</v>
      </c>
      <c r="E152" s="14">
        <v>8.4115244809359908E-3</v>
      </c>
      <c r="F152" s="14"/>
      <c r="G152" s="14">
        <v>4.5939458288629404E-3</v>
      </c>
      <c r="H152" s="14">
        <v>1.1859841002879E-2</v>
      </c>
      <c r="I152" s="14">
        <v>8.7261370588115807E-3</v>
      </c>
      <c r="J152" s="14">
        <v>2.5376099010609499E-3</v>
      </c>
      <c r="K152" s="14"/>
      <c r="L152" s="14">
        <v>7.41335492029514E-3</v>
      </c>
      <c r="M152" s="14">
        <v>7.8037431879997496E-3</v>
      </c>
      <c r="N152" s="14">
        <v>2.6391929873954102E-2</v>
      </c>
      <c r="O152" s="14">
        <v>0</v>
      </c>
      <c r="P152" s="14">
        <v>5.0047762600722301E-3</v>
      </c>
      <c r="Q152" s="14">
        <v>6.2363752084518796E-3</v>
      </c>
      <c r="R152" s="14">
        <v>8.8948869683227409E-3</v>
      </c>
      <c r="S152" s="14">
        <v>7.4571789909663603E-3</v>
      </c>
      <c r="T152" s="14">
        <v>8.8947561219103501E-3</v>
      </c>
      <c r="U152" s="14"/>
      <c r="V152" s="14">
        <v>2.5497231717810402E-3</v>
      </c>
      <c r="W152" s="14">
        <v>1.7584090806063199E-2</v>
      </c>
      <c r="X152" s="14"/>
      <c r="Y152" s="14">
        <v>9.5753516135629393E-3</v>
      </c>
      <c r="Z152" s="14">
        <v>1.1460961663086499E-2</v>
      </c>
      <c r="AA152" s="14">
        <v>0</v>
      </c>
      <c r="AB152" s="14"/>
      <c r="AC152" s="14">
        <v>2.07257485947877E-2</v>
      </c>
      <c r="AD152" s="14">
        <v>3.78280895113386E-3</v>
      </c>
      <c r="AE152" s="14">
        <v>9.1306427873144008E-3</v>
      </c>
      <c r="AF152" s="14">
        <v>0</v>
      </c>
    </row>
    <row r="153" spans="2:32"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row>
    <row r="154" spans="2:32" x14ac:dyDescent="0.3">
      <c r="B154" s="6" t="s">
        <v>110</v>
      </c>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row>
    <row r="155" spans="2:32" x14ac:dyDescent="0.3">
      <c r="B155" s="21" t="s">
        <v>67</v>
      </c>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row>
    <row r="156" spans="2:32" x14ac:dyDescent="0.3">
      <c r="B156" t="s">
        <v>101</v>
      </c>
      <c r="C156" s="14">
        <v>0.467765223097032</v>
      </c>
      <c r="D156" s="14">
        <v>0.46089216531410898</v>
      </c>
      <c r="E156" s="14">
        <v>0.47520583846891301</v>
      </c>
      <c r="F156" s="14"/>
      <c r="G156" s="14">
        <v>0.44958157298923102</v>
      </c>
      <c r="H156" s="14">
        <v>0.40713929104472901</v>
      </c>
      <c r="I156" s="14">
        <v>0.499968173494032</v>
      </c>
      <c r="J156" s="14">
        <v>0.63443328736580296</v>
      </c>
      <c r="K156" s="14"/>
      <c r="L156" s="14">
        <v>0.53377050600286302</v>
      </c>
      <c r="M156" s="14">
        <v>0.44220502336233902</v>
      </c>
      <c r="N156" s="14">
        <v>0.35838323458314703</v>
      </c>
      <c r="O156" s="14">
        <v>0.45942232062839899</v>
      </c>
      <c r="P156" s="14">
        <v>0.41556019177745401</v>
      </c>
      <c r="Q156" s="14">
        <v>0.485403561391689</v>
      </c>
      <c r="R156" s="14">
        <v>0.489993883243041</v>
      </c>
      <c r="S156" s="14">
        <v>0.44832748144687001</v>
      </c>
      <c r="T156" s="14">
        <v>0.45096995554350999</v>
      </c>
      <c r="U156" s="14"/>
      <c r="V156" s="14">
        <v>0.48990937054300099</v>
      </c>
      <c r="W156" s="14">
        <v>0.41863079102052297</v>
      </c>
      <c r="X156" s="14"/>
      <c r="Y156" s="14">
        <v>0.41766594140477697</v>
      </c>
      <c r="Z156" s="14">
        <v>0.53962471917573396</v>
      </c>
      <c r="AA156" s="14">
        <v>0.70886269788907497</v>
      </c>
      <c r="AB156" s="14"/>
      <c r="AC156" s="14">
        <v>0.37503256629874199</v>
      </c>
      <c r="AD156" s="14">
        <v>0.44069938882913801</v>
      </c>
      <c r="AE156" s="14">
        <v>0.53594316276198395</v>
      </c>
      <c r="AF156" s="14">
        <v>0.59166371136802398</v>
      </c>
    </row>
    <row r="157" spans="2:32" x14ac:dyDescent="0.3">
      <c r="B157" t="s">
        <v>102</v>
      </c>
      <c r="C157" s="14">
        <v>0.36326562999596801</v>
      </c>
      <c r="D157" s="14">
        <v>0.36363923553036598</v>
      </c>
      <c r="E157" s="14">
        <v>0.36290097630615897</v>
      </c>
      <c r="F157" s="14"/>
      <c r="G157" s="14">
        <v>0.31746657121375998</v>
      </c>
      <c r="H157" s="14">
        <v>0.39713033734432501</v>
      </c>
      <c r="I157" s="14">
        <v>0.388196761936353</v>
      </c>
      <c r="J157" s="14">
        <v>0.30552868430965502</v>
      </c>
      <c r="K157" s="14"/>
      <c r="L157" s="14">
        <v>0.305978041190831</v>
      </c>
      <c r="M157" s="14">
        <v>0.404130867430741</v>
      </c>
      <c r="N157" s="14">
        <v>0.42937489538593798</v>
      </c>
      <c r="O157" s="14">
        <v>0.37978510012654199</v>
      </c>
      <c r="P157" s="14">
        <v>0.385202649022587</v>
      </c>
      <c r="Q157" s="14">
        <v>0.36056433400233701</v>
      </c>
      <c r="R157" s="14">
        <v>0.32200613268502998</v>
      </c>
      <c r="S157" s="14">
        <v>0.35149668805279999</v>
      </c>
      <c r="T157" s="14">
        <v>0.39192641029993303</v>
      </c>
      <c r="U157" s="14"/>
      <c r="V157" s="14">
        <v>0.351804524266008</v>
      </c>
      <c r="W157" s="14">
        <v>0.39013940582064</v>
      </c>
      <c r="X157" s="14"/>
      <c r="Y157" s="14">
        <v>0.398020985776111</v>
      </c>
      <c r="Z157" s="14">
        <v>0.33122362325889898</v>
      </c>
      <c r="AA157" s="14">
        <v>0.24352029702356101</v>
      </c>
      <c r="AB157" s="14"/>
      <c r="AC157" s="14">
        <v>0.43096339486624602</v>
      </c>
      <c r="AD157" s="14">
        <v>0.38138265445443198</v>
      </c>
      <c r="AE157" s="14">
        <v>0.280291837268271</v>
      </c>
      <c r="AF157" s="14">
        <v>0.290644104462155</v>
      </c>
    </row>
    <row r="158" spans="2:32" x14ac:dyDescent="0.3">
      <c r="B158" t="s">
        <v>103</v>
      </c>
      <c r="C158" s="14">
        <v>0.101018708219313</v>
      </c>
      <c r="D158" s="14">
        <v>0.10675737998908599</v>
      </c>
      <c r="E158" s="14">
        <v>9.4499127095914903E-2</v>
      </c>
      <c r="F158" s="14"/>
      <c r="G158" s="14">
        <v>0.115789374730411</v>
      </c>
      <c r="H158" s="14">
        <v>0.12157170152169799</v>
      </c>
      <c r="I158" s="14">
        <v>7.9791285532295295E-2</v>
      </c>
      <c r="J158" s="14">
        <v>4.6495674692063199E-2</v>
      </c>
      <c r="K158" s="14"/>
      <c r="L158" s="14">
        <v>0.11127568140232701</v>
      </c>
      <c r="M158" s="14">
        <v>9.0095157155346703E-2</v>
      </c>
      <c r="N158" s="14">
        <v>0.122209215822805</v>
      </c>
      <c r="O158" s="14">
        <v>0.10916257476817801</v>
      </c>
      <c r="P158" s="14">
        <v>0.11600319216480599</v>
      </c>
      <c r="Q158" s="14">
        <v>7.2706307549569596E-2</v>
      </c>
      <c r="R158" s="14">
        <v>0.124823680010319</v>
      </c>
      <c r="S158" s="14">
        <v>0.11446768414226099</v>
      </c>
      <c r="T158" s="14">
        <v>7.9504566309246197E-2</v>
      </c>
      <c r="U158" s="14"/>
      <c r="V158" s="14">
        <v>9.5751083962479999E-2</v>
      </c>
      <c r="W158" s="14">
        <v>0.11054465608438301</v>
      </c>
      <c r="X158" s="14"/>
      <c r="Y158" s="14">
        <v>0.10291665085379301</v>
      </c>
      <c r="Z158" s="14">
        <v>9.74319450314233E-2</v>
      </c>
      <c r="AA158" s="14">
        <v>4.7617005087363801E-2</v>
      </c>
      <c r="AB158" s="14"/>
      <c r="AC158" s="14">
        <v>9.9519199210477305E-2</v>
      </c>
      <c r="AD158" s="14">
        <v>0.102805063396958</v>
      </c>
      <c r="AE158" s="14">
        <v>0.14021151760603601</v>
      </c>
      <c r="AF158" s="14">
        <v>8.1165160486178597E-2</v>
      </c>
    </row>
    <row r="159" spans="2:32" x14ac:dyDescent="0.3">
      <c r="B159" t="s">
        <v>104</v>
      </c>
      <c r="C159" s="14">
        <v>3.6779791813747E-2</v>
      </c>
      <c r="D159" s="14">
        <v>3.0991613152251199E-2</v>
      </c>
      <c r="E159" s="14">
        <v>4.2679585388815798E-2</v>
      </c>
      <c r="F159" s="14"/>
      <c r="G159" s="14">
        <v>4.7987952125338802E-2</v>
      </c>
      <c r="H159" s="14">
        <v>4.5363319772017199E-2</v>
      </c>
      <c r="I159" s="14">
        <v>2.52280129489009E-2</v>
      </c>
      <c r="J159" s="14">
        <v>8.4671338303568006E-3</v>
      </c>
      <c r="K159" s="14"/>
      <c r="L159" s="14">
        <v>3.4261987328118401E-2</v>
      </c>
      <c r="M159" s="14">
        <v>2.8648567462838101E-2</v>
      </c>
      <c r="N159" s="14">
        <v>3.7449633243439501E-2</v>
      </c>
      <c r="O159" s="14">
        <v>2.0453007658404701E-2</v>
      </c>
      <c r="P159" s="14">
        <v>3.4281917908240603E-2</v>
      </c>
      <c r="Q159" s="14">
        <v>4.5202881190966701E-2</v>
      </c>
      <c r="R159" s="14">
        <v>4.1299207665521399E-2</v>
      </c>
      <c r="S159" s="14">
        <v>4.6842279229373902E-2</v>
      </c>
      <c r="T159" s="14">
        <v>4.5112084675921399E-2</v>
      </c>
      <c r="U159" s="14"/>
      <c r="V159" s="14">
        <v>3.16798235260351E-2</v>
      </c>
      <c r="W159" s="14">
        <v>4.81340794942633E-2</v>
      </c>
      <c r="X159" s="14"/>
      <c r="Y159" s="14">
        <v>4.2982780934366499E-2</v>
      </c>
      <c r="Z159" s="14">
        <v>2.1148471439469501E-2</v>
      </c>
      <c r="AA159" s="14">
        <v>0</v>
      </c>
      <c r="AB159" s="14"/>
      <c r="AC159" s="14">
        <v>5.2740855631824297E-2</v>
      </c>
      <c r="AD159" s="14">
        <v>3.8167944199700599E-2</v>
      </c>
      <c r="AE159" s="14">
        <v>3.5738349204143198E-2</v>
      </c>
      <c r="AF159" s="14">
        <v>1.8263959115013401E-2</v>
      </c>
    </row>
    <row r="160" spans="2:32" x14ac:dyDescent="0.3">
      <c r="B160" t="s">
        <v>63</v>
      </c>
      <c r="C160" s="14">
        <v>3.1170646873939799E-2</v>
      </c>
      <c r="D160" s="14">
        <v>3.7719606014188403E-2</v>
      </c>
      <c r="E160" s="14">
        <v>2.4714472740197301E-2</v>
      </c>
      <c r="F160" s="14"/>
      <c r="G160" s="14">
        <v>6.9174528941259597E-2</v>
      </c>
      <c r="H160" s="14">
        <v>2.8795350317230801E-2</v>
      </c>
      <c r="I160" s="14">
        <v>6.8157660884196301E-3</v>
      </c>
      <c r="J160" s="14">
        <v>5.0752198021218999E-3</v>
      </c>
      <c r="K160" s="14"/>
      <c r="L160" s="14">
        <v>1.47137840758607E-2</v>
      </c>
      <c r="M160" s="14">
        <v>3.4920384588735698E-2</v>
      </c>
      <c r="N160" s="14">
        <v>5.2583020964670497E-2</v>
      </c>
      <c r="O160" s="14">
        <v>3.1176996818476001E-2</v>
      </c>
      <c r="P160" s="14">
        <v>4.8952049126912298E-2</v>
      </c>
      <c r="Q160" s="14">
        <v>3.61229158654372E-2</v>
      </c>
      <c r="R160" s="14">
        <v>2.1877096396087599E-2</v>
      </c>
      <c r="S160" s="14">
        <v>3.8865867128694997E-2</v>
      </c>
      <c r="T160" s="14">
        <v>3.2486983171389101E-2</v>
      </c>
      <c r="U160" s="14"/>
      <c r="V160" s="14">
        <v>3.0855197702476401E-2</v>
      </c>
      <c r="W160" s="14">
        <v>3.2551067580190801E-2</v>
      </c>
      <c r="X160" s="14"/>
      <c r="Y160" s="14">
        <v>3.84136410309526E-2</v>
      </c>
      <c r="Z160" s="14">
        <v>1.0571241094473501E-2</v>
      </c>
      <c r="AA160" s="14">
        <v>0</v>
      </c>
      <c r="AB160" s="14"/>
      <c r="AC160" s="14">
        <v>4.1743983992710197E-2</v>
      </c>
      <c r="AD160" s="14">
        <v>3.6944949119771697E-2</v>
      </c>
      <c r="AE160" s="14">
        <v>7.8151331595659197E-3</v>
      </c>
      <c r="AF160" s="14">
        <v>1.8263064568629198E-2</v>
      </c>
    </row>
    <row r="161" spans="2:32" x14ac:dyDescent="0.3">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row>
    <row r="162" spans="2:32" x14ac:dyDescent="0.3">
      <c r="B162" s="6" t="s">
        <v>111</v>
      </c>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row>
    <row r="163" spans="2:32" x14ac:dyDescent="0.3">
      <c r="B163" s="21" t="s">
        <v>67</v>
      </c>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row>
    <row r="164" spans="2:32" x14ac:dyDescent="0.3">
      <c r="B164" t="s">
        <v>101</v>
      </c>
      <c r="C164" s="14">
        <v>0.431258922465246</v>
      </c>
      <c r="D164" s="14">
        <v>0.43804463538399802</v>
      </c>
      <c r="E164" s="14">
        <v>0.42577015918612698</v>
      </c>
      <c r="F164" s="14"/>
      <c r="G164" s="14">
        <v>0.38259963556280002</v>
      </c>
      <c r="H164" s="14">
        <v>0.42042256400925598</v>
      </c>
      <c r="I164" s="14">
        <v>0.43600561154094603</v>
      </c>
      <c r="J164" s="14">
        <v>0.56142302525385002</v>
      </c>
      <c r="K164" s="14"/>
      <c r="L164" s="14">
        <v>0.47422449389295501</v>
      </c>
      <c r="M164" s="14">
        <v>0.41930846715894599</v>
      </c>
      <c r="N164" s="14">
        <v>0.30190109398590098</v>
      </c>
      <c r="O164" s="14">
        <v>0.46917777430089502</v>
      </c>
      <c r="P164" s="14">
        <v>0.415838235635553</v>
      </c>
      <c r="Q164" s="14">
        <v>0.44226498928373098</v>
      </c>
      <c r="R164" s="14">
        <v>0.393193498474393</v>
      </c>
      <c r="S164" s="14">
        <v>0.45691542061194002</v>
      </c>
      <c r="T164" s="14">
        <v>0.425672274628694</v>
      </c>
      <c r="U164" s="14"/>
      <c r="V164" s="14">
        <v>0.43709814781390799</v>
      </c>
      <c r="W164" s="14">
        <v>0.41612904605217399</v>
      </c>
      <c r="X164" s="14"/>
      <c r="Y164" s="14">
        <v>0.38270001352826999</v>
      </c>
      <c r="Z164" s="14">
        <v>0.47723939512487101</v>
      </c>
      <c r="AA164" s="14">
        <v>0.69541861191584198</v>
      </c>
      <c r="AB164" s="14"/>
      <c r="AC164" s="14">
        <v>0.37822132390270802</v>
      </c>
      <c r="AD164" s="14">
        <v>0.38419015878718699</v>
      </c>
      <c r="AE164" s="14">
        <v>0.51812963944900403</v>
      </c>
      <c r="AF164" s="14">
        <v>0.54649907340447701</v>
      </c>
    </row>
    <row r="165" spans="2:32" x14ac:dyDescent="0.3">
      <c r="B165" t="s">
        <v>102</v>
      </c>
      <c r="C165" s="14">
        <v>0.40155082846655399</v>
      </c>
      <c r="D165" s="14">
        <v>0.40586130664974501</v>
      </c>
      <c r="E165" s="14">
        <v>0.39543843321143601</v>
      </c>
      <c r="F165" s="14"/>
      <c r="G165" s="14">
        <v>0.36584577974343602</v>
      </c>
      <c r="H165" s="14">
        <v>0.42577150468167901</v>
      </c>
      <c r="I165" s="14">
        <v>0.43955684706974202</v>
      </c>
      <c r="J165" s="14">
        <v>0.32629348071056102</v>
      </c>
      <c r="K165" s="14"/>
      <c r="L165" s="14">
        <v>0.35348077596313299</v>
      </c>
      <c r="M165" s="14">
        <v>0.43487904521227699</v>
      </c>
      <c r="N165" s="14">
        <v>0.446003392188287</v>
      </c>
      <c r="O165" s="14">
        <v>0.36964874183464103</v>
      </c>
      <c r="P165" s="14">
        <v>0.44435237419593399</v>
      </c>
      <c r="Q165" s="14">
        <v>0.42925880721482201</v>
      </c>
      <c r="R165" s="14">
        <v>0.397858854783045</v>
      </c>
      <c r="S165" s="14">
        <v>0.39650703400292397</v>
      </c>
      <c r="T165" s="14">
        <v>0.39737234741845101</v>
      </c>
      <c r="U165" s="14"/>
      <c r="V165" s="14">
        <v>0.40826892087198802</v>
      </c>
      <c r="W165" s="14">
        <v>0.39305386223948002</v>
      </c>
      <c r="X165" s="14"/>
      <c r="Y165" s="14">
        <v>0.43782677210902399</v>
      </c>
      <c r="Z165" s="14">
        <v>0.36731476593500501</v>
      </c>
      <c r="AA165" s="14">
        <v>0.25726423281551702</v>
      </c>
      <c r="AB165" s="14"/>
      <c r="AC165" s="14">
        <v>0.43759582101990402</v>
      </c>
      <c r="AD165" s="14">
        <v>0.43973679589285802</v>
      </c>
      <c r="AE165" s="14">
        <v>0.273202128369879</v>
      </c>
      <c r="AF165" s="14">
        <v>0.34320096578655102</v>
      </c>
    </row>
    <row r="166" spans="2:32" x14ac:dyDescent="0.3">
      <c r="B166" t="s">
        <v>103</v>
      </c>
      <c r="C166" s="14">
        <v>0.100269681579451</v>
      </c>
      <c r="D166" s="14">
        <v>0.102875866785961</v>
      </c>
      <c r="E166" s="14">
        <v>9.7964880792099196E-2</v>
      </c>
      <c r="F166" s="14"/>
      <c r="G166" s="14">
        <v>0.12882777065737899</v>
      </c>
      <c r="H166" s="14">
        <v>9.3215463089316594E-2</v>
      </c>
      <c r="I166" s="14">
        <v>8.7499538720745104E-2</v>
      </c>
      <c r="J166" s="14">
        <v>8.6258066843771103E-2</v>
      </c>
      <c r="K166" s="14"/>
      <c r="L166" s="14">
        <v>0.105209210646955</v>
      </c>
      <c r="M166" s="14">
        <v>8.2013801576775694E-2</v>
      </c>
      <c r="N166" s="14">
        <v>0.12476404060129299</v>
      </c>
      <c r="O166" s="14">
        <v>9.2450235934601194E-2</v>
      </c>
      <c r="P166" s="14">
        <v>8.7598150841648001E-2</v>
      </c>
      <c r="Q166" s="14">
        <v>8.4545594443759101E-2</v>
      </c>
      <c r="R166" s="14">
        <v>0.15615747072995001</v>
      </c>
      <c r="S166" s="14">
        <v>3.32181114937561E-2</v>
      </c>
      <c r="T166" s="14">
        <v>0.11500975593083899</v>
      </c>
      <c r="U166" s="14"/>
      <c r="V166" s="14">
        <v>9.4282017082910993E-2</v>
      </c>
      <c r="W166" s="14">
        <v>0.11050912586331101</v>
      </c>
      <c r="X166" s="14"/>
      <c r="Y166" s="14">
        <v>0.10417714561137099</v>
      </c>
      <c r="Z166" s="14">
        <v>0.11784381489514401</v>
      </c>
      <c r="AA166" s="14">
        <v>2.9764591810757499E-2</v>
      </c>
      <c r="AB166" s="14"/>
      <c r="AC166" s="14">
        <v>0.10799400280275601</v>
      </c>
      <c r="AD166" s="14">
        <v>0.10191710229032599</v>
      </c>
      <c r="AE166" s="14">
        <v>0.11727671911597599</v>
      </c>
      <c r="AF166" s="14">
        <v>7.8494507407724207E-2</v>
      </c>
    </row>
    <row r="167" spans="2:32" x14ac:dyDescent="0.3">
      <c r="B167" t="s">
        <v>104</v>
      </c>
      <c r="C167" s="14">
        <v>3.9782640582968702E-2</v>
      </c>
      <c r="D167" s="14">
        <v>2.81687010892997E-2</v>
      </c>
      <c r="E167" s="14">
        <v>5.1518152615559303E-2</v>
      </c>
      <c r="F167" s="14"/>
      <c r="G167" s="14">
        <v>5.9908258139901902E-2</v>
      </c>
      <c r="H167" s="14">
        <v>3.7002414616276402E-2</v>
      </c>
      <c r="I167" s="14">
        <v>3.0529553934261999E-2</v>
      </c>
      <c r="J167" s="14">
        <v>2.34878172907571E-2</v>
      </c>
      <c r="K167" s="14"/>
      <c r="L167" s="14">
        <v>5.1860486854556402E-2</v>
      </c>
      <c r="M167" s="14">
        <v>4.2361711842769698E-2</v>
      </c>
      <c r="N167" s="14">
        <v>7.1236488782270305E-2</v>
      </c>
      <c r="O167" s="14">
        <v>4.17203579039356E-2</v>
      </c>
      <c r="P167" s="14">
        <v>3.6983295654505401E-2</v>
      </c>
      <c r="Q167" s="14">
        <v>2.3224601839104301E-2</v>
      </c>
      <c r="R167" s="14">
        <v>2.8865424239093499E-2</v>
      </c>
      <c r="S167" s="14">
        <v>8.1950745753651799E-2</v>
      </c>
      <c r="T167" s="14">
        <v>1.12269255100964E-2</v>
      </c>
      <c r="U167" s="14"/>
      <c r="V167" s="14">
        <v>3.2163288795906499E-2</v>
      </c>
      <c r="W167" s="14">
        <v>5.4692502481446102E-2</v>
      </c>
      <c r="X167" s="14"/>
      <c r="Y167" s="14">
        <v>4.3223446725489501E-2</v>
      </c>
      <c r="Z167" s="14">
        <v>2.70292856378762E-2</v>
      </c>
      <c r="AA167" s="14">
        <v>1.2639038473385E-2</v>
      </c>
      <c r="AB167" s="14"/>
      <c r="AC167" s="14">
        <v>4.8311775410554897E-2</v>
      </c>
      <c r="AD167" s="14">
        <v>3.9641478309278097E-2</v>
      </c>
      <c r="AE167" s="14">
        <v>7.1861509497165896E-2</v>
      </c>
      <c r="AF167" s="14">
        <v>1.6700201471015801E-2</v>
      </c>
    </row>
    <row r="168" spans="2:32" x14ac:dyDescent="0.3">
      <c r="B168" t="s">
        <v>63</v>
      </c>
      <c r="C168" s="14">
        <v>2.7137926905780201E-2</v>
      </c>
      <c r="D168" s="14">
        <v>2.5049490090996499E-2</v>
      </c>
      <c r="E168" s="14">
        <v>2.9308374194779399E-2</v>
      </c>
      <c r="F168" s="14"/>
      <c r="G168" s="14">
        <v>6.28185558964834E-2</v>
      </c>
      <c r="H168" s="14">
        <v>2.35880536034722E-2</v>
      </c>
      <c r="I168" s="14">
        <v>6.4084487343048701E-3</v>
      </c>
      <c r="J168" s="14">
        <v>2.5376099010609499E-3</v>
      </c>
      <c r="K168" s="14"/>
      <c r="L168" s="14">
        <v>1.5225032642401199E-2</v>
      </c>
      <c r="M168" s="14">
        <v>2.1436974209231598E-2</v>
      </c>
      <c r="N168" s="14">
        <v>5.6094984442248301E-2</v>
      </c>
      <c r="O168" s="14">
        <v>2.7002890025927401E-2</v>
      </c>
      <c r="P168" s="14">
        <v>1.5227943672360101E-2</v>
      </c>
      <c r="Q168" s="14">
        <v>2.0706007218584E-2</v>
      </c>
      <c r="R168" s="14">
        <v>2.3924751773519399E-2</v>
      </c>
      <c r="S168" s="14">
        <v>3.1408688137728701E-2</v>
      </c>
      <c r="T168" s="14">
        <v>5.07186965119205E-2</v>
      </c>
      <c r="U168" s="14"/>
      <c r="V168" s="14">
        <v>2.8187625435286301E-2</v>
      </c>
      <c r="W168" s="14">
        <v>2.5615463363589702E-2</v>
      </c>
      <c r="X168" s="14"/>
      <c r="Y168" s="14">
        <v>3.2072622025846098E-2</v>
      </c>
      <c r="Z168" s="14">
        <v>1.05727384071041E-2</v>
      </c>
      <c r="AA168" s="14">
        <v>4.9135249844984097E-3</v>
      </c>
      <c r="AB168" s="14"/>
      <c r="AC168" s="14">
        <v>2.7877076864076599E-2</v>
      </c>
      <c r="AD168" s="14">
        <v>3.4514464720351003E-2</v>
      </c>
      <c r="AE168" s="14">
        <v>1.9530003567973901E-2</v>
      </c>
      <c r="AF168" s="14">
        <v>1.51052519302325E-2</v>
      </c>
    </row>
    <row r="169" spans="2:32" x14ac:dyDescent="0.3">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row>
    <row r="170" spans="2:32" x14ac:dyDescent="0.3">
      <c r="B170" s="6" t="s">
        <v>112</v>
      </c>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row>
    <row r="171" spans="2:32" x14ac:dyDescent="0.3">
      <c r="B171" s="21" t="s">
        <v>67</v>
      </c>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row>
    <row r="172" spans="2:32" x14ac:dyDescent="0.3">
      <c r="B172" t="s">
        <v>101</v>
      </c>
      <c r="C172" s="14">
        <v>0.75827978022766296</v>
      </c>
      <c r="D172" s="14">
        <v>0.74486013811216001</v>
      </c>
      <c r="E172" s="14">
        <v>0.77205805490344104</v>
      </c>
      <c r="F172" s="14"/>
      <c r="G172" s="14">
        <v>0.77920441393510498</v>
      </c>
      <c r="H172" s="14">
        <v>0.75829443176196598</v>
      </c>
      <c r="I172" s="14">
        <v>0.71411378156374605</v>
      </c>
      <c r="J172" s="14">
        <v>0.80124321629232698</v>
      </c>
      <c r="K172" s="14"/>
      <c r="L172" s="14">
        <v>0.69243433092126705</v>
      </c>
      <c r="M172" s="14">
        <v>0.80148992734089697</v>
      </c>
      <c r="N172" s="14">
        <v>0.75911763978015001</v>
      </c>
      <c r="O172" s="14">
        <v>0.77896199070146999</v>
      </c>
      <c r="P172" s="14">
        <v>0.83000607494628897</v>
      </c>
      <c r="Q172" s="14">
        <v>0.76992348905386898</v>
      </c>
      <c r="R172" s="14">
        <v>0.717870267968021</v>
      </c>
      <c r="S172" s="14">
        <v>0.75683356725061302</v>
      </c>
      <c r="T172" s="14">
        <v>0.78047606724725505</v>
      </c>
      <c r="U172" s="14"/>
      <c r="V172" s="14">
        <v>0.76651651796334697</v>
      </c>
      <c r="W172" s="14">
        <v>0.73824645773390496</v>
      </c>
      <c r="X172" s="14"/>
      <c r="Y172" s="14">
        <v>0.75375900234501403</v>
      </c>
      <c r="Z172" s="14">
        <v>0.70709854037023201</v>
      </c>
      <c r="AA172" s="14">
        <v>0.85483631263098703</v>
      </c>
      <c r="AB172" s="14"/>
      <c r="AC172" s="14">
        <v>0.74827508406172305</v>
      </c>
      <c r="AD172" s="14">
        <v>0.75483208725214401</v>
      </c>
      <c r="AE172" s="14">
        <v>0.71126182826027895</v>
      </c>
      <c r="AF172" s="14">
        <v>0.79067709481231596</v>
      </c>
    </row>
    <row r="173" spans="2:32" x14ac:dyDescent="0.3">
      <c r="B173" t="s">
        <v>102</v>
      </c>
      <c r="C173" s="14">
        <v>0.195898469055581</v>
      </c>
      <c r="D173" s="14">
        <v>0.21140838757529301</v>
      </c>
      <c r="E173" s="14">
        <v>0.179891671876444</v>
      </c>
      <c r="F173" s="14"/>
      <c r="G173" s="14">
        <v>0.17395252532639199</v>
      </c>
      <c r="H173" s="14">
        <v>0.20253335260400701</v>
      </c>
      <c r="I173" s="14">
        <v>0.22464275967969</v>
      </c>
      <c r="J173" s="14">
        <v>0.164965910059375</v>
      </c>
      <c r="K173" s="14"/>
      <c r="L173" s="14">
        <v>0.23603894600348899</v>
      </c>
      <c r="M173" s="14">
        <v>0.16841608253318499</v>
      </c>
      <c r="N173" s="14">
        <v>0.192978275683926</v>
      </c>
      <c r="O173" s="14">
        <v>0.16984540127025399</v>
      </c>
      <c r="P173" s="14">
        <v>0.13835306634824601</v>
      </c>
      <c r="Q173" s="14">
        <v>0.209125466843263</v>
      </c>
      <c r="R173" s="14">
        <v>0.236266024196537</v>
      </c>
      <c r="S173" s="14">
        <v>0.16248673156801</v>
      </c>
      <c r="T173" s="14">
        <v>0.18496427269542701</v>
      </c>
      <c r="U173" s="14"/>
      <c r="V173" s="14">
        <v>0.19435256708402401</v>
      </c>
      <c r="W173" s="14">
        <v>0.20109273514042</v>
      </c>
      <c r="X173" s="14"/>
      <c r="Y173" s="14">
        <v>0.20146803760677601</v>
      </c>
      <c r="Z173" s="14">
        <v>0.229725788713288</v>
      </c>
      <c r="AA173" s="14">
        <v>9.9775858606063306E-2</v>
      </c>
      <c r="AB173" s="14"/>
      <c r="AC173" s="14">
        <v>0.19719473119564901</v>
      </c>
      <c r="AD173" s="14">
        <v>0.205196180908647</v>
      </c>
      <c r="AE173" s="14">
        <v>0.21158132936040899</v>
      </c>
      <c r="AF173" s="14">
        <v>0.17193059620621901</v>
      </c>
    </row>
    <row r="174" spans="2:32" x14ac:dyDescent="0.3">
      <c r="B174" t="s">
        <v>103</v>
      </c>
      <c r="C174" s="14">
        <v>3.5817628394780497E-2</v>
      </c>
      <c r="D174" s="14">
        <v>3.5882293126342002E-2</v>
      </c>
      <c r="E174" s="14">
        <v>3.5860758814733898E-2</v>
      </c>
      <c r="F174" s="14"/>
      <c r="G174" s="14">
        <v>3.7556187318718098E-2</v>
      </c>
      <c r="H174" s="14">
        <v>3.1063933806829098E-2</v>
      </c>
      <c r="I174" s="14">
        <v>4.6108872963447602E-2</v>
      </c>
      <c r="J174" s="14">
        <v>2.6499817754224501E-2</v>
      </c>
      <c r="K174" s="14"/>
      <c r="L174" s="14">
        <v>5.4470748982218403E-2</v>
      </c>
      <c r="M174" s="14">
        <v>2.2586058716648E-2</v>
      </c>
      <c r="N174" s="14">
        <v>4.3040448664412499E-2</v>
      </c>
      <c r="O174" s="14">
        <v>5.1192608028276E-2</v>
      </c>
      <c r="P174" s="14">
        <v>3.1640858705465499E-2</v>
      </c>
      <c r="Q174" s="14">
        <v>1.4535988700113699E-2</v>
      </c>
      <c r="R174" s="14">
        <v>3.6221555101109797E-2</v>
      </c>
      <c r="S174" s="14">
        <v>4.8751779933935799E-2</v>
      </c>
      <c r="T174" s="14">
        <v>2.45586542702322E-2</v>
      </c>
      <c r="U174" s="14"/>
      <c r="V174" s="14">
        <v>3.4342184028212701E-2</v>
      </c>
      <c r="W174" s="14">
        <v>3.9693329671000498E-2</v>
      </c>
      <c r="X174" s="14"/>
      <c r="Y174" s="14">
        <v>3.4224884217366101E-2</v>
      </c>
      <c r="Z174" s="14">
        <v>5.7888553056613001E-2</v>
      </c>
      <c r="AA174" s="14">
        <v>4.1574025349898902E-2</v>
      </c>
      <c r="AB174" s="14"/>
      <c r="AC174" s="14">
        <v>3.7285735874578403E-2</v>
      </c>
      <c r="AD174" s="14">
        <v>3.2867096165055301E-2</v>
      </c>
      <c r="AE174" s="14">
        <v>4.6171587449859101E-2</v>
      </c>
      <c r="AF174" s="14">
        <v>3.7392308981465602E-2</v>
      </c>
    </row>
    <row r="175" spans="2:32" x14ac:dyDescent="0.3">
      <c r="B175" t="s">
        <v>104</v>
      </c>
      <c r="C175" s="14">
        <v>7.0573432427028498E-3</v>
      </c>
      <c r="D175" s="14">
        <v>4.7033862493835099E-3</v>
      </c>
      <c r="E175" s="14">
        <v>9.4329132601964003E-3</v>
      </c>
      <c r="F175" s="14"/>
      <c r="G175" s="14">
        <v>9.2868734197849301E-3</v>
      </c>
      <c r="H175" s="14">
        <v>4.6581684971671302E-3</v>
      </c>
      <c r="I175" s="14">
        <v>8.3188197046968199E-3</v>
      </c>
      <c r="J175" s="14">
        <v>7.2910558940732896E-3</v>
      </c>
      <c r="K175" s="14"/>
      <c r="L175" s="14">
        <v>1.5296871170607899E-2</v>
      </c>
      <c r="M175" s="14">
        <v>4.3838423292991997E-3</v>
      </c>
      <c r="N175" s="14">
        <v>4.8636358715118703E-3</v>
      </c>
      <c r="O175" s="14">
        <v>0</v>
      </c>
      <c r="P175" s="14">
        <v>0</v>
      </c>
      <c r="Q175" s="14">
        <v>0</v>
      </c>
      <c r="R175" s="14">
        <v>4.4468136366189103E-3</v>
      </c>
      <c r="S175" s="14">
        <v>2.3215486516340401E-2</v>
      </c>
      <c r="T175" s="14">
        <v>7.33470819287429E-3</v>
      </c>
      <c r="U175" s="14"/>
      <c r="V175" s="14">
        <v>3.5138000847997901E-3</v>
      </c>
      <c r="W175" s="14">
        <v>1.45123853734171E-2</v>
      </c>
      <c r="X175" s="14"/>
      <c r="Y175" s="14">
        <v>6.2777842510848203E-3</v>
      </c>
      <c r="Z175" s="14">
        <v>5.2871178598673796E-3</v>
      </c>
      <c r="AA175" s="14">
        <v>3.81380341305109E-3</v>
      </c>
      <c r="AB175" s="14"/>
      <c r="AC175" s="14">
        <v>8.3903723405595008E-3</v>
      </c>
      <c r="AD175" s="14">
        <v>5.2131284526824801E-3</v>
      </c>
      <c r="AE175" s="14">
        <v>3.0985254929453299E-2</v>
      </c>
      <c r="AF175" s="14">
        <v>0</v>
      </c>
    </row>
    <row r="176" spans="2:32" x14ac:dyDescent="0.3">
      <c r="B176" t="s">
        <v>63</v>
      </c>
      <c r="C176" s="14">
        <v>2.9467790792733102E-3</v>
      </c>
      <c r="D176" s="14">
        <v>3.1457949368209901E-3</v>
      </c>
      <c r="E176" s="14">
        <v>2.7566011451850099E-3</v>
      </c>
      <c r="F176" s="14"/>
      <c r="G176" s="14">
        <v>0</v>
      </c>
      <c r="H176" s="14">
        <v>3.4501133300305601E-3</v>
      </c>
      <c r="I176" s="14">
        <v>6.8157660884196301E-3</v>
      </c>
      <c r="J176" s="14">
        <v>0</v>
      </c>
      <c r="K176" s="14"/>
      <c r="L176" s="14">
        <v>1.7591029224179799E-3</v>
      </c>
      <c r="M176" s="14">
        <v>3.1240890799711899E-3</v>
      </c>
      <c r="N176" s="14">
        <v>0</v>
      </c>
      <c r="O176" s="14">
        <v>0</v>
      </c>
      <c r="P176" s="14">
        <v>0</v>
      </c>
      <c r="Q176" s="14">
        <v>6.4150554027541003E-3</v>
      </c>
      <c r="R176" s="14">
        <v>5.1953390977129603E-3</v>
      </c>
      <c r="S176" s="14">
        <v>8.7124347311007804E-3</v>
      </c>
      <c r="T176" s="14">
        <v>2.66629759421086E-3</v>
      </c>
      <c r="U176" s="14"/>
      <c r="V176" s="14">
        <v>1.2749308396165799E-3</v>
      </c>
      <c r="W176" s="14">
        <v>6.4550920812574903E-3</v>
      </c>
      <c r="X176" s="14"/>
      <c r="Y176" s="14">
        <v>4.2702915797588796E-3</v>
      </c>
      <c r="Z176" s="14">
        <v>0</v>
      </c>
      <c r="AA176" s="14">
        <v>0</v>
      </c>
      <c r="AB176" s="14"/>
      <c r="AC176" s="14">
        <v>8.8540765274903906E-3</v>
      </c>
      <c r="AD176" s="14">
        <v>1.8915072214719601E-3</v>
      </c>
      <c r="AE176" s="14">
        <v>0</v>
      </c>
      <c r="AF176" s="14">
        <v>0</v>
      </c>
    </row>
    <row r="177" spans="2:32" x14ac:dyDescent="0.3">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row>
    <row r="178" spans="2:32" x14ac:dyDescent="0.3">
      <c r="B178" s="6" t="s">
        <v>113</v>
      </c>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row>
    <row r="179" spans="2:32" x14ac:dyDescent="0.3">
      <c r="B179" s="21" t="s">
        <v>67</v>
      </c>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row>
    <row r="180" spans="2:32" x14ac:dyDescent="0.3">
      <c r="B180" t="s">
        <v>101</v>
      </c>
      <c r="C180" s="14">
        <v>0.194476808923915</v>
      </c>
      <c r="D180" s="14">
        <v>0.18505877016757599</v>
      </c>
      <c r="E180" s="14">
        <v>0.20339731754766499</v>
      </c>
      <c r="F180" s="14"/>
      <c r="G180" s="14">
        <v>0.24927808110495001</v>
      </c>
      <c r="H180" s="14">
        <v>0.17681685562326399</v>
      </c>
      <c r="I180" s="14">
        <v>0.17715370881467299</v>
      </c>
      <c r="J180" s="14">
        <v>0.166262512613749</v>
      </c>
      <c r="K180" s="14"/>
      <c r="L180" s="14">
        <v>0.279793522020574</v>
      </c>
      <c r="M180" s="14">
        <v>0.15766384741991901</v>
      </c>
      <c r="N180" s="14">
        <v>0.181690019825656</v>
      </c>
      <c r="O180" s="14">
        <v>0.17824611931241699</v>
      </c>
      <c r="P180" s="14">
        <v>0.13750592850442001</v>
      </c>
      <c r="Q180" s="14">
        <v>0.17766808676219001</v>
      </c>
      <c r="R180" s="14">
        <v>0.180252178175866</v>
      </c>
      <c r="S180" s="14">
        <v>0.16208280676676901</v>
      </c>
      <c r="T180" s="14">
        <v>0.18039379879495601</v>
      </c>
      <c r="U180" s="14"/>
      <c r="V180" s="14">
        <v>0.22081102555851401</v>
      </c>
      <c r="W180" s="14">
        <v>0.14377196539708001</v>
      </c>
      <c r="X180" s="14"/>
      <c r="Y180" s="14">
        <v>0.18886109053976599</v>
      </c>
      <c r="Z180" s="14">
        <v>0.21501842238181601</v>
      </c>
      <c r="AA180" s="14">
        <v>0.19989885688155301</v>
      </c>
      <c r="AB180" s="14"/>
      <c r="AC180" s="14">
        <v>0.12796382298022099</v>
      </c>
      <c r="AD180" s="14">
        <v>0.22147878139334701</v>
      </c>
      <c r="AE180" s="14">
        <v>0.18630788725129999</v>
      </c>
      <c r="AF180" s="14">
        <v>0.21943026798781101</v>
      </c>
    </row>
    <row r="181" spans="2:32" x14ac:dyDescent="0.3">
      <c r="B181" t="s">
        <v>102</v>
      </c>
      <c r="C181" s="14">
        <v>0.46436048995771201</v>
      </c>
      <c r="D181" s="14">
        <v>0.45997683100473002</v>
      </c>
      <c r="E181" s="14">
        <v>0.46905843815619702</v>
      </c>
      <c r="F181" s="14"/>
      <c r="G181" s="14">
        <v>0.447865897240389</v>
      </c>
      <c r="H181" s="14">
        <v>0.50723788881520304</v>
      </c>
      <c r="I181" s="14">
        <v>0.44103204655587502</v>
      </c>
      <c r="J181" s="14">
        <v>0.41117339115572299</v>
      </c>
      <c r="K181" s="14"/>
      <c r="L181" s="14">
        <v>0.47561332134482198</v>
      </c>
      <c r="M181" s="14">
        <v>0.52909557487355596</v>
      </c>
      <c r="N181" s="14">
        <v>0.38303493605231298</v>
      </c>
      <c r="O181" s="14">
        <v>0.46209472795506101</v>
      </c>
      <c r="P181" s="14">
        <v>0.416060224289516</v>
      </c>
      <c r="Q181" s="14">
        <v>0.45324419155479301</v>
      </c>
      <c r="R181" s="14">
        <v>0.44751137208691</v>
      </c>
      <c r="S181" s="14">
        <v>0.48699983921059697</v>
      </c>
      <c r="T181" s="14">
        <v>0.45553882111183902</v>
      </c>
      <c r="U181" s="14"/>
      <c r="V181" s="14">
        <v>0.483870212897343</v>
      </c>
      <c r="W181" s="14">
        <v>0.42776400152059302</v>
      </c>
      <c r="X181" s="14"/>
      <c r="Y181" s="14">
        <v>0.45473806144637702</v>
      </c>
      <c r="Z181" s="14">
        <v>0.418434758669115</v>
      </c>
      <c r="AA181" s="14">
        <v>0.55292712658217402</v>
      </c>
      <c r="AB181" s="14"/>
      <c r="AC181" s="14">
        <v>0.41852418280536402</v>
      </c>
      <c r="AD181" s="14">
        <v>0.47367720214878101</v>
      </c>
      <c r="AE181" s="14">
        <v>0.45262613879479902</v>
      </c>
      <c r="AF181" s="14">
        <v>0.50494689396121994</v>
      </c>
    </row>
    <row r="182" spans="2:32" x14ac:dyDescent="0.3">
      <c r="B182" t="s">
        <v>103</v>
      </c>
      <c r="C182" s="14">
        <v>0.22776904755503</v>
      </c>
      <c r="D182" s="14">
        <v>0.24379086021527799</v>
      </c>
      <c r="E182" s="14">
        <v>0.21158882852137401</v>
      </c>
      <c r="F182" s="14"/>
      <c r="G182" s="14">
        <v>0.20633364176623101</v>
      </c>
      <c r="H182" s="14">
        <v>0.223938981986254</v>
      </c>
      <c r="I182" s="14">
        <v>0.24981118013241499</v>
      </c>
      <c r="J182" s="14">
        <v>0.24222333752540401</v>
      </c>
      <c r="K182" s="14"/>
      <c r="L182" s="14">
        <v>0.149142942957147</v>
      </c>
      <c r="M182" s="14">
        <v>0.214795470877854</v>
      </c>
      <c r="N182" s="14">
        <v>0.27784774367870202</v>
      </c>
      <c r="O182" s="14">
        <v>0.23416081741529499</v>
      </c>
      <c r="P182" s="14">
        <v>0.29945249814792302</v>
      </c>
      <c r="Q182" s="14">
        <v>0.27086870230466598</v>
      </c>
      <c r="R182" s="14">
        <v>0.24051188223458</v>
      </c>
      <c r="S182" s="14">
        <v>0.21631329741324101</v>
      </c>
      <c r="T182" s="14">
        <v>0.25758844627628702</v>
      </c>
      <c r="U182" s="14"/>
      <c r="V182" s="14">
        <v>0.217331346442553</v>
      </c>
      <c r="W182" s="14">
        <v>0.24607771984157401</v>
      </c>
      <c r="X182" s="14"/>
      <c r="Y182" s="14">
        <v>0.233548234111293</v>
      </c>
      <c r="Z182" s="14">
        <v>0.25279646319582</v>
      </c>
      <c r="AA182" s="14">
        <v>0.20360945809679001</v>
      </c>
      <c r="AB182" s="14"/>
      <c r="AC182" s="14">
        <v>0.27210625525347998</v>
      </c>
      <c r="AD182" s="14">
        <v>0.21289478045685001</v>
      </c>
      <c r="AE182" s="14">
        <v>0.176041170380839</v>
      </c>
      <c r="AF182" s="14">
        <v>0.226505091924252</v>
      </c>
    </row>
    <row r="183" spans="2:32" x14ac:dyDescent="0.3">
      <c r="B183" t="s">
        <v>104</v>
      </c>
      <c r="C183" s="14">
        <v>0.104509862986222</v>
      </c>
      <c r="D183" s="14">
        <v>0.102655022180439</v>
      </c>
      <c r="E183" s="14">
        <v>0.10667955460318</v>
      </c>
      <c r="F183" s="14"/>
      <c r="G183" s="14">
        <v>9.0069749342535102E-2</v>
      </c>
      <c r="H183" s="14">
        <v>8.4372974928561703E-2</v>
      </c>
      <c r="I183" s="14">
        <v>0.119254730146924</v>
      </c>
      <c r="J183" s="14">
        <v>0.16996638601727401</v>
      </c>
      <c r="K183" s="14"/>
      <c r="L183" s="14">
        <v>7.9022502171539097E-2</v>
      </c>
      <c r="M183" s="14">
        <v>9.5321902491230404E-2</v>
      </c>
      <c r="N183" s="14">
        <v>0.143838606073241</v>
      </c>
      <c r="O183" s="14">
        <v>0.12549833531722601</v>
      </c>
      <c r="P183" s="14">
        <v>0.12761180101613301</v>
      </c>
      <c r="Q183" s="14">
        <v>9.0510565054924594E-2</v>
      </c>
      <c r="R183" s="14">
        <v>0.12727649417094</v>
      </c>
      <c r="S183" s="14">
        <v>0.12209267703492301</v>
      </c>
      <c r="T183" s="14">
        <v>0.10381263622270601</v>
      </c>
      <c r="U183" s="14"/>
      <c r="V183" s="14">
        <v>7.4108575698742796E-2</v>
      </c>
      <c r="W183" s="14">
        <v>0.162998355873756</v>
      </c>
      <c r="X183" s="14"/>
      <c r="Y183" s="14">
        <v>0.116741768490652</v>
      </c>
      <c r="Z183" s="14">
        <v>8.74428746408588E-2</v>
      </c>
      <c r="AA183" s="14">
        <v>3.9750755026431897E-2</v>
      </c>
      <c r="AB183" s="14"/>
      <c r="AC183" s="14">
        <v>0.170502580644561</v>
      </c>
      <c r="AD183" s="14">
        <v>8.8313288174573401E-2</v>
      </c>
      <c r="AE183" s="14">
        <v>0.14280628586260299</v>
      </c>
      <c r="AF183" s="14">
        <v>4.4736665686836499E-2</v>
      </c>
    </row>
    <row r="184" spans="2:32" x14ac:dyDescent="0.3">
      <c r="B184" t="s">
        <v>63</v>
      </c>
      <c r="C184" s="14">
        <v>8.8837905771211607E-3</v>
      </c>
      <c r="D184" s="14">
        <v>8.5185164319779502E-3</v>
      </c>
      <c r="E184" s="14">
        <v>9.2758611715848104E-3</v>
      </c>
      <c r="F184" s="14"/>
      <c r="G184" s="14">
        <v>6.4526305458946897E-3</v>
      </c>
      <c r="H184" s="14">
        <v>7.6332986467173196E-3</v>
      </c>
      <c r="I184" s="14">
        <v>1.2748334350112999E-2</v>
      </c>
      <c r="J184" s="14">
        <v>1.0374372687850899E-2</v>
      </c>
      <c r="K184" s="14"/>
      <c r="L184" s="14">
        <v>1.6427711505917299E-2</v>
      </c>
      <c r="M184" s="14">
        <v>3.1232043374398899E-3</v>
      </c>
      <c r="N184" s="14">
        <v>1.3588694370088E-2</v>
      </c>
      <c r="O184" s="14">
        <v>0</v>
      </c>
      <c r="P184" s="14">
        <v>1.9369548042008699E-2</v>
      </c>
      <c r="Q184" s="14">
        <v>7.7084543234265702E-3</v>
      </c>
      <c r="R184" s="14">
        <v>4.4480733317038296E-3</v>
      </c>
      <c r="S184" s="14">
        <v>1.25113795744701E-2</v>
      </c>
      <c r="T184" s="14">
        <v>2.66629759421086E-3</v>
      </c>
      <c r="U184" s="14"/>
      <c r="V184" s="14">
        <v>3.8788394028465602E-3</v>
      </c>
      <c r="W184" s="14">
        <v>1.9387957366998301E-2</v>
      </c>
      <c r="X184" s="14"/>
      <c r="Y184" s="14">
        <v>6.1108454119117497E-3</v>
      </c>
      <c r="Z184" s="14">
        <v>2.6307481112389699E-2</v>
      </c>
      <c r="AA184" s="14">
        <v>3.81380341305109E-3</v>
      </c>
      <c r="AB184" s="14"/>
      <c r="AC184" s="14">
        <v>1.0903158316374E-2</v>
      </c>
      <c r="AD184" s="14">
        <v>3.6359478264484202E-3</v>
      </c>
      <c r="AE184" s="14">
        <v>4.2218517710459903E-2</v>
      </c>
      <c r="AF184" s="14">
        <v>4.3810804398795198E-3</v>
      </c>
    </row>
    <row r="185" spans="2:32" x14ac:dyDescent="0.3">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row>
    <row r="186" spans="2:32" x14ac:dyDescent="0.3">
      <c r="B186" s="6" t="s">
        <v>114</v>
      </c>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row>
    <row r="187" spans="2:32" x14ac:dyDescent="0.3">
      <c r="B187" s="21" t="s">
        <v>67</v>
      </c>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row>
    <row r="188" spans="2:32" x14ac:dyDescent="0.3">
      <c r="B188" t="s">
        <v>101</v>
      </c>
      <c r="C188" s="14">
        <v>0.227621375862051</v>
      </c>
      <c r="D188" s="14">
        <v>0.26303574565392401</v>
      </c>
      <c r="E188" s="14">
        <v>0.19288652041941201</v>
      </c>
      <c r="F188" s="14"/>
      <c r="G188" s="14">
        <v>0.236007659219031</v>
      </c>
      <c r="H188" s="14">
        <v>0.218653273028695</v>
      </c>
      <c r="I188" s="14">
        <v>0.23611410403604499</v>
      </c>
      <c r="J188" s="14">
        <v>0.220827016803162</v>
      </c>
      <c r="K188" s="14"/>
      <c r="L188" s="14">
        <v>0.26279984762480302</v>
      </c>
      <c r="M188" s="14">
        <v>0.15420766409630901</v>
      </c>
      <c r="N188" s="14">
        <v>0.212912879128166</v>
      </c>
      <c r="O188" s="14">
        <v>0.23892434700920201</v>
      </c>
      <c r="P188" s="14">
        <v>0.21614906427097799</v>
      </c>
      <c r="Q188" s="14">
        <v>0.23939612627846299</v>
      </c>
      <c r="R188" s="14">
        <v>0.224746356889688</v>
      </c>
      <c r="S188" s="14">
        <v>0.22871803234952001</v>
      </c>
      <c r="T188" s="14">
        <v>0.245427954811586</v>
      </c>
      <c r="U188" s="14"/>
      <c r="V188" s="14">
        <v>0.23977279388202799</v>
      </c>
      <c r="W188" s="14">
        <v>0.20137883036116799</v>
      </c>
      <c r="X188" s="14"/>
      <c r="Y188" s="14">
        <v>0.22169701292112101</v>
      </c>
      <c r="Z188" s="14">
        <v>0.226806018456054</v>
      </c>
      <c r="AA188" s="14">
        <v>0.27109265608543998</v>
      </c>
      <c r="AB188" s="14"/>
      <c r="AC188" s="14">
        <v>0.185767546680149</v>
      </c>
      <c r="AD188" s="14">
        <v>0.23746772817366801</v>
      </c>
      <c r="AE188" s="14">
        <v>0.243385052546497</v>
      </c>
      <c r="AF188" s="14">
        <v>0.244539112290279</v>
      </c>
    </row>
    <row r="189" spans="2:32" x14ac:dyDescent="0.3">
      <c r="B189" t="s">
        <v>102</v>
      </c>
      <c r="C189" s="14">
        <v>0.34393758663291502</v>
      </c>
      <c r="D189" s="14">
        <v>0.38770939390521197</v>
      </c>
      <c r="E189" s="14">
        <v>0.30119406785832997</v>
      </c>
      <c r="F189" s="14"/>
      <c r="G189" s="14">
        <v>0.35520378159702298</v>
      </c>
      <c r="H189" s="14">
        <v>0.339653772499111</v>
      </c>
      <c r="I189" s="14">
        <v>0.32916940497240499</v>
      </c>
      <c r="J189" s="14">
        <v>0.362616325882129</v>
      </c>
      <c r="K189" s="14"/>
      <c r="L189" s="14">
        <v>0.40795029722466802</v>
      </c>
      <c r="M189" s="14">
        <v>0.36831596200342998</v>
      </c>
      <c r="N189" s="14">
        <v>0.31562649587154101</v>
      </c>
      <c r="O189" s="14">
        <v>0.33532167319635803</v>
      </c>
      <c r="P189" s="14">
        <v>0.27068532881644097</v>
      </c>
      <c r="Q189" s="14">
        <v>0.28879348414013001</v>
      </c>
      <c r="R189" s="14">
        <v>0.32327903571477401</v>
      </c>
      <c r="S189" s="14">
        <v>0.36959680491007402</v>
      </c>
      <c r="T189" s="14">
        <v>0.32732688381672498</v>
      </c>
      <c r="U189" s="14"/>
      <c r="V189" s="14">
        <v>0.38027207027993998</v>
      </c>
      <c r="W189" s="14">
        <v>0.26798450152587899</v>
      </c>
      <c r="X189" s="14"/>
      <c r="Y189" s="14">
        <v>0.34161887391963103</v>
      </c>
      <c r="Z189" s="14">
        <v>0.28722013894481202</v>
      </c>
      <c r="AA189" s="14">
        <v>0.41752625305141999</v>
      </c>
      <c r="AB189" s="14"/>
      <c r="AC189" s="14">
        <v>0.28673563983454697</v>
      </c>
      <c r="AD189" s="14">
        <v>0.37219744366629898</v>
      </c>
      <c r="AE189" s="14">
        <v>0.21752968319601601</v>
      </c>
      <c r="AF189" s="14">
        <v>0.39696844528078201</v>
      </c>
    </row>
    <row r="190" spans="2:32" x14ac:dyDescent="0.3">
      <c r="B190" t="s">
        <v>103</v>
      </c>
      <c r="C190" s="14">
        <v>0.1814782493696</v>
      </c>
      <c r="D190" s="14">
        <v>0.16912174178893699</v>
      </c>
      <c r="E190" s="14">
        <v>0.194382927914657</v>
      </c>
      <c r="F190" s="14"/>
      <c r="G190" s="14">
        <v>0.194971725872255</v>
      </c>
      <c r="H190" s="14">
        <v>0.186019853077425</v>
      </c>
      <c r="I190" s="14">
        <v>0.17420450583612701</v>
      </c>
      <c r="J190" s="14">
        <v>0.152439442827633</v>
      </c>
      <c r="K190" s="14"/>
      <c r="L190" s="14">
        <v>0.161020497223303</v>
      </c>
      <c r="M190" s="14">
        <v>0.18872009648785901</v>
      </c>
      <c r="N190" s="14">
        <v>0.152388400195998</v>
      </c>
      <c r="O190" s="14">
        <v>0.18566982374132099</v>
      </c>
      <c r="P190" s="14">
        <v>0.20394413666518599</v>
      </c>
      <c r="Q190" s="14">
        <v>0.17747870213019201</v>
      </c>
      <c r="R190" s="14">
        <v>0.22646510332523501</v>
      </c>
      <c r="S190" s="14">
        <v>0.25622002443644198</v>
      </c>
      <c r="T190" s="14">
        <v>0.15307842211693701</v>
      </c>
      <c r="U190" s="14"/>
      <c r="V190" s="14">
        <v>0.172118401029417</v>
      </c>
      <c r="W190" s="14">
        <v>0.20499130664999701</v>
      </c>
      <c r="X190" s="14"/>
      <c r="Y190" s="14">
        <v>0.17805960441277499</v>
      </c>
      <c r="Z190" s="14">
        <v>0.204285599320154</v>
      </c>
      <c r="AA190" s="14">
        <v>0.19341789770191301</v>
      </c>
      <c r="AB190" s="14"/>
      <c r="AC190" s="14">
        <v>0.20107479812995899</v>
      </c>
      <c r="AD190" s="14">
        <v>0.167267198986562</v>
      </c>
      <c r="AE190" s="14">
        <v>0.215529692246274</v>
      </c>
      <c r="AF190" s="14">
        <v>0.182149513598203</v>
      </c>
    </row>
    <row r="191" spans="2:32" x14ac:dyDescent="0.3">
      <c r="B191" t="s">
        <v>104</v>
      </c>
      <c r="C191" s="14">
        <v>0.23889620262285299</v>
      </c>
      <c r="D191" s="14">
        <v>0.17462847867339101</v>
      </c>
      <c r="E191" s="14">
        <v>0.30088326924969599</v>
      </c>
      <c r="F191" s="14"/>
      <c r="G191" s="14">
        <v>0.21134154516442</v>
      </c>
      <c r="H191" s="14">
        <v>0.24488948608022201</v>
      </c>
      <c r="I191" s="14">
        <v>0.25369621906700401</v>
      </c>
      <c r="J191" s="14">
        <v>0.25002915396188102</v>
      </c>
      <c r="K191" s="14"/>
      <c r="L191" s="14">
        <v>0.166470255004808</v>
      </c>
      <c r="M191" s="14">
        <v>0.278962118720331</v>
      </c>
      <c r="N191" s="14">
        <v>0.30712382065218702</v>
      </c>
      <c r="O191" s="14">
        <v>0.22096919602812201</v>
      </c>
      <c r="P191" s="14">
        <v>0.29313543325444302</v>
      </c>
      <c r="Q191" s="14">
        <v>0.278450122325616</v>
      </c>
      <c r="R191" s="14">
        <v>0.22550950407030301</v>
      </c>
      <c r="S191" s="14">
        <v>0.14546513830396399</v>
      </c>
      <c r="T191" s="14">
        <v>0.26883414406632999</v>
      </c>
      <c r="U191" s="14"/>
      <c r="V191" s="14">
        <v>0.20538580572839199</v>
      </c>
      <c r="W191" s="14">
        <v>0.30583750577207702</v>
      </c>
      <c r="X191" s="14"/>
      <c r="Y191" s="14">
        <v>0.25134741071016597</v>
      </c>
      <c r="Z191" s="14">
        <v>0.27551290216313001</v>
      </c>
      <c r="AA191" s="14">
        <v>0.117963193161227</v>
      </c>
      <c r="AB191" s="14"/>
      <c r="AC191" s="14">
        <v>0.31211881636719202</v>
      </c>
      <c r="AD191" s="14">
        <v>0.219431392673024</v>
      </c>
      <c r="AE191" s="14">
        <v>0.28893600466142499</v>
      </c>
      <c r="AF191" s="14">
        <v>0.17634292883073699</v>
      </c>
    </row>
    <row r="192" spans="2:32" x14ac:dyDescent="0.3">
      <c r="B192" t="s">
        <v>63</v>
      </c>
      <c r="C192" s="14">
        <v>8.0665855125815096E-3</v>
      </c>
      <c r="D192" s="14">
        <v>5.5046399785357103E-3</v>
      </c>
      <c r="E192" s="14">
        <v>1.0653214557904699E-2</v>
      </c>
      <c r="F192" s="14"/>
      <c r="G192" s="14">
        <v>2.47528814727086E-3</v>
      </c>
      <c r="H192" s="14">
        <v>1.07836153145477E-2</v>
      </c>
      <c r="I192" s="14">
        <v>6.8157660884196301E-3</v>
      </c>
      <c r="J192" s="14">
        <v>1.4088060525195401E-2</v>
      </c>
      <c r="K192" s="14"/>
      <c r="L192" s="14">
        <v>1.7591029224179799E-3</v>
      </c>
      <c r="M192" s="14">
        <v>9.7941586920712708E-3</v>
      </c>
      <c r="N192" s="14">
        <v>1.19484041521082E-2</v>
      </c>
      <c r="O192" s="14">
        <v>1.9114960024995999E-2</v>
      </c>
      <c r="P192" s="14">
        <v>1.60860369929515E-2</v>
      </c>
      <c r="Q192" s="14">
        <v>1.58815651255978E-2</v>
      </c>
      <c r="R192" s="14">
        <v>0</v>
      </c>
      <c r="S192" s="14">
        <v>0</v>
      </c>
      <c r="T192" s="14">
        <v>5.3325951884217199E-3</v>
      </c>
      <c r="U192" s="14"/>
      <c r="V192" s="14">
        <v>2.4509290802239301E-3</v>
      </c>
      <c r="W192" s="14">
        <v>1.98078556908786E-2</v>
      </c>
      <c r="X192" s="14"/>
      <c r="Y192" s="14">
        <v>7.2770980363072299E-3</v>
      </c>
      <c r="Z192" s="14">
        <v>6.1753411158497404E-3</v>
      </c>
      <c r="AA192" s="14">
        <v>0</v>
      </c>
      <c r="AB192" s="14"/>
      <c r="AC192" s="14">
        <v>1.43031989881521E-2</v>
      </c>
      <c r="AD192" s="14">
        <v>3.6362365004468699E-3</v>
      </c>
      <c r="AE192" s="14">
        <v>3.4619567349788098E-2</v>
      </c>
      <c r="AF192" s="14">
        <v>0</v>
      </c>
    </row>
    <row r="193" spans="2:32"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row>
    <row r="194" spans="2:32" x14ac:dyDescent="0.3">
      <c r="B194" s="6" t="s">
        <v>122</v>
      </c>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row>
    <row r="195" spans="2:32" x14ac:dyDescent="0.3">
      <c r="B195" s="21" t="s">
        <v>67</v>
      </c>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row>
    <row r="196" spans="2:32" x14ac:dyDescent="0.3">
      <c r="B196" t="s">
        <v>119</v>
      </c>
      <c r="C196" s="14">
        <v>0.93906277377764102</v>
      </c>
      <c r="D196" s="14">
        <v>0.93730186035096896</v>
      </c>
      <c r="E196" s="14">
        <v>0.94148197987730098</v>
      </c>
      <c r="F196" s="14"/>
      <c r="G196" s="14">
        <v>0.92136204314055903</v>
      </c>
      <c r="H196" s="14">
        <v>0.93828239460732499</v>
      </c>
      <c r="I196" s="14">
        <v>0.94662045812724405</v>
      </c>
      <c r="J196" s="14">
        <v>0.96475416989310903</v>
      </c>
      <c r="K196" s="14"/>
      <c r="L196" s="14">
        <v>0.90593327169389903</v>
      </c>
      <c r="M196" s="14">
        <v>0.95843246945073102</v>
      </c>
      <c r="N196" s="14">
        <v>0.97029517037421098</v>
      </c>
      <c r="O196" s="14">
        <v>0.97237082514555895</v>
      </c>
      <c r="P196" s="14">
        <v>0.93848825606756103</v>
      </c>
      <c r="Q196" s="14">
        <v>0.924369632844664</v>
      </c>
      <c r="R196" s="14">
        <v>0.941787301672947</v>
      </c>
      <c r="S196" s="14">
        <v>0.96187015550172705</v>
      </c>
      <c r="T196" s="14">
        <v>0.94170790826550399</v>
      </c>
      <c r="U196" s="14"/>
      <c r="V196" s="14">
        <v>0.94881959634677304</v>
      </c>
      <c r="W196" s="14">
        <v>0.92223164729235996</v>
      </c>
      <c r="X196" s="14"/>
      <c r="Y196" s="14">
        <v>0.94879244562625298</v>
      </c>
      <c r="Z196" s="14">
        <v>0.94562336356353405</v>
      </c>
      <c r="AA196" s="14">
        <v>0.94151538299305204</v>
      </c>
      <c r="AB196" s="14"/>
      <c r="AC196" s="14">
        <v>0.92915910534655399</v>
      </c>
      <c r="AD196" s="14">
        <v>0.95996356322790299</v>
      </c>
      <c r="AE196" s="14">
        <v>0.90359151825813899</v>
      </c>
      <c r="AF196" s="14">
        <v>0.92577656798803898</v>
      </c>
    </row>
    <row r="197" spans="2:32" x14ac:dyDescent="0.3">
      <c r="B197" t="s">
        <v>120</v>
      </c>
      <c r="C197" s="14">
        <v>5.2571724808467397E-2</v>
      </c>
      <c r="D197" s="14">
        <v>5.2257471735337201E-2</v>
      </c>
      <c r="E197" s="14">
        <v>5.2202833922362198E-2</v>
      </c>
      <c r="F197" s="14"/>
      <c r="G197" s="14">
        <v>7.6519299177848596E-2</v>
      </c>
      <c r="H197" s="14">
        <v>4.8396369981047002E-2</v>
      </c>
      <c r="I197" s="14">
        <v>4.1900619374353999E-2</v>
      </c>
      <c r="J197" s="14">
        <v>3.5245830106890599E-2</v>
      </c>
      <c r="K197" s="14"/>
      <c r="L197" s="14">
        <v>8.5197665850639495E-2</v>
      </c>
      <c r="M197" s="14">
        <v>2.9919948813681499E-2</v>
      </c>
      <c r="N197" s="14">
        <v>1.46416791077886E-2</v>
      </c>
      <c r="O197" s="14">
        <v>1.6746470934957E-2</v>
      </c>
      <c r="P197" s="14">
        <v>6.1511743932438502E-2</v>
      </c>
      <c r="Q197" s="14">
        <v>6.8676454709088702E-2</v>
      </c>
      <c r="R197" s="14">
        <v>5.3764624995349397E-2</v>
      </c>
      <c r="S197" s="14">
        <v>3.0672665507306799E-2</v>
      </c>
      <c r="T197" s="14">
        <v>4.9845267282224298E-2</v>
      </c>
      <c r="U197" s="14"/>
      <c r="V197" s="14">
        <v>4.6242486035984298E-2</v>
      </c>
      <c r="W197" s="14">
        <v>6.2155649353356997E-2</v>
      </c>
      <c r="X197" s="14"/>
      <c r="Y197" s="14">
        <v>4.0162099520772099E-2</v>
      </c>
      <c r="Z197" s="14">
        <v>5.4376636436466202E-2</v>
      </c>
      <c r="AA197" s="14">
        <v>4.7828854554012201E-2</v>
      </c>
      <c r="AB197" s="14"/>
      <c r="AC197" s="14">
        <v>4.9425852302431697E-2</v>
      </c>
      <c r="AD197" s="14">
        <v>3.4362162190585598E-2</v>
      </c>
      <c r="AE197" s="14">
        <v>9.6408481741860799E-2</v>
      </c>
      <c r="AF197" s="14">
        <v>7.0808122510013005E-2</v>
      </c>
    </row>
    <row r="198" spans="2:32" x14ac:dyDescent="0.3">
      <c r="B198" t="s">
        <v>63</v>
      </c>
      <c r="C198" s="14">
        <v>8.3655014138920205E-3</v>
      </c>
      <c r="D198" s="14">
        <v>1.04406679136941E-2</v>
      </c>
      <c r="E198" s="14">
        <v>6.3151862003367597E-3</v>
      </c>
      <c r="F198" s="14"/>
      <c r="G198" s="14">
        <v>2.11865768159209E-3</v>
      </c>
      <c r="H198" s="14">
        <v>1.33212354116277E-2</v>
      </c>
      <c r="I198" s="14">
        <v>1.1478922498402299E-2</v>
      </c>
      <c r="J198" s="14">
        <v>0</v>
      </c>
      <c r="K198" s="14"/>
      <c r="L198" s="14">
        <v>8.8690624554612404E-3</v>
      </c>
      <c r="M198" s="14">
        <v>1.1647581735587499E-2</v>
      </c>
      <c r="N198" s="14">
        <v>1.50631505180004E-2</v>
      </c>
      <c r="O198" s="14">
        <v>1.0882703919483899E-2</v>
      </c>
      <c r="P198" s="14">
        <v>0</v>
      </c>
      <c r="Q198" s="14">
        <v>6.9539124462477796E-3</v>
      </c>
      <c r="R198" s="14">
        <v>4.4480733317038296E-3</v>
      </c>
      <c r="S198" s="14">
        <v>7.4571789909663603E-3</v>
      </c>
      <c r="T198" s="14">
        <v>8.4468244522714706E-3</v>
      </c>
      <c r="U198" s="14"/>
      <c r="V198" s="14">
        <v>4.9379176172429998E-3</v>
      </c>
      <c r="W198" s="14">
        <v>1.56127033542829E-2</v>
      </c>
      <c r="X198" s="14"/>
      <c r="Y198" s="14">
        <v>1.1045454852974999E-2</v>
      </c>
      <c r="Z198" s="14">
        <v>0</v>
      </c>
      <c r="AA198" s="14">
        <v>1.0655762452935501E-2</v>
      </c>
      <c r="AB198" s="14"/>
      <c r="AC198" s="14">
        <v>2.14150423510144E-2</v>
      </c>
      <c r="AD198" s="14">
        <v>5.6742745815116201E-3</v>
      </c>
      <c r="AE198" s="14">
        <v>0</v>
      </c>
      <c r="AF198" s="14">
        <v>3.41530950194754E-3</v>
      </c>
    </row>
    <row r="199" spans="2:32"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row>
    <row r="200" spans="2:32" x14ac:dyDescent="0.3">
      <c r="B200" s="6" t="s">
        <v>123</v>
      </c>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row>
    <row r="201" spans="2:32" x14ac:dyDescent="0.3">
      <c r="B201" s="21" t="s">
        <v>67</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row>
    <row r="202" spans="2:32" x14ac:dyDescent="0.3">
      <c r="B202" t="s">
        <v>119</v>
      </c>
      <c r="C202" s="14">
        <v>0.92230737278485897</v>
      </c>
      <c r="D202" s="14">
        <v>0.93502390266799396</v>
      </c>
      <c r="E202" s="14">
        <v>0.91019641938941298</v>
      </c>
      <c r="F202" s="14"/>
      <c r="G202" s="14">
        <v>0.89381810711961895</v>
      </c>
      <c r="H202" s="14">
        <v>0.92915487387985796</v>
      </c>
      <c r="I202" s="14">
        <v>0.93384517069593198</v>
      </c>
      <c r="J202" s="14">
        <v>0.93928821199535595</v>
      </c>
      <c r="K202" s="14"/>
      <c r="L202" s="14">
        <v>0.91739738263812598</v>
      </c>
      <c r="M202" s="14">
        <v>0.95958812013641004</v>
      </c>
      <c r="N202" s="14">
        <v>0.93674219224789601</v>
      </c>
      <c r="O202" s="14">
        <v>0.94506602089651004</v>
      </c>
      <c r="P202" s="14">
        <v>0.900362197199574</v>
      </c>
      <c r="Q202" s="14">
        <v>0.91709399810179004</v>
      </c>
      <c r="R202" s="14">
        <v>0.92601601591807303</v>
      </c>
      <c r="S202" s="14">
        <v>0.89434138385905804</v>
      </c>
      <c r="T202" s="14">
        <v>0.89814455135324101</v>
      </c>
      <c r="U202" s="14"/>
      <c r="V202" s="14">
        <v>0.94610702248346601</v>
      </c>
      <c r="W202" s="14">
        <v>0.87449801984572195</v>
      </c>
      <c r="X202" s="14"/>
      <c r="Y202" s="14">
        <v>0.92489134581289301</v>
      </c>
      <c r="Z202" s="14">
        <v>0.92408058081189404</v>
      </c>
      <c r="AA202" s="14">
        <v>0.92611109387861001</v>
      </c>
      <c r="AB202" s="14"/>
      <c r="AC202" s="14">
        <v>0.87958640831587898</v>
      </c>
      <c r="AD202" s="14">
        <v>0.94816073079633101</v>
      </c>
      <c r="AE202" s="14">
        <v>0.86080638621647998</v>
      </c>
      <c r="AF202" s="14">
        <v>0.94186045037869404</v>
      </c>
    </row>
    <row r="203" spans="2:32" x14ac:dyDescent="0.3">
      <c r="B203" t="s">
        <v>120</v>
      </c>
      <c r="C203" s="14">
        <v>7.25352858330581E-2</v>
      </c>
      <c r="D203" s="14">
        <v>5.7402874255565298E-2</v>
      </c>
      <c r="E203" s="14">
        <v>8.7046979465402005E-2</v>
      </c>
      <c r="F203" s="14"/>
      <c r="G203" s="14">
        <v>0.100363219561714</v>
      </c>
      <c r="H203" s="14">
        <v>6.5327006798596293E-2</v>
      </c>
      <c r="I203" s="14">
        <v>6.0974194921658002E-2</v>
      </c>
      <c r="J203" s="14">
        <v>5.8174178103582899E-2</v>
      </c>
      <c r="K203" s="14"/>
      <c r="L203" s="14">
        <v>7.4872570628828294E-2</v>
      </c>
      <c r="M203" s="14">
        <v>3.7738655387484603E-2</v>
      </c>
      <c r="N203" s="14">
        <v>5.4462512050297299E-2</v>
      </c>
      <c r="O203" s="14">
        <v>5.4933979103490203E-2</v>
      </c>
      <c r="P203" s="14">
        <v>9.3792236003239604E-2</v>
      </c>
      <c r="Q203" s="14">
        <v>7.8975801416176605E-2</v>
      </c>
      <c r="R203" s="14">
        <v>6.9535910750223098E-2</v>
      </c>
      <c r="S203" s="14">
        <v>9.1158032417578805E-2</v>
      </c>
      <c r="T203" s="14">
        <v>9.9189151052548094E-2</v>
      </c>
      <c r="U203" s="14"/>
      <c r="V203" s="14">
        <v>5.0132697862836799E-2</v>
      </c>
      <c r="W203" s="14">
        <v>0.117349711663533</v>
      </c>
      <c r="X203" s="14"/>
      <c r="Y203" s="14">
        <v>6.9029509439122602E-2</v>
      </c>
      <c r="Z203" s="14">
        <v>7.5919419188105797E-2</v>
      </c>
      <c r="AA203" s="14">
        <v>6.0095304111494198E-2</v>
      </c>
      <c r="AB203" s="14"/>
      <c r="AC203" s="14">
        <v>0.10923159641882001</v>
      </c>
      <c r="AD203" s="14">
        <v>4.8398537537660699E-2</v>
      </c>
      <c r="AE203" s="14">
        <v>0.13919361378351999</v>
      </c>
      <c r="AF203" s="14">
        <v>5.3718522011263502E-2</v>
      </c>
    </row>
    <row r="204" spans="2:32" x14ac:dyDescent="0.3">
      <c r="B204" t="s">
        <v>63</v>
      </c>
      <c r="C204" s="14">
        <v>5.1573413820825403E-3</v>
      </c>
      <c r="D204" s="14">
        <v>7.5732230764409799E-3</v>
      </c>
      <c r="E204" s="14">
        <v>2.7566011451850099E-3</v>
      </c>
      <c r="F204" s="14"/>
      <c r="G204" s="14">
        <v>5.8186733186677596E-3</v>
      </c>
      <c r="H204" s="14">
        <v>5.5181193215453903E-3</v>
      </c>
      <c r="I204" s="14">
        <v>5.1806343824104002E-3</v>
      </c>
      <c r="J204" s="14">
        <v>2.5376099010609499E-3</v>
      </c>
      <c r="K204" s="14"/>
      <c r="L204" s="14">
        <v>7.7300467330460101E-3</v>
      </c>
      <c r="M204" s="14">
        <v>2.6732244761056702E-3</v>
      </c>
      <c r="N204" s="14">
        <v>8.7952957018067306E-3</v>
      </c>
      <c r="O204" s="14">
        <v>0</v>
      </c>
      <c r="P204" s="14">
        <v>5.8455667971865598E-3</v>
      </c>
      <c r="Q204" s="14">
        <v>3.9302004820332701E-3</v>
      </c>
      <c r="R204" s="14">
        <v>4.4480733317038296E-3</v>
      </c>
      <c r="S204" s="14">
        <v>1.45005837233631E-2</v>
      </c>
      <c r="T204" s="14">
        <v>2.66629759421086E-3</v>
      </c>
      <c r="U204" s="14"/>
      <c r="V204" s="14">
        <v>3.7602796536969599E-3</v>
      </c>
      <c r="W204" s="14">
        <v>8.1522684907452993E-3</v>
      </c>
      <c r="X204" s="14"/>
      <c r="Y204" s="14">
        <v>6.0791447479846203E-3</v>
      </c>
      <c r="Z204" s="14">
        <v>0</v>
      </c>
      <c r="AA204" s="14">
        <v>1.37936020098959E-2</v>
      </c>
      <c r="AB204" s="14"/>
      <c r="AC204" s="14">
        <v>1.1181995265301699E-2</v>
      </c>
      <c r="AD204" s="14">
        <v>3.4407316660082501E-3</v>
      </c>
      <c r="AE204" s="14">
        <v>0</v>
      </c>
      <c r="AF204" s="14">
        <v>4.4210276100423301E-3</v>
      </c>
    </row>
    <row r="205" spans="2:32"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row>
    <row r="206" spans="2:32" x14ac:dyDescent="0.3">
      <c r="B206" s="6" t="s">
        <v>124</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row>
    <row r="207" spans="2:32" x14ac:dyDescent="0.3">
      <c r="B207" s="21" t="s">
        <v>67</v>
      </c>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row>
    <row r="208" spans="2:32" x14ac:dyDescent="0.3">
      <c r="B208" t="s">
        <v>119</v>
      </c>
      <c r="C208" s="14">
        <v>0.89578609664536701</v>
      </c>
      <c r="D208" s="14">
        <v>0.90778861449373405</v>
      </c>
      <c r="E208" s="14">
        <v>0.886477857850409</v>
      </c>
      <c r="F208" s="14"/>
      <c r="G208" s="14">
        <v>0.88543339542802102</v>
      </c>
      <c r="H208" s="14">
        <v>0.90440490399568296</v>
      </c>
      <c r="I208" s="14">
        <v>0.88760536596040096</v>
      </c>
      <c r="J208" s="14">
        <v>0.90732008429958999</v>
      </c>
      <c r="K208" s="14"/>
      <c r="L208" s="14">
        <v>0.90282285967787401</v>
      </c>
      <c r="M208" s="14">
        <v>0.88756803117839</v>
      </c>
      <c r="N208" s="14">
        <v>0.85781702754796996</v>
      </c>
      <c r="O208" s="14">
        <v>0.94857627105057596</v>
      </c>
      <c r="P208" s="14">
        <v>0.88552626102142495</v>
      </c>
      <c r="Q208" s="14">
        <v>0.90722682545363997</v>
      </c>
      <c r="R208" s="14">
        <v>0.86901443846385495</v>
      </c>
      <c r="S208" s="14">
        <v>0.89470340684639704</v>
      </c>
      <c r="T208" s="14">
        <v>0.89382324785159695</v>
      </c>
      <c r="U208" s="14"/>
      <c r="V208" s="14">
        <v>0.90148581995615495</v>
      </c>
      <c r="W208" s="14">
        <v>0.88769815779358696</v>
      </c>
      <c r="X208" s="14"/>
      <c r="Y208" s="14">
        <v>0.89017458628889701</v>
      </c>
      <c r="Z208" s="14">
        <v>0.89593900460852005</v>
      </c>
      <c r="AA208" s="14">
        <v>0.93776541883505404</v>
      </c>
      <c r="AB208" s="14"/>
      <c r="AC208" s="14">
        <v>0.88154862870519501</v>
      </c>
      <c r="AD208" s="14">
        <v>0.89614603496575596</v>
      </c>
      <c r="AE208" s="14">
        <v>0.90424506645915803</v>
      </c>
      <c r="AF208" s="14">
        <v>0.91252720389742004</v>
      </c>
    </row>
    <row r="209" spans="2:32" x14ac:dyDescent="0.3">
      <c r="B209" t="s">
        <v>120</v>
      </c>
      <c r="C209" s="14">
        <v>8.2334496780355093E-2</v>
      </c>
      <c r="D209" s="14">
        <v>7.2208302939739996E-2</v>
      </c>
      <c r="E209" s="14">
        <v>9.1868676567061505E-2</v>
      </c>
      <c r="F209" s="14"/>
      <c r="G209" s="14">
        <v>9.9560039595585403E-2</v>
      </c>
      <c r="H209" s="14">
        <v>6.9681143904512896E-2</v>
      </c>
      <c r="I209" s="14">
        <v>8.5520947323919294E-2</v>
      </c>
      <c r="J209" s="14">
        <v>7.8659195451904806E-2</v>
      </c>
      <c r="K209" s="14"/>
      <c r="L209" s="14">
        <v>8.5549576981077902E-2</v>
      </c>
      <c r="M209" s="14">
        <v>8.6453598716777894E-2</v>
      </c>
      <c r="N209" s="14">
        <v>9.3206825269981905E-2</v>
      </c>
      <c r="O209" s="14">
        <v>2.88101688186224E-2</v>
      </c>
      <c r="P209" s="14">
        <v>9.7442708671579906E-2</v>
      </c>
      <c r="Q209" s="14">
        <v>7.7165594618114799E-2</v>
      </c>
      <c r="R209" s="14">
        <v>0.103361261892016</v>
      </c>
      <c r="S209" s="14">
        <v>7.4212621449602903E-2</v>
      </c>
      <c r="T209" s="14">
        <v>8.3703994514175803E-2</v>
      </c>
      <c r="U209" s="14"/>
      <c r="V209" s="14">
        <v>7.5953322739258894E-2</v>
      </c>
      <c r="W209" s="14">
        <v>9.3008302358116607E-2</v>
      </c>
      <c r="X209" s="14"/>
      <c r="Y209" s="14">
        <v>8.1793737336289599E-2</v>
      </c>
      <c r="Z209" s="14">
        <v>0.10406099539148</v>
      </c>
      <c r="AA209" s="14">
        <v>4.3985203941164397E-2</v>
      </c>
      <c r="AB209" s="14"/>
      <c r="AC209" s="14">
        <v>9.1987538377688097E-2</v>
      </c>
      <c r="AD209" s="14">
        <v>7.6016095717441307E-2</v>
      </c>
      <c r="AE209" s="14">
        <v>9.5754933540842399E-2</v>
      </c>
      <c r="AF209" s="14">
        <v>7.5823523401926898E-2</v>
      </c>
    </row>
    <row r="210" spans="2:32" x14ac:dyDescent="0.3">
      <c r="B210" t="s">
        <v>63</v>
      </c>
      <c r="C210" s="14">
        <v>2.1879406574277602E-2</v>
      </c>
      <c r="D210" s="14">
        <v>2.0003082566525499E-2</v>
      </c>
      <c r="E210" s="14">
        <v>2.1653465582529299E-2</v>
      </c>
      <c r="F210" s="14"/>
      <c r="G210" s="14">
        <v>1.50065649763936E-2</v>
      </c>
      <c r="H210" s="14">
        <v>2.5913952099803701E-2</v>
      </c>
      <c r="I210" s="14">
        <v>2.6873686715679301E-2</v>
      </c>
      <c r="J210" s="14">
        <v>1.4020720248505199E-2</v>
      </c>
      <c r="K210" s="14"/>
      <c r="L210" s="14">
        <v>1.16275633410476E-2</v>
      </c>
      <c r="M210" s="14">
        <v>2.5978370104831599E-2</v>
      </c>
      <c r="N210" s="14">
        <v>4.8976147182048603E-2</v>
      </c>
      <c r="O210" s="14">
        <v>2.2613560130801E-2</v>
      </c>
      <c r="P210" s="14">
        <v>1.70310303069948E-2</v>
      </c>
      <c r="Q210" s="14">
        <v>1.56075799282453E-2</v>
      </c>
      <c r="R210" s="14">
        <v>2.7624299644129199E-2</v>
      </c>
      <c r="S210" s="14">
        <v>3.1083971703999898E-2</v>
      </c>
      <c r="T210" s="14">
        <v>2.2472757634227701E-2</v>
      </c>
      <c r="U210" s="14"/>
      <c r="V210" s="14">
        <v>2.25608573045861E-2</v>
      </c>
      <c r="W210" s="14">
        <v>1.92935398482964E-2</v>
      </c>
      <c r="X210" s="14"/>
      <c r="Y210" s="14">
        <v>2.80316763748132E-2</v>
      </c>
      <c r="Z210" s="14">
        <v>0</v>
      </c>
      <c r="AA210" s="14">
        <v>1.8249377223781602E-2</v>
      </c>
      <c r="AB210" s="14"/>
      <c r="AC210" s="14">
        <v>2.6463832917116799E-2</v>
      </c>
      <c r="AD210" s="14">
        <v>2.7837869316802301E-2</v>
      </c>
      <c r="AE210" s="14">
        <v>0</v>
      </c>
      <c r="AF210" s="14">
        <v>1.16492727006533E-2</v>
      </c>
    </row>
    <row r="211" spans="2:32"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row>
    <row r="212" spans="2:32" x14ac:dyDescent="0.3">
      <c r="B212" s="6" t="s">
        <v>125</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row>
    <row r="213" spans="2:32" x14ac:dyDescent="0.3">
      <c r="B213" s="21" t="s">
        <v>67</v>
      </c>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row>
    <row r="214" spans="2:32" x14ac:dyDescent="0.3">
      <c r="B214" t="s">
        <v>119</v>
      </c>
      <c r="C214" s="14">
        <v>0.94350243737839101</v>
      </c>
      <c r="D214" s="14">
        <v>0.95108592235292</v>
      </c>
      <c r="E214" s="14">
        <v>0.93574770677163599</v>
      </c>
      <c r="F214" s="14"/>
      <c r="G214" s="14">
        <v>0.94664414073402903</v>
      </c>
      <c r="H214" s="14">
        <v>0.93909440226021901</v>
      </c>
      <c r="I214" s="14">
        <v>0.93895447667091103</v>
      </c>
      <c r="J214" s="14">
        <v>0.95973094638009104</v>
      </c>
      <c r="K214" s="14"/>
      <c r="L214" s="14">
        <v>0.92861350319654801</v>
      </c>
      <c r="M214" s="14">
        <v>0.95587869390005398</v>
      </c>
      <c r="N214" s="14">
        <v>0.96355778739284403</v>
      </c>
      <c r="O214" s="14">
        <v>0.97705217643046505</v>
      </c>
      <c r="P214" s="14">
        <v>0.929333270930502</v>
      </c>
      <c r="Q214" s="14">
        <v>0.94782136007929596</v>
      </c>
      <c r="R214" s="14">
        <v>0.92766214668959202</v>
      </c>
      <c r="S214" s="14">
        <v>0.93790068295361595</v>
      </c>
      <c r="T214" s="14">
        <v>0.94282907424356799</v>
      </c>
      <c r="U214" s="14"/>
      <c r="V214" s="14">
        <v>0.95253247701793298</v>
      </c>
      <c r="W214" s="14">
        <v>0.92360086665444496</v>
      </c>
      <c r="X214" s="14"/>
      <c r="Y214" s="14">
        <v>0.95198874714327597</v>
      </c>
      <c r="Z214" s="14">
        <v>0.92305371696619198</v>
      </c>
      <c r="AA214" s="14">
        <v>0.94674363682055696</v>
      </c>
      <c r="AB214" s="14"/>
      <c r="AC214" s="14">
        <v>0.944611587174367</v>
      </c>
      <c r="AD214" s="14">
        <v>0.95551471560732504</v>
      </c>
      <c r="AE214" s="14">
        <v>0.86706605424136896</v>
      </c>
      <c r="AF214" s="14">
        <v>0.94636592886493698</v>
      </c>
    </row>
    <row r="215" spans="2:32" x14ac:dyDescent="0.3">
      <c r="B215" t="s">
        <v>120</v>
      </c>
      <c r="C215" s="14">
        <v>4.60746891643629E-2</v>
      </c>
      <c r="D215" s="14">
        <v>3.9118747016602201E-2</v>
      </c>
      <c r="E215" s="14">
        <v>5.3170406704568497E-2</v>
      </c>
      <c r="F215" s="14"/>
      <c r="G215" s="14">
        <v>4.4167967608244499E-2</v>
      </c>
      <c r="H215" s="14">
        <v>5.1335406667285102E-2</v>
      </c>
      <c r="I215" s="14">
        <v>4.3994531627923501E-2</v>
      </c>
      <c r="J215" s="14">
        <v>3.77314437188477E-2</v>
      </c>
      <c r="K215" s="14"/>
      <c r="L215" s="14">
        <v>6.0676475974946298E-2</v>
      </c>
      <c r="M215" s="14">
        <v>3.2526806458261497E-2</v>
      </c>
      <c r="N215" s="14">
        <v>2.7646916905349199E-2</v>
      </c>
      <c r="O215" s="14">
        <v>2.2947823569534401E-2</v>
      </c>
      <c r="P215" s="14">
        <v>6.2461680537432597E-2</v>
      </c>
      <c r="Q215" s="14">
        <v>4.1118182101686697E-2</v>
      </c>
      <c r="R215" s="14">
        <v>5.4343889466416703E-2</v>
      </c>
      <c r="S215" s="14">
        <v>4.8853989063155197E-2</v>
      </c>
      <c r="T215" s="14">
        <v>4.70191543062876E-2</v>
      </c>
      <c r="U215" s="14"/>
      <c r="V215" s="14">
        <v>4.0394975407484802E-2</v>
      </c>
      <c r="W215" s="14">
        <v>5.8839702915478499E-2</v>
      </c>
      <c r="X215" s="14"/>
      <c r="Y215" s="14">
        <v>3.6895779881951501E-2</v>
      </c>
      <c r="Z215" s="14">
        <v>5.8416760980224601E-2</v>
      </c>
      <c r="AA215" s="14">
        <v>4.83428381949444E-2</v>
      </c>
      <c r="AB215" s="14"/>
      <c r="AC215" s="14">
        <v>4.1485075819047798E-2</v>
      </c>
      <c r="AD215" s="14">
        <v>3.4753963911225198E-2</v>
      </c>
      <c r="AE215" s="14">
        <v>0.105536844332656</v>
      </c>
      <c r="AF215" s="14">
        <v>5.2059222911697303E-2</v>
      </c>
    </row>
    <row r="216" spans="2:32" x14ac:dyDescent="0.3">
      <c r="B216" t="s">
        <v>63</v>
      </c>
      <c r="C216" s="14">
        <v>1.0422873457245799E-2</v>
      </c>
      <c r="D216" s="14">
        <v>9.7953306304778796E-3</v>
      </c>
      <c r="E216" s="14">
        <v>1.10818865237957E-2</v>
      </c>
      <c r="F216" s="14"/>
      <c r="G216" s="14">
        <v>9.1878916577258895E-3</v>
      </c>
      <c r="H216" s="14">
        <v>9.5701910724959594E-3</v>
      </c>
      <c r="I216" s="14">
        <v>1.7050991701165599E-2</v>
      </c>
      <c r="J216" s="14">
        <v>2.5376099010609499E-3</v>
      </c>
      <c r="K216" s="14"/>
      <c r="L216" s="14">
        <v>1.0710020828505499E-2</v>
      </c>
      <c r="M216" s="14">
        <v>1.15944996416848E-2</v>
      </c>
      <c r="N216" s="14">
        <v>8.7952957018067306E-3</v>
      </c>
      <c r="O216" s="14">
        <v>0</v>
      </c>
      <c r="P216" s="14">
        <v>8.2050485320656896E-3</v>
      </c>
      <c r="Q216" s="14">
        <v>1.1060457819016999E-2</v>
      </c>
      <c r="R216" s="14">
        <v>1.79939638439915E-2</v>
      </c>
      <c r="S216" s="14">
        <v>1.3245327983228699E-2</v>
      </c>
      <c r="T216" s="14">
        <v>1.01517714501444E-2</v>
      </c>
      <c r="U216" s="14"/>
      <c r="V216" s="14">
        <v>7.0725475745827496E-3</v>
      </c>
      <c r="W216" s="14">
        <v>1.7559430430076999E-2</v>
      </c>
      <c r="X216" s="14"/>
      <c r="Y216" s="14">
        <v>1.1115472974772601E-2</v>
      </c>
      <c r="Z216" s="14">
        <v>1.85295220535832E-2</v>
      </c>
      <c r="AA216" s="14">
        <v>4.9135249844984097E-3</v>
      </c>
      <c r="AB216" s="14"/>
      <c r="AC216" s="14">
        <v>1.3903337006585499E-2</v>
      </c>
      <c r="AD216" s="14">
        <v>9.7313204814498903E-3</v>
      </c>
      <c r="AE216" s="14">
        <v>2.7397101425975699E-2</v>
      </c>
      <c r="AF216" s="14">
        <v>1.5748482233658601E-3</v>
      </c>
    </row>
    <row r="217" spans="2:32"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row>
    <row r="218" spans="2:32" x14ac:dyDescent="0.3">
      <c r="B218" s="6" t="s">
        <v>143</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row>
    <row r="219" spans="2:32" x14ac:dyDescent="0.3">
      <c r="B219" s="21" t="s">
        <v>67</v>
      </c>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row>
    <row r="220" spans="2:32" x14ac:dyDescent="0.3">
      <c r="B220" t="s">
        <v>126</v>
      </c>
      <c r="C220" s="14">
        <v>0.63327362687574096</v>
      </c>
      <c r="D220" s="14">
        <v>0.62186554284481299</v>
      </c>
      <c r="E220" s="14">
        <v>0.64466408444064605</v>
      </c>
      <c r="F220" s="14"/>
      <c r="G220" s="14">
        <v>0.62330550910550897</v>
      </c>
      <c r="H220" s="14">
        <v>0.64112108695696601</v>
      </c>
      <c r="I220" s="14">
        <v>0.626497635272667</v>
      </c>
      <c r="J220" s="14">
        <v>0.64360400383362104</v>
      </c>
      <c r="K220" s="14"/>
      <c r="L220" s="14">
        <v>0.57568035504778603</v>
      </c>
      <c r="M220" s="14">
        <v>0.65931838482322103</v>
      </c>
      <c r="N220" s="14">
        <v>0.64837568283148705</v>
      </c>
      <c r="O220" s="14">
        <v>0.66154758779231404</v>
      </c>
      <c r="P220" s="14">
        <v>0.616709668999464</v>
      </c>
      <c r="Q220" s="14">
        <v>0.65130040410601497</v>
      </c>
      <c r="R220" s="14">
        <v>0.60229910803245801</v>
      </c>
      <c r="S220" s="14">
        <v>0.64801915461237702</v>
      </c>
      <c r="T220" s="14">
        <v>0.68026914149123496</v>
      </c>
      <c r="U220" s="14"/>
      <c r="V220" s="14">
        <v>0.65552399864665001</v>
      </c>
      <c r="W220" s="14">
        <v>0.58570655648943404</v>
      </c>
      <c r="X220" s="14"/>
      <c r="Y220" s="14">
        <v>0.65343079253982095</v>
      </c>
      <c r="Z220" s="14">
        <v>0.543438028495282</v>
      </c>
      <c r="AA220" s="14">
        <v>0.71716541833260705</v>
      </c>
      <c r="AB220" s="14"/>
      <c r="AC220" s="14">
        <v>0.62999311082445697</v>
      </c>
      <c r="AD220" s="14">
        <v>0.66407866412838101</v>
      </c>
      <c r="AE220" s="14">
        <v>0.466542054759091</v>
      </c>
      <c r="AF220" s="14">
        <v>0.63783501936326903</v>
      </c>
    </row>
    <row r="221" spans="2:32" x14ac:dyDescent="0.3">
      <c r="B221" t="s">
        <v>127</v>
      </c>
      <c r="C221" s="14">
        <v>0.54094052436945095</v>
      </c>
      <c r="D221" s="14">
        <v>0.52086169544299099</v>
      </c>
      <c r="E221" s="14">
        <v>0.56180924126736898</v>
      </c>
      <c r="F221" s="14"/>
      <c r="G221" s="14">
        <v>0.51794511824241696</v>
      </c>
      <c r="H221" s="14">
        <v>0.53189692348155204</v>
      </c>
      <c r="I221" s="14">
        <v>0.54533638240455296</v>
      </c>
      <c r="J221" s="14">
        <v>0.61055057541497304</v>
      </c>
      <c r="K221" s="14"/>
      <c r="L221" s="14">
        <v>0.48832394538055202</v>
      </c>
      <c r="M221" s="14">
        <v>0.55398326155076705</v>
      </c>
      <c r="N221" s="14">
        <v>0.55790700782228897</v>
      </c>
      <c r="O221" s="14">
        <v>0.54751974289416605</v>
      </c>
      <c r="P221" s="14">
        <v>0.53772422087863103</v>
      </c>
      <c r="Q221" s="14">
        <v>0.57505987292064498</v>
      </c>
      <c r="R221" s="14">
        <v>0.59274317221883199</v>
      </c>
      <c r="S221" s="14">
        <v>0.49724368304485</v>
      </c>
      <c r="T221" s="14">
        <v>0.55487147281938198</v>
      </c>
      <c r="U221" s="14"/>
      <c r="V221" s="14">
        <v>0.54875423407839596</v>
      </c>
      <c r="W221" s="14">
        <v>0.523089903819691</v>
      </c>
      <c r="X221" s="14"/>
      <c r="Y221" s="14">
        <v>0.56622725863590695</v>
      </c>
      <c r="Z221" s="14">
        <v>0.48244639063284001</v>
      </c>
      <c r="AA221" s="14">
        <v>0.48774096365883701</v>
      </c>
      <c r="AB221" s="14"/>
      <c r="AC221" s="14">
        <v>0.55043460818496204</v>
      </c>
      <c r="AD221" s="14">
        <v>0.57379053936495295</v>
      </c>
      <c r="AE221" s="14">
        <v>0.44951185920595499</v>
      </c>
      <c r="AF221" s="14">
        <v>0.49698520973815602</v>
      </c>
    </row>
    <row r="222" spans="2:32" x14ac:dyDescent="0.3">
      <c r="B222" t="s">
        <v>128</v>
      </c>
      <c r="C222" s="14">
        <v>0.53719159363626701</v>
      </c>
      <c r="D222" s="14">
        <v>0.56690544862269399</v>
      </c>
      <c r="E222" s="14">
        <v>0.50716412285146095</v>
      </c>
      <c r="F222" s="14"/>
      <c r="G222" s="14">
        <v>0.56881021941038301</v>
      </c>
      <c r="H222" s="14">
        <v>0.54045885493871604</v>
      </c>
      <c r="I222" s="14">
        <v>0.52037684146655006</v>
      </c>
      <c r="J222" s="14">
        <v>0.492005430894564</v>
      </c>
      <c r="K222" s="14"/>
      <c r="L222" s="14">
        <v>0.55163160508543096</v>
      </c>
      <c r="M222" s="14">
        <v>0.53382492959574501</v>
      </c>
      <c r="N222" s="14">
        <v>0.53970979799055396</v>
      </c>
      <c r="O222" s="14">
        <v>0.52619073942378203</v>
      </c>
      <c r="P222" s="14">
        <v>0.56321061465602096</v>
      </c>
      <c r="Q222" s="14">
        <v>0.46329253598106002</v>
      </c>
      <c r="R222" s="14">
        <v>0.54620320213967999</v>
      </c>
      <c r="S222" s="14">
        <v>0.57504931903256595</v>
      </c>
      <c r="T222" s="14">
        <v>0.55207309543931404</v>
      </c>
      <c r="U222" s="14"/>
      <c r="V222" s="14">
        <v>0.55673508234462998</v>
      </c>
      <c r="W222" s="14">
        <v>0.49711467710650897</v>
      </c>
      <c r="X222" s="14"/>
      <c r="Y222" s="14">
        <v>0.52406399052794606</v>
      </c>
      <c r="Z222" s="14">
        <v>0.49785468932869398</v>
      </c>
      <c r="AA222" s="14">
        <v>0.631935598356412</v>
      </c>
      <c r="AB222" s="14"/>
      <c r="AC222" s="14">
        <v>0.49739606701279498</v>
      </c>
      <c r="AD222" s="14">
        <v>0.53847151041336805</v>
      </c>
      <c r="AE222" s="14">
        <v>0.49635752432102198</v>
      </c>
      <c r="AF222" s="14">
        <v>0.59449973208138096</v>
      </c>
    </row>
    <row r="223" spans="2:32" x14ac:dyDescent="0.3">
      <c r="B223" t="s">
        <v>129</v>
      </c>
      <c r="C223" s="14">
        <v>0.53107148408466498</v>
      </c>
      <c r="D223" s="14">
        <v>0.51349127825568197</v>
      </c>
      <c r="E223" s="14">
        <v>0.54832711837844506</v>
      </c>
      <c r="F223" s="14"/>
      <c r="G223" s="14">
        <v>0.48225315401028301</v>
      </c>
      <c r="H223" s="14">
        <v>0.542573081399496</v>
      </c>
      <c r="I223" s="14">
        <v>0.52432573905532698</v>
      </c>
      <c r="J223" s="14">
        <v>0.613936215408594</v>
      </c>
      <c r="K223" s="14"/>
      <c r="L223" s="14">
        <v>0.47439432535842901</v>
      </c>
      <c r="M223" s="14">
        <v>0.60436110862083203</v>
      </c>
      <c r="N223" s="14">
        <v>0.56465450117098503</v>
      </c>
      <c r="O223" s="14">
        <v>0.47168945301049198</v>
      </c>
      <c r="P223" s="14">
        <v>0.56243419300796504</v>
      </c>
      <c r="Q223" s="14">
        <v>0.54738846584116496</v>
      </c>
      <c r="R223" s="14">
        <v>0.46348584938318099</v>
      </c>
      <c r="S223" s="14">
        <v>0.56526836313498796</v>
      </c>
      <c r="T223" s="14">
        <v>0.55914312470662098</v>
      </c>
      <c r="U223" s="14"/>
      <c r="V223" s="14">
        <v>0.54589491388439604</v>
      </c>
      <c r="W223" s="14">
        <v>0.50671670342331698</v>
      </c>
      <c r="X223" s="14"/>
      <c r="Y223" s="14">
        <v>0.54788498200174296</v>
      </c>
      <c r="Z223" s="14">
        <v>0.44710326215780299</v>
      </c>
      <c r="AA223" s="14">
        <v>0.51972923240117996</v>
      </c>
      <c r="AB223" s="14"/>
      <c r="AC223" s="14">
        <v>0.52228445416639002</v>
      </c>
      <c r="AD223" s="14">
        <v>0.562339710366903</v>
      </c>
      <c r="AE223" s="14">
        <v>0.46482761793866401</v>
      </c>
      <c r="AF223" s="14">
        <v>0.51189105190759299</v>
      </c>
    </row>
    <row r="224" spans="2:32" x14ac:dyDescent="0.3">
      <c r="B224" t="s">
        <v>130</v>
      </c>
      <c r="C224" s="14">
        <v>0.47813139931409199</v>
      </c>
      <c r="D224" s="14">
        <v>0.473936731080558</v>
      </c>
      <c r="E224" s="14">
        <v>0.48292440292365602</v>
      </c>
      <c r="F224" s="14"/>
      <c r="G224" s="14">
        <v>0.44105636090051897</v>
      </c>
      <c r="H224" s="14">
        <v>0.47055288316917498</v>
      </c>
      <c r="I224" s="14">
        <v>0.495863302420125</v>
      </c>
      <c r="J224" s="14">
        <v>0.54693315058879499</v>
      </c>
      <c r="K224" s="14"/>
      <c r="L224" s="14">
        <v>0.45089278276882899</v>
      </c>
      <c r="M224" s="14">
        <v>0.53331436197525695</v>
      </c>
      <c r="N224" s="14">
        <v>0.42648795624980401</v>
      </c>
      <c r="O224" s="14">
        <v>0.48641836870579302</v>
      </c>
      <c r="P224" s="14">
        <v>0.486402046205202</v>
      </c>
      <c r="Q224" s="14">
        <v>0.43069821044462497</v>
      </c>
      <c r="R224" s="14">
        <v>0.51582037703053496</v>
      </c>
      <c r="S224" s="14">
        <v>0.51136264880586102</v>
      </c>
      <c r="T224" s="14">
        <v>0.482501862830025</v>
      </c>
      <c r="U224" s="14"/>
      <c r="V224" s="14">
        <v>0.499063851276138</v>
      </c>
      <c r="W224" s="14">
        <v>0.44417452766242999</v>
      </c>
      <c r="X224" s="14"/>
      <c r="Y224" s="14">
        <v>0.45453344712586602</v>
      </c>
      <c r="Z224" s="14">
        <v>0.49803230717126601</v>
      </c>
      <c r="AA224" s="14">
        <v>0.59499652597722696</v>
      </c>
      <c r="AB224" s="14"/>
      <c r="AC224" s="14">
        <v>0.42887674783729401</v>
      </c>
      <c r="AD224" s="14">
        <v>0.47136566320451101</v>
      </c>
      <c r="AE224" s="14">
        <v>0.48533718612197901</v>
      </c>
      <c r="AF224" s="14">
        <v>0.55633700544359599</v>
      </c>
    </row>
    <row r="225" spans="2:32" x14ac:dyDescent="0.3">
      <c r="B225" t="s">
        <v>131</v>
      </c>
      <c r="C225" s="14">
        <v>0.422759066355889</v>
      </c>
      <c r="D225" s="14">
        <v>0.417096921985187</v>
      </c>
      <c r="E225" s="14">
        <v>0.42969454190254902</v>
      </c>
      <c r="F225" s="14"/>
      <c r="G225" s="14">
        <v>0.35107210732003402</v>
      </c>
      <c r="H225" s="14">
        <v>0.397705483653091</v>
      </c>
      <c r="I225" s="14">
        <v>0.47661847615470099</v>
      </c>
      <c r="J225" s="14">
        <v>0.54952747761406995</v>
      </c>
      <c r="K225" s="14"/>
      <c r="L225" s="14">
        <v>0.40214207147506997</v>
      </c>
      <c r="M225" s="14">
        <v>0.39673286296542698</v>
      </c>
      <c r="N225" s="14">
        <v>0.40144392466644002</v>
      </c>
      <c r="O225" s="14">
        <v>0.41289446737470398</v>
      </c>
      <c r="P225" s="14">
        <v>0.40208279891108401</v>
      </c>
      <c r="Q225" s="14">
        <v>0.46823478757797599</v>
      </c>
      <c r="R225" s="14">
        <v>0.41391457927970599</v>
      </c>
      <c r="S225" s="14">
        <v>0.486337212214766</v>
      </c>
      <c r="T225" s="14">
        <v>0.45004633697222002</v>
      </c>
      <c r="U225" s="14"/>
      <c r="V225" s="14">
        <v>0.432227385345059</v>
      </c>
      <c r="W225" s="14">
        <v>0.40383274625954402</v>
      </c>
      <c r="X225" s="14"/>
      <c r="Y225" s="14">
        <v>0.41499305169786999</v>
      </c>
      <c r="Z225" s="14">
        <v>0.43464517413626702</v>
      </c>
      <c r="AA225" s="14">
        <v>0.47574830699937498</v>
      </c>
      <c r="AB225" s="14"/>
      <c r="AC225" s="14">
        <v>0.40791643561893498</v>
      </c>
      <c r="AD225" s="14">
        <v>0.42054077000659501</v>
      </c>
      <c r="AE225" s="14">
        <v>0.39284451709969398</v>
      </c>
      <c r="AF225" s="14">
        <v>0.45639247947485601</v>
      </c>
    </row>
    <row r="226" spans="2:32" x14ac:dyDescent="0.3">
      <c r="B226" t="s">
        <v>132</v>
      </c>
      <c r="C226" s="14">
        <v>0.40746287555529198</v>
      </c>
      <c r="D226" s="14">
        <v>0.41604116907441302</v>
      </c>
      <c r="E226" s="14">
        <v>0.39926820034479199</v>
      </c>
      <c r="F226" s="14"/>
      <c r="G226" s="14">
        <v>0.35417194358867798</v>
      </c>
      <c r="H226" s="14">
        <v>0.401102032607287</v>
      </c>
      <c r="I226" s="14">
        <v>0.41115372345851903</v>
      </c>
      <c r="J226" s="14">
        <v>0.53561988851627895</v>
      </c>
      <c r="K226" s="14"/>
      <c r="L226" s="14">
        <v>0.43052882739640103</v>
      </c>
      <c r="M226" s="14">
        <v>0.38221808425584602</v>
      </c>
      <c r="N226" s="14">
        <v>0.379670032424888</v>
      </c>
      <c r="O226" s="14">
        <v>0.41469777235449101</v>
      </c>
      <c r="P226" s="14">
        <v>0.31539031783499</v>
      </c>
      <c r="Q226" s="14">
        <v>0.39011062536269803</v>
      </c>
      <c r="R226" s="14">
        <v>0.415958998942766</v>
      </c>
      <c r="S226" s="14">
        <v>0.41077911798403499</v>
      </c>
      <c r="T226" s="14">
        <v>0.46286185585028</v>
      </c>
      <c r="U226" s="14"/>
      <c r="V226" s="14">
        <v>0.415483428040548</v>
      </c>
      <c r="W226" s="14">
        <v>0.39111001085353198</v>
      </c>
      <c r="X226" s="14"/>
      <c r="Y226" s="14">
        <v>0.40724420836473102</v>
      </c>
      <c r="Z226" s="14">
        <v>0.35822549852442598</v>
      </c>
      <c r="AA226" s="14">
        <v>0.43599193651773299</v>
      </c>
      <c r="AB226" s="14"/>
      <c r="AC226" s="14">
        <v>0.39239084934375701</v>
      </c>
      <c r="AD226" s="14">
        <v>0.41682401168300498</v>
      </c>
      <c r="AE226" s="14">
        <v>0.387663581507731</v>
      </c>
      <c r="AF226" s="14">
        <v>0.41271142528606097</v>
      </c>
    </row>
    <row r="227" spans="2:32" x14ac:dyDescent="0.3">
      <c r="B227" t="s">
        <v>133</v>
      </c>
      <c r="C227" s="14">
        <v>0.31673420571241001</v>
      </c>
      <c r="D227" s="14">
        <v>0.28391100875837899</v>
      </c>
      <c r="E227" s="14">
        <v>0.34943184915433601</v>
      </c>
      <c r="F227" s="14"/>
      <c r="G227" s="14">
        <v>0.33968034881063403</v>
      </c>
      <c r="H227" s="14">
        <v>0.321187766106379</v>
      </c>
      <c r="I227" s="14">
        <v>0.283809437280378</v>
      </c>
      <c r="J227" s="14">
        <v>0.31880158607241699</v>
      </c>
      <c r="K227" s="14"/>
      <c r="L227" s="14">
        <v>0.33712558696818601</v>
      </c>
      <c r="M227" s="14">
        <v>0.31355951147172501</v>
      </c>
      <c r="N227" s="14">
        <v>0.289378828422097</v>
      </c>
      <c r="O227" s="14">
        <v>0.29238936496847201</v>
      </c>
      <c r="P227" s="14">
        <v>0.26331388609053202</v>
      </c>
      <c r="Q227" s="14">
        <v>0.31144508371930202</v>
      </c>
      <c r="R227" s="14">
        <v>0.28512258297894999</v>
      </c>
      <c r="S227" s="14">
        <v>0.339757123596309</v>
      </c>
      <c r="T227" s="14">
        <v>0.35714303369362599</v>
      </c>
      <c r="U227" s="14"/>
      <c r="V227" s="14">
        <v>0.33120202872428101</v>
      </c>
      <c r="W227" s="14">
        <v>0.28570952593539101</v>
      </c>
      <c r="X227" s="14"/>
      <c r="Y227" s="14">
        <v>0.30334865514970999</v>
      </c>
      <c r="Z227" s="14">
        <v>0.30808633759569198</v>
      </c>
      <c r="AA227" s="14">
        <v>0.48816045155258397</v>
      </c>
      <c r="AB227" s="14"/>
      <c r="AC227" s="14">
        <v>0.28703536878325198</v>
      </c>
      <c r="AD227" s="14">
        <v>0.311555558827872</v>
      </c>
      <c r="AE227" s="14">
        <v>0.28214200065124201</v>
      </c>
      <c r="AF227" s="14">
        <v>0.37182617700118398</v>
      </c>
    </row>
    <row r="228" spans="2:32" x14ac:dyDescent="0.3">
      <c r="B228" t="s">
        <v>134</v>
      </c>
      <c r="C228" s="14">
        <v>0.31081965626833502</v>
      </c>
      <c r="D228" s="14">
        <v>0.28286198081115799</v>
      </c>
      <c r="E228" s="14">
        <v>0.33971726219236298</v>
      </c>
      <c r="F228" s="14"/>
      <c r="G228" s="14">
        <v>0.30417547322341099</v>
      </c>
      <c r="H228" s="14">
        <v>0.32160544055396401</v>
      </c>
      <c r="I228" s="14">
        <v>0.28417361792280499</v>
      </c>
      <c r="J228" s="14">
        <v>0.34440009778844499</v>
      </c>
      <c r="K228" s="14"/>
      <c r="L228" s="14">
        <v>0.31244606617127102</v>
      </c>
      <c r="M228" s="14">
        <v>0.310037379598887</v>
      </c>
      <c r="N228" s="14">
        <v>0.26143605896508598</v>
      </c>
      <c r="O228" s="14">
        <v>0.31431468662717399</v>
      </c>
      <c r="P228" s="14">
        <v>0.34211695280059001</v>
      </c>
      <c r="Q228" s="14">
        <v>0.292980941110069</v>
      </c>
      <c r="R228" s="14">
        <v>0.30432796342135698</v>
      </c>
      <c r="S228" s="14">
        <v>0.30279432701026898</v>
      </c>
      <c r="T228" s="14">
        <v>0.33320134223076903</v>
      </c>
      <c r="U228" s="14"/>
      <c r="V228" s="14">
        <v>0.30403665522422901</v>
      </c>
      <c r="W228" s="14">
        <v>0.321449986024262</v>
      </c>
      <c r="X228" s="14"/>
      <c r="Y228" s="14">
        <v>0.29810907665172598</v>
      </c>
      <c r="Z228" s="14">
        <v>0.35305001101160299</v>
      </c>
      <c r="AA228" s="14">
        <v>0.40237098096526402</v>
      </c>
      <c r="AB228" s="14"/>
      <c r="AC228" s="14">
        <v>0.32265021307601199</v>
      </c>
      <c r="AD228" s="14">
        <v>0.28558693549145298</v>
      </c>
      <c r="AE228" s="14">
        <v>0.31822046273592702</v>
      </c>
      <c r="AF228" s="14">
        <v>0.34218621359495</v>
      </c>
    </row>
    <row r="229" spans="2:32" x14ac:dyDescent="0.3">
      <c r="B229" t="s">
        <v>135</v>
      </c>
      <c r="C229" s="14">
        <v>0.29593970268141001</v>
      </c>
      <c r="D229" s="14">
        <v>0.28065619438466199</v>
      </c>
      <c r="E229" s="14">
        <v>0.311274928603056</v>
      </c>
      <c r="F229" s="14"/>
      <c r="G229" s="14">
        <v>0.28964492618798998</v>
      </c>
      <c r="H229" s="14">
        <v>0.261072632228594</v>
      </c>
      <c r="I229" s="14">
        <v>0.294668722052642</v>
      </c>
      <c r="J229" s="14">
        <v>0.422359593460157</v>
      </c>
      <c r="K229" s="14"/>
      <c r="L229" s="14">
        <v>0.338070673755204</v>
      </c>
      <c r="M229" s="14">
        <v>0.256153887287703</v>
      </c>
      <c r="N229" s="14">
        <v>0.246824205316724</v>
      </c>
      <c r="O229" s="14">
        <v>0.27396984684115699</v>
      </c>
      <c r="P229" s="14">
        <v>0.30141247633930202</v>
      </c>
      <c r="Q229" s="14">
        <v>0.25028027396561098</v>
      </c>
      <c r="R229" s="14">
        <v>0.25072281745284303</v>
      </c>
      <c r="S229" s="14">
        <v>0.33194750386918798</v>
      </c>
      <c r="T229" s="14">
        <v>0.353604967645747</v>
      </c>
      <c r="U229" s="14"/>
      <c r="V229" s="14">
        <v>0.31598253084224198</v>
      </c>
      <c r="W229" s="14">
        <v>0.25868252110439</v>
      </c>
      <c r="X229" s="14"/>
      <c r="Y229" s="14">
        <v>0.25127145647785099</v>
      </c>
      <c r="Z229" s="14">
        <v>0.46198202693578999</v>
      </c>
      <c r="AA229" s="14">
        <v>0.43518073617987302</v>
      </c>
      <c r="AB229" s="14"/>
      <c r="AC229" s="14">
        <v>0.221338653357252</v>
      </c>
      <c r="AD229" s="14">
        <v>0.268857668086321</v>
      </c>
      <c r="AE229" s="14">
        <v>0.35916591746679899</v>
      </c>
      <c r="AF229" s="14">
        <v>0.413425349945093</v>
      </c>
    </row>
    <row r="230" spans="2:32" x14ac:dyDescent="0.3">
      <c r="B230" t="s">
        <v>136</v>
      </c>
      <c r="C230" s="14">
        <v>0.234167059742487</v>
      </c>
      <c r="D230" s="14">
        <v>0.23813199248675401</v>
      </c>
      <c r="E230" s="14">
        <v>0.23090630674213899</v>
      </c>
      <c r="F230" s="14"/>
      <c r="G230" s="14">
        <v>0.247165825010601</v>
      </c>
      <c r="H230" s="14">
        <v>0.22312987871196399</v>
      </c>
      <c r="I230" s="14">
        <v>0.225470624241079</v>
      </c>
      <c r="J230" s="14">
        <v>0.25830257172166299</v>
      </c>
      <c r="K230" s="14"/>
      <c r="L230" s="14">
        <v>0.30033671240410698</v>
      </c>
      <c r="M230" s="14">
        <v>0.223263271320396</v>
      </c>
      <c r="N230" s="14">
        <v>0.15054667989169601</v>
      </c>
      <c r="O230" s="14">
        <v>0.19158135803666501</v>
      </c>
      <c r="P230" s="14">
        <v>0.20457186948960401</v>
      </c>
      <c r="Q230" s="14">
        <v>0.24613271238899201</v>
      </c>
      <c r="R230" s="14">
        <v>0.24374791262359799</v>
      </c>
      <c r="S230" s="14">
        <v>0.20989394381745899</v>
      </c>
      <c r="T230" s="14">
        <v>0.21171580485665401</v>
      </c>
      <c r="U230" s="14"/>
      <c r="V230" s="14">
        <v>0.24537848265335399</v>
      </c>
      <c r="W230" s="14">
        <v>0.20849184173844101</v>
      </c>
      <c r="X230" s="14"/>
      <c r="Y230" s="14">
        <v>0.203038637867232</v>
      </c>
      <c r="Z230" s="14">
        <v>0.26118743428794999</v>
      </c>
      <c r="AA230" s="14">
        <v>0.41782392677435998</v>
      </c>
      <c r="AB230" s="14"/>
      <c r="AC230" s="14">
        <v>0.18949596045866901</v>
      </c>
      <c r="AD230" s="14">
        <v>0.21165221598710501</v>
      </c>
      <c r="AE230" s="14">
        <v>0.25960520473590198</v>
      </c>
      <c r="AF230" s="14">
        <v>0.315116245472852</v>
      </c>
    </row>
    <row r="231" spans="2:32" x14ac:dyDescent="0.3">
      <c r="B231" t="s">
        <v>137</v>
      </c>
      <c r="C231" s="14">
        <v>0.180002103847346</v>
      </c>
      <c r="D231" s="14">
        <v>0.191846130773178</v>
      </c>
      <c r="E231" s="14">
        <v>0.16869798514954201</v>
      </c>
      <c r="F231" s="14"/>
      <c r="G231" s="14">
        <v>0.18856419698323201</v>
      </c>
      <c r="H231" s="14">
        <v>0.172787529877232</v>
      </c>
      <c r="I231" s="14">
        <v>0.190346750774226</v>
      </c>
      <c r="J231" s="14">
        <v>0.16357875500725699</v>
      </c>
      <c r="K231" s="14"/>
      <c r="L231" s="14">
        <v>0.25685441989087898</v>
      </c>
      <c r="M231" s="14">
        <v>0.16969861029154101</v>
      </c>
      <c r="N231" s="14">
        <v>0.164370313382114</v>
      </c>
      <c r="O231" s="14">
        <v>0.149762576566838</v>
      </c>
      <c r="P231" s="14">
        <v>0.142251387254691</v>
      </c>
      <c r="Q231" s="14">
        <v>0.15632146741841199</v>
      </c>
      <c r="R231" s="14">
        <v>0.172668277422033</v>
      </c>
      <c r="S231" s="14">
        <v>0.15869805350612501</v>
      </c>
      <c r="T231" s="14">
        <v>0.148340283004879</v>
      </c>
      <c r="U231" s="14"/>
      <c r="V231" s="14">
        <v>0.207152627852281</v>
      </c>
      <c r="W231" s="14">
        <v>0.12516085756491699</v>
      </c>
      <c r="X231" s="14"/>
      <c r="Y231" s="14">
        <v>0.154706688478147</v>
      </c>
      <c r="Z231" s="14">
        <v>0.23373370308233199</v>
      </c>
      <c r="AA231" s="14">
        <v>0.32918866344675302</v>
      </c>
      <c r="AB231" s="14"/>
      <c r="AC231" s="14">
        <v>0.11352637114457199</v>
      </c>
      <c r="AD231" s="14">
        <v>0.17670598876551999</v>
      </c>
      <c r="AE231" s="14">
        <v>0.15646647160480601</v>
      </c>
      <c r="AF231" s="14">
        <v>0.27010891401033899</v>
      </c>
    </row>
    <row r="232" spans="2:32" x14ac:dyDescent="0.3">
      <c r="B232" t="s">
        <v>138</v>
      </c>
      <c r="C232" s="14">
        <v>0.14529920061691001</v>
      </c>
      <c r="D232" s="14">
        <v>0.16570595831083501</v>
      </c>
      <c r="E232" s="14">
        <v>0.12532654941053001</v>
      </c>
      <c r="F232" s="14"/>
      <c r="G232" s="14">
        <v>0.107669736195766</v>
      </c>
      <c r="H232" s="14">
        <v>0.129528897251356</v>
      </c>
      <c r="I232" s="14">
        <v>0.18340293574432101</v>
      </c>
      <c r="J232" s="14">
        <v>0.200459164355409</v>
      </c>
      <c r="K232" s="14"/>
      <c r="L232" s="14">
        <v>0.14868642782677599</v>
      </c>
      <c r="M232" s="14">
        <v>0.14422938384369399</v>
      </c>
      <c r="N232" s="14">
        <v>9.47165393017214E-2</v>
      </c>
      <c r="O232" s="14">
        <v>0.13966136619038499</v>
      </c>
      <c r="P232" s="14">
        <v>0.126762202606541</v>
      </c>
      <c r="Q232" s="14">
        <v>0.15053097582070801</v>
      </c>
      <c r="R232" s="14">
        <v>0.162399951237895</v>
      </c>
      <c r="S232" s="14">
        <v>0.125276822406299</v>
      </c>
      <c r="T232" s="14">
        <v>0.16817792975562401</v>
      </c>
      <c r="U232" s="14"/>
      <c r="V232" s="14">
        <v>0.137258441379391</v>
      </c>
      <c r="W232" s="14">
        <v>0.16033800218851901</v>
      </c>
      <c r="X232" s="14"/>
      <c r="Y232" s="14">
        <v>0.14635676602678799</v>
      </c>
      <c r="Z232" s="14">
        <v>0.18061519384027699</v>
      </c>
      <c r="AA232" s="14">
        <v>0.13733564085352301</v>
      </c>
      <c r="AB232" s="14"/>
      <c r="AC232" s="14">
        <v>0.17478344319554601</v>
      </c>
      <c r="AD232" s="14">
        <v>0.130470646249502</v>
      </c>
      <c r="AE232" s="14">
        <v>0.121468783173298</v>
      </c>
      <c r="AF232" s="14">
        <v>0.15129396009007301</v>
      </c>
    </row>
    <row r="233" spans="2:32" x14ac:dyDescent="0.3">
      <c r="B233" t="s">
        <v>139</v>
      </c>
      <c r="C233" s="14">
        <v>0.143088244245095</v>
      </c>
      <c r="D233" s="14">
        <v>0.150964530920147</v>
      </c>
      <c r="E233" s="14">
        <v>0.134799961139419</v>
      </c>
      <c r="F233" s="14"/>
      <c r="G233" s="14">
        <v>0.148312875447488</v>
      </c>
      <c r="H233" s="14">
        <v>0.132729148215597</v>
      </c>
      <c r="I233" s="14">
        <v>0.14219307157941299</v>
      </c>
      <c r="J233" s="14">
        <v>0.166315824791512</v>
      </c>
      <c r="K233" s="14"/>
      <c r="L233" s="14">
        <v>0.17353956796592401</v>
      </c>
      <c r="M233" s="14">
        <v>0.144243395902653</v>
      </c>
      <c r="N233" s="14">
        <v>0.13200775129322601</v>
      </c>
      <c r="O233" s="14">
        <v>0.112032172033672</v>
      </c>
      <c r="P233" s="14">
        <v>0.156682024240686</v>
      </c>
      <c r="Q233" s="14">
        <v>9.4623707438357602E-2</v>
      </c>
      <c r="R233" s="14">
        <v>0.13418172293695399</v>
      </c>
      <c r="S233" s="14">
        <v>0.14475595499031399</v>
      </c>
      <c r="T233" s="14">
        <v>0.154788674693078</v>
      </c>
      <c r="U233" s="14"/>
      <c r="V233" s="14">
        <v>0.15476721366304599</v>
      </c>
      <c r="W233" s="14">
        <v>0.12030393987325901</v>
      </c>
      <c r="X233" s="14"/>
      <c r="Y233" s="14">
        <v>0.117945723963211</v>
      </c>
      <c r="Z233" s="14">
        <v>0.14252235370911401</v>
      </c>
      <c r="AA233" s="14">
        <v>0.37614919553981802</v>
      </c>
      <c r="AB233" s="14"/>
      <c r="AC233" s="14">
        <v>0.113429253476658</v>
      </c>
      <c r="AD233" s="14">
        <v>0.121187659280966</v>
      </c>
      <c r="AE233" s="14">
        <v>0.13880207302685801</v>
      </c>
      <c r="AF233" s="14">
        <v>0.22420161096102501</v>
      </c>
    </row>
    <row r="234" spans="2:32" x14ac:dyDescent="0.3">
      <c r="B234" t="s">
        <v>140</v>
      </c>
      <c r="C234" s="14">
        <v>0.14070145652744001</v>
      </c>
      <c r="D234" s="14">
        <v>0.155986172041501</v>
      </c>
      <c r="E234" s="14">
        <v>0.124753763681155</v>
      </c>
      <c r="F234" s="14"/>
      <c r="G234" s="14">
        <v>0.205161844746754</v>
      </c>
      <c r="H234" s="14">
        <v>0.12991252456454899</v>
      </c>
      <c r="I234" s="14">
        <v>0.107541038637491</v>
      </c>
      <c r="J234" s="14">
        <v>0.101515418885105</v>
      </c>
      <c r="K234" s="14"/>
      <c r="L234" s="14">
        <v>0.18331361134056501</v>
      </c>
      <c r="M234" s="14">
        <v>0.12253003875688601</v>
      </c>
      <c r="N234" s="14">
        <v>0.133376010016443</v>
      </c>
      <c r="O234" s="14">
        <v>9.5136632135509006E-2</v>
      </c>
      <c r="P234" s="14">
        <v>0.148608519423437</v>
      </c>
      <c r="Q234" s="14">
        <v>0.123145251621967</v>
      </c>
      <c r="R234" s="14">
        <v>0.100454916455815</v>
      </c>
      <c r="S234" s="14">
        <v>0.16520583409643499</v>
      </c>
      <c r="T234" s="14">
        <v>0.147313825951922</v>
      </c>
      <c r="U234" s="14"/>
      <c r="V234" s="14">
        <v>0.13291079893694299</v>
      </c>
      <c r="W234" s="14">
        <v>0.15705740585616801</v>
      </c>
      <c r="X234" s="14"/>
      <c r="Y234" s="14">
        <v>0.12818167249792201</v>
      </c>
      <c r="Z234" s="14">
        <v>0.179251140311633</v>
      </c>
      <c r="AA234" s="14">
        <v>0.20833746150310301</v>
      </c>
      <c r="AB234" s="14"/>
      <c r="AC234" s="14">
        <v>0.138377189813567</v>
      </c>
      <c r="AD234" s="14">
        <v>0.12376321737396601</v>
      </c>
      <c r="AE234" s="14">
        <v>0.20732138936890901</v>
      </c>
      <c r="AF234" s="14">
        <v>0.15182578528048901</v>
      </c>
    </row>
    <row r="235" spans="2:32" x14ac:dyDescent="0.3">
      <c r="B235" t="s">
        <v>141</v>
      </c>
      <c r="C235" s="14">
        <v>0.102541694082808</v>
      </c>
      <c r="D235" s="14">
        <v>0.121272726084027</v>
      </c>
      <c r="E235" s="14">
        <v>8.4116339776749399E-2</v>
      </c>
      <c r="F235" s="14"/>
      <c r="G235" s="14">
        <v>6.7734594623548097E-2</v>
      </c>
      <c r="H235" s="14">
        <v>0.109875123769772</v>
      </c>
      <c r="I235" s="14">
        <v>8.5431539673884699E-2</v>
      </c>
      <c r="J235" s="14">
        <v>0.188966287117529</v>
      </c>
      <c r="K235" s="14"/>
      <c r="L235" s="14">
        <v>0.13643347016322299</v>
      </c>
      <c r="M235" s="14">
        <v>6.5085626275509206E-2</v>
      </c>
      <c r="N235" s="14">
        <v>8.3643517296437195E-2</v>
      </c>
      <c r="O235" s="14">
        <v>7.7360786777704194E-2</v>
      </c>
      <c r="P235" s="14">
        <v>8.8601920102280504E-2</v>
      </c>
      <c r="Q235" s="14">
        <v>6.8948182338663497E-2</v>
      </c>
      <c r="R235" s="14">
        <v>0.149163173439364</v>
      </c>
      <c r="S235" s="14">
        <v>9.5428678938169406E-2</v>
      </c>
      <c r="T235" s="14">
        <v>0.11989484129443601</v>
      </c>
      <c r="U235" s="14"/>
      <c r="V235" s="14">
        <v>9.1551799300165299E-2</v>
      </c>
      <c r="W235" s="14">
        <v>0.12585792305386001</v>
      </c>
      <c r="X235" s="14"/>
      <c r="Y235" s="14">
        <v>0.100750788124132</v>
      </c>
      <c r="Z235" s="14">
        <v>8.9939376325293002E-2</v>
      </c>
      <c r="AA235" s="14">
        <v>0.15690085108434401</v>
      </c>
      <c r="AB235" s="14"/>
      <c r="AC235" s="14">
        <v>0.120961532925787</v>
      </c>
      <c r="AD235" s="14">
        <v>8.9640315145272598E-2</v>
      </c>
      <c r="AE235" s="14">
        <v>0.13903293516871701</v>
      </c>
      <c r="AF235" s="14">
        <v>9.5504286242947198E-2</v>
      </c>
    </row>
    <row r="236" spans="2:32" x14ac:dyDescent="0.3">
      <c r="B236" t="s">
        <v>63</v>
      </c>
      <c r="C236" s="14">
        <v>7.1742653489701097E-3</v>
      </c>
      <c r="D236" s="14">
        <v>7.79560641363363E-3</v>
      </c>
      <c r="E236" s="14">
        <v>6.5744196091485404E-3</v>
      </c>
      <c r="F236" s="14"/>
      <c r="G236" s="14">
        <v>4.3252959658087002E-3</v>
      </c>
      <c r="H236" s="14">
        <v>5.5181193215453903E-3</v>
      </c>
      <c r="I236" s="14">
        <v>1.0435866820974801E-2</v>
      </c>
      <c r="J236" s="14">
        <v>1.2058304275947901E-2</v>
      </c>
      <c r="K236" s="14"/>
      <c r="L236" s="14">
        <v>4.9648680468019598E-3</v>
      </c>
      <c r="M236" s="14">
        <v>9.0728726463100602E-3</v>
      </c>
      <c r="N236" s="14">
        <v>6.26785481619372E-3</v>
      </c>
      <c r="O236" s="14">
        <v>5.0189369040108201E-3</v>
      </c>
      <c r="P236" s="14">
        <v>1.5855357898307599E-2</v>
      </c>
      <c r="Q236" s="14">
        <v>1.14949360491645E-2</v>
      </c>
      <c r="R236" s="14">
        <v>0</v>
      </c>
      <c r="S236" s="14">
        <v>0</v>
      </c>
      <c r="T236" s="14">
        <v>8.8076487187803299E-3</v>
      </c>
      <c r="U236" s="14"/>
      <c r="V236" s="14">
        <v>4.0038213434285099E-3</v>
      </c>
      <c r="W236" s="14">
        <v>1.12814108396321E-2</v>
      </c>
      <c r="X236" s="14"/>
      <c r="Y236" s="14">
        <v>7.3199915201631396E-3</v>
      </c>
      <c r="Z236" s="14">
        <v>6.1770904688667498E-3</v>
      </c>
      <c r="AA236" s="14">
        <v>6.8968010049479597E-3</v>
      </c>
      <c r="AB236" s="14"/>
      <c r="AC236" s="14">
        <v>1.2079765687249401E-2</v>
      </c>
      <c r="AD236" s="14">
        <v>4.8710927586510704E-3</v>
      </c>
      <c r="AE236" s="14">
        <v>9.1332293193306293E-3</v>
      </c>
      <c r="AF236" s="14">
        <v>2.2105138050211698E-3</v>
      </c>
    </row>
    <row r="237" spans="2:32" x14ac:dyDescent="0.3">
      <c r="B237" t="s">
        <v>142</v>
      </c>
      <c r="C237" s="14">
        <v>6.4513195973183498E-3</v>
      </c>
      <c r="D237" s="14">
        <v>5.6236066220958503E-3</v>
      </c>
      <c r="E237" s="14">
        <v>7.2985806621438803E-3</v>
      </c>
      <c r="F237" s="14"/>
      <c r="G237" s="14">
        <v>8.9192417946716406E-3</v>
      </c>
      <c r="H237" s="14">
        <v>4.0478370229364404E-3</v>
      </c>
      <c r="I237" s="14">
        <v>5.4558736467931303E-3</v>
      </c>
      <c r="J237" s="14">
        <v>1.0696146496960501E-2</v>
      </c>
      <c r="K237" s="14"/>
      <c r="L237" s="14">
        <v>4.4208123310196497E-3</v>
      </c>
      <c r="M237" s="14">
        <v>1.10547966839306E-2</v>
      </c>
      <c r="N237" s="14">
        <v>3.9364236808601502E-2</v>
      </c>
      <c r="O237" s="14">
        <v>0</v>
      </c>
      <c r="P237" s="14">
        <v>0</v>
      </c>
      <c r="Q237" s="14">
        <v>3.9302004820332701E-3</v>
      </c>
      <c r="R237" s="14">
        <v>3.88294912708301E-3</v>
      </c>
      <c r="S237" s="14">
        <v>1.04671655728284E-2</v>
      </c>
      <c r="T237" s="14">
        <v>0</v>
      </c>
      <c r="U237" s="14"/>
      <c r="V237" s="14">
        <v>7.2429003169333303E-3</v>
      </c>
      <c r="W237" s="14">
        <v>4.9743583540636004E-3</v>
      </c>
      <c r="X237" s="14"/>
      <c r="Y237" s="14">
        <v>6.23836050286609E-3</v>
      </c>
      <c r="Z237" s="14">
        <v>0</v>
      </c>
      <c r="AA237" s="14">
        <v>1.6723850973944802E-2</v>
      </c>
      <c r="AB237" s="14"/>
      <c r="AC237" s="14">
        <v>6.82303970069167E-3</v>
      </c>
      <c r="AD237" s="14">
        <v>5.9767979771064598E-3</v>
      </c>
      <c r="AE237" s="14">
        <v>0</v>
      </c>
      <c r="AF237" s="14">
        <v>9.8608937507697492E-3</v>
      </c>
    </row>
    <row r="238" spans="2:32" x14ac:dyDescent="0.3">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row>
    <row r="239" spans="2:32" x14ac:dyDescent="0.3">
      <c r="B239" s="6" t="s">
        <v>148</v>
      </c>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row>
    <row r="240" spans="2:32" x14ac:dyDescent="0.3">
      <c r="B240" s="21" t="s">
        <v>67</v>
      </c>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row>
    <row r="241" spans="2:32" x14ac:dyDescent="0.3">
      <c r="B241" t="s">
        <v>144</v>
      </c>
      <c r="C241" s="14">
        <v>0.35272389508402302</v>
      </c>
      <c r="D241" s="14">
        <v>0.35967427669165403</v>
      </c>
      <c r="E241" s="14">
        <v>0.34683405919799598</v>
      </c>
      <c r="F241" s="14"/>
      <c r="G241" s="14">
        <v>0.36940958944426699</v>
      </c>
      <c r="H241" s="14">
        <v>0.35837170674475299</v>
      </c>
      <c r="I241" s="14">
        <v>0.33660718178284399</v>
      </c>
      <c r="J241" s="14">
        <v>0.33095912690827201</v>
      </c>
      <c r="K241" s="14"/>
      <c r="L241" s="14">
        <v>0.44559564097633197</v>
      </c>
      <c r="M241" s="14">
        <v>0.334720997109062</v>
      </c>
      <c r="N241" s="14">
        <v>0.276784807721703</v>
      </c>
      <c r="O241" s="14">
        <v>0.30646889458665799</v>
      </c>
      <c r="P241" s="14">
        <v>0.36540778352145098</v>
      </c>
      <c r="Q241" s="14">
        <v>0.300480701396797</v>
      </c>
      <c r="R241" s="14">
        <v>0.35232372256887901</v>
      </c>
      <c r="S241" s="14">
        <v>0.40188114064520097</v>
      </c>
      <c r="T241" s="14">
        <v>0.30615693414748102</v>
      </c>
      <c r="U241" s="14"/>
      <c r="V241" s="14">
        <v>0.38094106231849301</v>
      </c>
      <c r="W241" s="14">
        <v>0.29718030047195698</v>
      </c>
      <c r="X241" s="14"/>
      <c r="Y241" s="14">
        <v>0.33957655086142402</v>
      </c>
      <c r="Z241" s="14">
        <v>0.35388431139892701</v>
      </c>
      <c r="AA241" s="14">
        <v>0.47191831581475402</v>
      </c>
      <c r="AB241" s="14"/>
      <c r="AC241" s="14">
        <v>0.26356530726222299</v>
      </c>
      <c r="AD241" s="14">
        <v>0.37973771373701398</v>
      </c>
      <c r="AE241" s="14">
        <v>0.38763018930738002</v>
      </c>
      <c r="AF241" s="14">
        <v>0.38342929615696703</v>
      </c>
    </row>
    <row r="242" spans="2:32" x14ac:dyDescent="0.3">
      <c r="B242" t="s">
        <v>145</v>
      </c>
      <c r="C242" s="14">
        <v>0.51723878349397501</v>
      </c>
      <c r="D242" s="14">
        <v>0.51524958158964196</v>
      </c>
      <c r="E242" s="14">
        <v>0.51970105195009797</v>
      </c>
      <c r="F242" s="14"/>
      <c r="G242" s="14">
        <v>0.51000095449793503</v>
      </c>
      <c r="H242" s="14">
        <v>0.500373106069949</v>
      </c>
      <c r="I242" s="14">
        <v>0.53770385731044201</v>
      </c>
      <c r="J242" s="14">
        <v>0.54531192603962897</v>
      </c>
      <c r="K242" s="14"/>
      <c r="L242" s="14">
        <v>0.453944286219292</v>
      </c>
      <c r="M242" s="14">
        <v>0.532834716655333</v>
      </c>
      <c r="N242" s="14">
        <v>0.54835086623488705</v>
      </c>
      <c r="O242" s="14">
        <v>0.55547992619861197</v>
      </c>
      <c r="P242" s="14">
        <v>0.51680683126322502</v>
      </c>
      <c r="Q242" s="14">
        <v>0.54821478340767105</v>
      </c>
      <c r="R242" s="14">
        <v>0.52834492411838796</v>
      </c>
      <c r="S242" s="14">
        <v>0.48851168881914298</v>
      </c>
      <c r="T242" s="14">
        <v>0.54214428614665</v>
      </c>
      <c r="U242" s="14"/>
      <c r="V242" s="14">
        <v>0.52636961962919004</v>
      </c>
      <c r="W242" s="14">
        <v>0.49930025571505998</v>
      </c>
      <c r="X242" s="14"/>
      <c r="Y242" s="14">
        <v>0.52419556177098403</v>
      </c>
      <c r="Z242" s="14">
        <v>0.46689035678718799</v>
      </c>
      <c r="AA242" s="14">
        <v>0.497891708456555</v>
      </c>
      <c r="AB242" s="14"/>
      <c r="AC242" s="14">
        <v>0.51938313346686105</v>
      </c>
      <c r="AD242" s="14">
        <v>0.52675465965734702</v>
      </c>
      <c r="AE242" s="14">
        <v>0.44526204577665202</v>
      </c>
      <c r="AF242" s="14">
        <v>0.52557344997230704</v>
      </c>
    </row>
    <row r="243" spans="2:32" x14ac:dyDescent="0.3">
      <c r="B243" t="s">
        <v>146</v>
      </c>
      <c r="C243" s="14">
        <v>6.7817408889897596E-2</v>
      </c>
      <c r="D243" s="14">
        <v>6.7103963681922493E-2</v>
      </c>
      <c r="E243" s="14">
        <v>6.8735086308851598E-2</v>
      </c>
      <c r="F243" s="14"/>
      <c r="G243" s="14">
        <v>6.0787801685556399E-2</v>
      </c>
      <c r="H243" s="14">
        <v>6.9985209847961402E-2</v>
      </c>
      <c r="I243" s="14">
        <v>7.1829242913354102E-2</v>
      </c>
      <c r="J243" s="14">
        <v>6.8165486198259906E-2</v>
      </c>
      <c r="K243" s="14"/>
      <c r="L243" s="14">
        <v>5.1458824343086303E-2</v>
      </c>
      <c r="M243" s="14">
        <v>6.9223554067737503E-2</v>
      </c>
      <c r="N243" s="14">
        <v>8.0579098226744E-2</v>
      </c>
      <c r="O243" s="14">
        <v>9.4138120223876798E-2</v>
      </c>
      <c r="P243" s="14">
        <v>7.2102635221618097E-2</v>
      </c>
      <c r="Q243" s="14">
        <v>7.4661511776100406E-2</v>
      </c>
      <c r="R243" s="14">
        <v>6.8151082403467803E-2</v>
      </c>
      <c r="S243" s="14">
        <v>6.6291998525311105E-2</v>
      </c>
      <c r="T243" s="14">
        <v>6.4168683765624401E-2</v>
      </c>
      <c r="U243" s="14"/>
      <c r="V243" s="14">
        <v>4.8651223715956898E-2</v>
      </c>
      <c r="W243" s="14">
        <v>0.105020688060749</v>
      </c>
      <c r="X243" s="14"/>
      <c r="Y243" s="14">
        <v>6.7642297361743403E-2</v>
      </c>
      <c r="Z243" s="14">
        <v>0.116895410436974</v>
      </c>
      <c r="AA243" s="14">
        <v>1.0655762452935501E-2</v>
      </c>
      <c r="AB243" s="14"/>
      <c r="AC243" s="14">
        <v>0.11663401491014</v>
      </c>
      <c r="AD243" s="14">
        <v>4.1155209261127201E-2</v>
      </c>
      <c r="AE243" s="14">
        <v>7.3772009354108395E-2</v>
      </c>
      <c r="AF243" s="14">
        <v>6.41511687088481E-2</v>
      </c>
    </row>
    <row r="244" spans="2:32" x14ac:dyDescent="0.3">
      <c r="B244" t="s">
        <v>147</v>
      </c>
      <c r="C244" s="14">
        <v>6.22199125321048E-2</v>
      </c>
      <c r="D244" s="14">
        <v>5.7972178036781202E-2</v>
      </c>
      <c r="E244" s="14">
        <v>6.4729802543053896E-2</v>
      </c>
      <c r="F244" s="14"/>
      <c r="G244" s="14">
        <v>5.9801654372240803E-2</v>
      </c>
      <c r="H244" s="14">
        <v>7.1269977337335796E-2</v>
      </c>
      <c r="I244" s="14">
        <v>5.3859717993360298E-2</v>
      </c>
      <c r="J244" s="14">
        <v>5.55634608538388E-2</v>
      </c>
      <c r="K244" s="14"/>
      <c r="L244" s="14">
        <v>4.9001248461289101E-2</v>
      </c>
      <c r="M244" s="14">
        <v>6.3220732167867305E-2</v>
      </c>
      <c r="N244" s="14">
        <v>9.4285227816665707E-2</v>
      </c>
      <c r="O244" s="14">
        <v>4.3913058990853501E-2</v>
      </c>
      <c r="P244" s="14">
        <v>4.5682749993706001E-2</v>
      </c>
      <c r="Q244" s="14">
        <v>7.6643003419430894E-2</v>
      </c>
      <c r="R244" s="14">
        <v>5.1180270909264698E-2</v>
      </c>
      <c r="S244" s="14">
        <v>4.33151720103448E-2</v>
      </c>
      <c r="T244" s="14">
        <v>8.7530095940245106E-2</v>
      </c>
      <c r="U244" s="14"/>
      <c r="V244" s="14">
        <v>4.4038094336360502E-2</v>
      </c>
      <c r="W244" s="14">
        <v>9.8498755752234005E-2</v>
      </c>
      <c r="X244" s="14"/>
      <c r="Y244" s="14">
        <v>6.8585590005848407E-2</v>
      </c>
      <c r="Z244" s="14">
        <v>6.23299213769112E-2</v>
      </c>
      <c r="AA244" s="14">
        <v>1.9534213275755798E-2</v>
      </c>
      <c r="AB244" s="14"/>
      <c r="AC244" s="14">
        <v>0.100417544360776</v>
      </c>
      <c r="AD244" s="14">
        <v>5.2352417344512299E-2</v>
      </c>
      <c r="AE244" s="14">
        <v>9.3335755561859399E-2</v>
      </c>
      <c r="AF244" s="14">
        <v>2.68460851618786E-2</v>
      </c>
    </row>
    <row r="245" spans="2:32" x14ac:dyDescent="0.3">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row>
    <row r="246" spans="2:32" x14ac:dyDescent="0.3">
      <c r="B246" s="6" t="s">
        <v>153</v>
      </c>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row>
    <row r="247" spans="2:32" x14ac:dyDescent="0.3">
      <c r="B247" s="21" t="s">
        <v>67</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row>
    <row r="248" spans="2:32" x14ac:dyDescent="0.3">
      <c r="B248" t="s">
        <v>149</v>
      </c>
      <c r="C248" s="14">
        <v>0.24179685909293799</v>
      </c>
      <c r="D248" s="14">
        <v>0.24331545709636601</v>
      </c>
      <c r="E248" s="14">
        <v>0.24100579144008999</v>
      </c>
      <c r="F248" s="14"/>
      <c r="G248" s="14">
        <v>0.24788068497760599</v>
      </c>
      <c r="H248" s="14">
        <v>0.24995880500027001</v>
      </c>
      <c r="I248" s="14">
        <v>0.240110886044618</v>
      </c>
      <c r="J248" s="14">
        <v>0.20618473924276101</v>
      </c>
      <c r="K248" s="14"/>
      <c r="L248" s="14">
        <v>0.34516624375020399</v>
      </c>
      <c r="M248" s="14">
        <v>0.20874415685734199</v>
      </c>
      <c r="N248" s="14">
        <v>0.17545947134977999</v>
      </c>
      <c r="O248" s="14">
        <v>0.19684183149246101</v>
      </c>
      <c r="P248" s="14">
        <v>0.194079126342589</v>
      </c>
      <c r="Q248" s="14">
        <v>0.24562577271647201</v>
      </c>
      <c r="R248" s="14">
        <v>0.25210449238934901</v>
      </c>
      <c r="S248" s="14">
        <v>0.240481219719137</v>
      </c>
      <c r="T248" s="14">
        <v>0.186745797665851</v>
      </c>
      <c r="U248" s="14"/>
      <c r="V248" s="14">
        <v>0.25858284995351899</v>
      </c>
      <c r="W248" s="14">
        <v>0.20514543646002001</v>
      </c>
      <c r="X248" s="14"/>
      <c r="Y248" s="14">
        <v>0.22692610171409699</v>
      </c>
      <c r="Z248" s="14">
        <v>0.264624820955905</v>
      </c>
      <c r="AA248" s="14">
        <v>0.32903052134487498</v>
      </c>
      <c r="AB248" s="14"/>
      <c r="AC248" s="14">
        <v>0.17835226089964101</v>
      </c>
      <c r="AD248" s="14">
        <v>0.250689282284077</v>
      </c>
      <c r="AE248" s="14">
        <v>0.27723944926745098</v>
      </c>
      <c r="AF248" s="14">
        <v>0.27490483884658701</v>
      </c>
    </row>
    <row r="249" spans="2:32" x14ac:dyDescent="0.3">
      <c r="B249" t="s">
        <v>150</v>
      </c>
      <c r="C249" s="14">
        <v>0.58937228695324095</v>
      </c>
      <c r="D249" s="14">
        <v>0.60471249754029199</v>
      </c>
      <c r="E249" s="14">
        <v>0.57471951803074295</v>
      </c>
      <c r="F249" s="14"/>
      <c r="G249" s="14">
        <v>0.600687310207909</v>
      </c>
      <c r="H249" s="14">
        <v>0.5728321620822</v>
      </c>
      <c r="I249" s="14">
        <v>0.57450151958726403</v>
      </c>
      <c r="J249" s="14">
        <v>0.64690275534825703</v>
      </c>
      <c r="K249" s="14"/>
      <c r="L249" s="14">
        <v>0.53652973629003298</v>
      </c>
      <c r="M249" s="14">
        <v>0.64565331677806304</v>
      </c>
      <c r="N249" s="14">
        <v>0.55051003451847502</v>
      </c>
      <c r="O249" s="14">
        <v>0.57174889609942903</v>
      </c>
      <c r="P249" s="14">
        <v>0.69632725969255005</v>
      </c>
      <c r="Q249" s="14">
        <v>0.57447258693290104</v>
      </c>
      <c r="R249" s="14">
        <v>0.53836968789400697</v>
      </c>
      <c r="S249" s="14">
        <v>0.58480390373729196</v>
      </c>
      <c r="T249" s="14">
        <v>0.62682650780052596</v>
      </c>
      <c r="U249" s="14"/>
      <c r="V249" s="14">
        <v>0.63010100177848805</v>
      </c>
      <c r="W249" s="14">
        <v>0.507955295837062</v>
      </c>
      <c r="X249" s="14"/>
      <c r="Y249" s="14">
        <v>0.58935031011820604</v>
      </c>
      <c r="Z249" s="14">
        <v>0.61193986900664998</v>
      </c>
      <c r="AA249" s="14">
        <v>0.59590287399390396</v>
      </c>
      <c r="AB249" s="14"/>
      <c r="AC249" s="14">
        <v>0.50756767118677204</v>
      </c>
      <c r="AD249" s="14">
        <v>0.63581282985764498</v>
      </c>
      <c r="AE249" s="14">
        <v>0.50899830085300402</v>
      </c>
      <c r="AF249" s="14">
        <v>0.61829032270772599</v>
      </c>
    </row>
    <row r="250" spans="2:32" x14ac:dyDescent="0.3">
      <c r="B250" t="s">
        <v>151</v>
      </c>
      <c r="C250" s="14">
        <v>0.12309451402080999</v>
      </c>
      <c r="D250" s="14">
        <v>0.113301694200392</v>
      </c>
      <c r="E250" s="14">
        <v>0.13217501352229399</v>
      </c>
      <c r="F250" s="14"/>
      <c r="G250" s="14">
        <v>0.10761650195211001</v>
      </c>
      <c r="H250" s="14">
        <v>0.12722622365622099</v>
      </c>
      <c r="I250" s="14">
        <v>0.14102459012881099</v>
      </c>
      <c r="J250" s="14">
        <v>0.10769560478272899</v>
      </c>
      <c r="K250" s="14"/>
      <c r="L250" s="14">
        <v>8.0817175773073596E-2</v>
      </c>
      <c r="M250" s="14">
        <v>0.11280438105999099</v>
      </c>
      <c r="N250" s="14">
        <v>0.182511348122743</v>
      </c>
      <c r="O250" s="14">
        <v>0.16984184314120301</v>
      </c>
      <c r="P250" s="14">
        <v>6.3285442009697906E-2</v>
      </c>
      <c r="Q250" s="14">
        <v>0.12617988244536499</v>
      </c>
      <c r="R250" s="14">
        <v>0.16814881009270499</v>
      </c>
      <c r="S250" s="14">
        <v>0.13456328578117999</v>
      </c>
      <c r="T250" s="14">
        <v>0.14550677372013299</v>
      </c>
      <c r="U250" s="14"/>
      <c r="V250" s="14">
        <v>8.4699965281166495E-2</v>
      </c>
      <c r="W250" s="14">
        <v>0.20355175011740201</v>
      </c>
      <c r="X250" s="14"/>
      <c r="Y250" s="14">
        <v>0.13488947634392101</v>
      </c>
      <c r="Z250" s="14">
        <v>8.82993436758885E-2</v>
      </c>
      <c r="AA250" s="14">
        <v>5.7971790973950103E-2</v>
      </c>
      <c r="AB250" s="14"/>
      <c r="AC250" s="14">
        <v>0.219839469367997</v>
      </c>
      <c r="AD250" s="14">
        <v>9.0194972562148604E-2</v>
      </c>
      <c r="AE250" s="14">
        <v>0.159725401963556</v>
      </c>
      <c r="AF250" s="14">
        <v>7.3337619183250199E-2</v>
      </c>
    </row>
    <row r="251" spans="2:32" x14ac:dyDescent="0.3">
      <c r="B251" t="s">
        <v>152</v>
      </c>
      <c r="C251" s="14">
        <v>1.30061373110694E-2</v>
      </c>
      <c r="D251" s="14">
        <v>1.23988531115921E-2</v>
      </c>
      <c r="E251" s="14">
        <v>1.28112376846832E-2</v>
      </c>
      <c r="F251" s="14"/>
      <c r="G251" s="14">
        <v>1.47584505363392E-2</v>
      </c>
      <c r="H251" s="14">
        <v>1.1986719840601E-2</v>
      </c>
      <c r="I251" s="14">
        <v>1.30269027919067E-2</v>
      </c>
      <c r="J251" s="14">
        <v>1.23923599133203E-2</v>
      </c>
      <c r="K251" s="14"/>
      <c r="L251" s="14">
        <v>1.6890956674378298E-2</v>
      </c>
      <c r="M251" s="14">
        <v>8.8496425691825895E-3</v>
      </c>
      <c r="N251" s="14">
        <v>1.46416791077886E-2</v>
      </c>
      <c r="O251" s="14">
        <v>1.00392955744068E-2</v>
      </c>
      <c r="P251" s="14">
        <v>1.20262540469226E-2</v>
      </c>
      <c r="Q251" s="14">
        <v>1.45349274227958E-2</v>
      </c>
      <c r="R251" s="14">
        <v>1.18184527980657E-2</v>
      </c>
      <c r="S251" s="14">
        <v>2.3981977040323999E-2</v>
      </c>
      <c r="T251" s="14">
        <v>8.1838752857510307E-3</v>
      </c>
      <c r="U251" s="14"/>
      <c r="V251" s="14">
        <v>7.4045096508917599E-3</v>
      </c>
      <c r="W251" s="14">
        <v>2.4834469934143798E-2</v>
      </c>
      <c r="X251" s="14"/>
      <c r="Y251" s="14">
        <v>1.0490576831650699E-2</v>
      </c>
      <c r="Z251" s="14">
        <v>1.2704708313547799E-2</v>
      </c>
      <c r="AA251" s="14">
        <v>0</v>
      </c>
      <c r="AB251" s="14"/>
      <c r="AC251" s="14">
        <v>2.3673692911868799E-2</v>
      </c>
      <c r="AD251" s="14">
        <v>3.6359478264484202E-3</v>
      </c>
      <c r="AE251" s="14">
        <v>2.7957842649777302E-2</v>
      </c>
      <c r="AF251" s="14">
        <v>1.51969840828942E-2</v>
      </c>
    </row>
    <row r="252" spans="2:32" x14ac:dyDescent="0.3">
      <c r="B252" t="s">
        <v>80</v>
      </c>
      <c r="C252" s="14">
        <v>3.2730202621940402E-2</v>
      </c>
      <c r="D252" s="14">
        <v>2.6271498051357398E-2</v>
      </c>
      <c r="E252" s="14">
        <v>3.92884393221902E-2</v>
      </c>
      <c r="F252" s="14"/>
      <c r="G252" s="14">
        <v>2.9057052326036701E-2</v>
      </c>
      <c r="H252" s="14">
        <v>3.7996089420707702E-2</v>
      </c>
      <c r="I252" s="14">
        <v>3.1336101447400899E-2</v>
      </c>
      <c r="J252" s="14">
        <v>2.6824540712932401E-2</v>
      </c>
      <c r="K252" s="14"/>
      <c r="L252" s="14">
        <v>2.0595887512311999E-2</v>
      </c>
      <c r="M252" s="14">
        <v>2.3948502735422199E-2</v>
      </c>
      <c r="N252" s="14">
        <v>7.6877466901213096E-2</v>
      </c>
      <c r="O252" s="14">
        <v>5.1528133692499499E-2</v>
      </c>
      <c r="P252" s="14">
        <v>3.4281917908240603E-2</v>
      </c>
      <c r="Q252" s="14">
        <v>3.9186830482465303E-2</v>
      </c>
      <c r="R252" s="14">
        <v>2.9558556825873199E-2</v>
      </c>
      <c r="S252" s="14">
        <v>1.61696137220671E-2</v>
      </c>
      <c r="T252" s="14">
        <v>3.2737045527738901E-2</v>
      </c>
      <c r="U252" s="14"/>
      <c r="V252" s="14">
        <v>1.9211673335934602E-2</v>
      </c>
      <c r="W252" s="14">
        <v>5.8513047651372399E-2</v>
      </c>
      <c r="X252" s="14"/>
      <c r="Y252" s="14">
        <v>3.8343534992124999E-2</v>
      </c>
      <c r="Z252" s="14">
        <v>2.2431258048008398E-2</v>
      </c>
      <c r="AA252" s="14">
        <v>1.70948136872708E-2</v>
      </c>
      <c r="AB252" s="14"/>
      <c r="AC252" s="14">
        <v>7.0566905633721005E-2</v>
      </c>
      <c r="AD252" s="14">
        <v>1.9666967469680299E-2</v>
      </c>
      <c r="AE252" s="14">
        <v>2.6079005266211E-2</v>
      </c>
      <c r="AF252" s="14">
        <v>1.8270235179542599E-2</v>
      </c>
    </row>
    <row r="253" spans="2:32" x14ac:dyDescent="0.3">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row>
    <row r="254" spans="2:32" x14ac:dyDescent="0.3">
      <c r="B254" s="6" t="s">
        <v>169</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row>
    <row r="255" spans="2:32" x14ac:dyDescent="0.3">
      <c r="B255" s="21" t="s">
        <v>170</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row>
    <row r="256" spans="2:32" x14ac:dyDescent="0.3">
      <c r="B256" t="s">
        <v>154</v>
      </c>
      <c r="C256" s="14">
        <v>0.67422221733884502</v>
      </c>
      <c r="D256" s="14">
        <v>0.65601285881508797</v>
      </c>
      <c r="E256" s="14">
        <v>0.69220320394133905</v>
      </c>
      <c r="F256" s="14"/>
      <c r="G256" s="14">
        <v>0.66957396346952303</v>
      </c>
      <c r="H256" s="14">
        <v>0.67833659896099896</v>
      </c>
      <c r="I256" s="14">
        <v>0.63695259480589195</v>
      </c>
      <c r="J256" s="14">
        <v>0.74595004280761801</v>
      </c>
      <c r="K256" s="14"/>
      <c r="L256" s="14">
        <v>0.58050848708819802</v>
      </c>
      <c r="M256" s="14">
        <v>0.73689581796842196</v>
      </c>
      <c r="N256" s="14">
        <v>0.69367429105415102</v>
      </c>
      <c r="O256" s="14">
        <v>0.65130891140806502</v>
      </c>
      <c r="P256" s="14">
        <v>0.73256329689795496</v>
      </c>
      <c r="Q256" s="14">
        <v>0.73475900208436695</v>
      </c>
      <c r="R256" s="14">
        <v>0.75337202683594495</v>
      </c>
      <c r="S256" s="14">
        <v>0.56877302689904996</v>
      </c>
      <c r="T256" s="14">
        <v>0.67284534184612499</v>
      </c>
      <c r="U256" s="14"/>
      <c r="V256" s="14">
        <v>0.69356090094739298</v>
      </c>
      <c r="W256" s="14">
        <v>0.62708916136708703</v>
      </c>
      <c r="X256" s="14"/>
      <c r="Y256" s="14">
        <v>0.68664989710408197</v>
      </c>
      <c r="Z256" s="14">
        <v>0.54357772771692303</v>
      </c>
      <c r="AA256" s="14">
        <v>0.62750155062480895</v>
      </c>
      <c r="AB256" s="14"/>
      <c r="AC256" s="14">
        <v>0.65628188374199303</v>
      </c>
      <c r="AD256" s="14">
        <v>0.69919569751254096</v>
      </c>
      <c r="AE256" s="14">
        <v>0.55324877558982399</v>
      </c>
      <c r="AF256" s="14">
        <v>0.68194168182117698</v>
      </c>
    </row>
    <row r="257" spans="2:32" x14ac:dyDescent="0.3">
      <c r="B257" t="s">
        <v>155</v>
      </c>
      <c r="C257" s="14">
        <v>0.51170326043709902</v>
      </c>
      <c r="D257" s="14">
        <v>0.49798907453229502</v>
      </c>
      <c r="E257" s="14">
        <v>0.52494152654414095</v>
      </c>
      <c r="F257" s="14"/>
      <c r="G257" s="14">
        <v>0.51263067701612797</v>
      </c>
      <c r="H257" s="14">
        <v>0.50259200121870196</v>
      </c>
      <c r="I257" s="14">
        <v>0.48775493048902402</v>
      </c>
      <c r="J257" s="14">
        <v>0.58570885109200299</v>
      </c>
      <c r="K257" s="14"/>
      <c r="L257" s="14">
        <v>0.41369441357481102</v>
      </c>
      <c r="M257" s="14">
        <v>0.60370733033040602</v>
      </c>
      <c r="N257" s="14">
        <v>0.48619589387810302</v>
      </c>
      <c r="O257" s="14">
        <v>0.553743889016999</v>
      </c>
      <c r="P257" s="14">
        <v>0.64055325300968402</v>
      </c>
      <c r="Q257" s="14">
        <v>0.53951258372083</v>
      </c>
      <c r="R257" s="14">
        <v>0.43241630952447102</v>
      </c>
      <c r="S257" s="14">
        <v>0.534109664645396</v>
      </c>
      <c r="T257" s="14">
        <v>0.509647337688658</v>
      </c>
      <c r="U257" s="14"/>
      <c r="V257" s="14">
        <v>0.53638919148802999</v>
      </c>
      <c r="W257" s="14">
        <v>0.45993703653567197</v>
      </c>
      <c r="X257" s="14"/>
      <c r="Y257" s="14">
        <v>0.50828584817620204</v>
      </c>
      <c r="Z257" s="14">
        <v>0.50972193124073195</v>
      </c>
      <c r="AA257" s="14">
        <v>0.51520138458078102</v>
      </c>
      <c r="AB257" s="14"/>
      <c r="AC257" s="14">
        <v>0.46986521210277898</v>
      </c>
      <c r="AD257" s="14">
        <v>0.52607467911263295</v>
      </c>
      <c r="AE257" s="14">
        <v>0.43482460253500399</v>
      </c>
      <c r="AF257" s="14">
        <v>0.55765820769547703</v>
      </c>
    </row>
    <row r="258" spans="2:32" x14ac:dyDescent="0.3">
      <c r="B258" t="s">
        <v>156</v>
      </c>
      <c r="C258" s="14">
        <v>0.48032359110071998</v>
      </c>
      <c r="D258" s="14">
        <v>0.49302204390895898</v>
      </c>
      <c r="E258" s="14">
        <v>0.46810107848814397</v>
      </c>
      <c r="F258" s="14"/>
      <c r="G258" s="14">
        <v>0.46277779614046899</v>
      </c>
      <c r="H258" s="14">
        <v>0.44721429264263102</v>
      </c>
      <c r="I258" s="14">
        <v>0.467207209008145</v>
      </c>
      <c r="J258" s="14">
        <v>0.64722961021980596</v>
      </c>
      <c r="K258" s="14"/>
      <c r="L258" s="14">
        <v>0.46337325642666899</v>
      </c>
      <c r="M258" s="14">
        <v>0.52771775153438105</v>
      </c>
      <c r="N258" s="14">
        <v>0.45159762866832698</v>
      </c>
      <c r="O258" s="14">
        <v>0.47581267977139402</v>
      </c>
      <c r="P258" s="14">
        <v>0.54013633818627005</v>
      </c>
      <c r="Q258" s="14">
        <v>0.48388133457742399</v>
      </c>
      <c r="R258" s="14">
        <v>0.51370825889290095</v>
      </c>
      <c r="S258" s="14">
        <v>0.54327194682103996</v>
      </c>
      <c r="T258" s="14">
        <v>0.393058986081118</v>
      </c>
      <c r="U258" s="14"/>
      <c r="V258" s="14">
        <v>0.50352520531626899</v>
      </c>
      <c r="W258" s="14">
        <v>0.42540647290251499</v>
      </c>
      <c r="X258" s="14"/>
      <c r="Y258" s="14">
        <v>0.460956988544102</v>
      </c>
      <c r="Z258" s="14">
        <v>0.52307572440765904</v>
      </c>
      <c r="AA258" s="14">
        <v>0.63850839404114201</v>
      </c>
      <c r="AB258" s="14"/>
      <c r="AC258" s="14">
        <v>0.41828681172718302</v>
      </c>
      <c r="AD258" s="14">
        <v>0.48100100050039202</v>
      </c>
      <c r="AE258" s="14">
        <v>0.44341502041098202</v>
      </c>
      <c r="AF258" s="14">
        <v>0.54997118936796796</v>
      </c>
    </row>
    <row r="259" spans="2:32" x14ac:dyDescent="0.3">
      <c r="B259" t="s">
        <v>157</v>
      </c>
      <c r="C259" s="14">
        <v>0.43608227087413898</v>
      </c>
      <c r="D259" s="14">
        <v>0.41142707092042002</v>
      </c>
      <c r="E259" s="14">
        <v>0.46152563009496</v>
      </c>
      <c r="F259" s="14"/>
      <c r="G259" s="14">
        <v>0.43700089179332402</v>
      </c>
      <c r="H259" s="14">
        <v>0.43421768241994102</v>
      </c>
      <c r="I259" s="14">
        <v>0.42326928344030801</v>
      </c>
      <c r="J259" s="14">
        <v>0.46543167582933298</v>
      </c>
      <c r="K259" s="14"/>
      <c r="L259" s="14">
        <v>0.389669512628387</v>
      </c>
      <c r="M259" s="14">
        <v>0.43812217747733101</v>
      </c>
      <c r="N259" s="14">
        <v>0.44605717928571798</v>
      </c>
      <c r="O259" s="14">
        <v>0.42512583557331701</v>
      </c>
      <c r="P259" s="14">
        <v>0.491370085836693</v>
      </c>
      <c r="Q259" s="14">
        <v>0.44010672223256098</v>
      </c>
      <c r="R259" s="14">
        <v>0.46674240274145201</v>
      </c>
      <c r="S259" s="14">
        <v>0.478098087404077</v>
      </c>
      <c r="T259" s="14">
        <v>0.44154129101290601</v>
      </c>
      <c r="U259" s="14"/>
      <c r="V259" s="14">
        <v>0.44377466659502302</v>
      </c>
      <c r="W259" s="14">
        <v>0.410987905019566</v>
      </c>
      <c r="X259" s="14"/>
      <c r="Y259" s="14">
        <v>0.43232973550565501</v>
      </c>
      <c r="Z259" s="14">
        <v>0.42723252447604099</v>
      </c>
      <c r="AA259" s="14">
        <v>0.50335708668545598</v>
      </c>
      <c r="AB259" s="14"/>
      <c r="AC259" s="14">
        <v>0.42187798829371698</v>
      </c>
      <c r="AD259" s="14">
        <v>0.43436308535845403</v>
      </c>
      <c r="AE259" s="14">
        <v>0.38344241132484003</v>
      </c>
      <c r="AF259" s="14">
        <v>0.46318179575177898</v>
      </c>
    </row>
    <row r="260" spans="2:32" x14ac:dyDescent="0.3">
      <c r="B260" t="s">
        <v>158</v>
      </c>
      <c r="C260" s="14">
        <v>0.36118490337946202</v>
      </c>
      <c r="D260" s="14">
        <v>0.36812605789143499</v>
      </c>
      <c r="E260" s="14">
        <v>0.35462729677225602</v>
      </c>
      <c r="F260" s="14"/>
      <c r="G260" s="14">
        <v>0.33422588747395698</v>
      </c>
      <c r="H260" s="14">
        <v>0.35938213283259601</v>
      </c>
      <c r="I260" s="14">
        <v>0.36705808033325898</v>
      </c>
      <c r="J260" s="14">
        <v>0.41365262862872199</v>
      </c>
      <c r="K260" s="14"/>
      <c r="L260" s="14">
        <v>0.44178842905066501</v>
      </c>
      <c r="M260" s="14">
        <v>0.36225610907355899</v>
      </c>
      <c r="N260" s="14">
        <v>0.31090160529417199</v>
      </c>
      <c r="O260" s="14">
        <v>0.36284822471759198</v>
      </c>
      <c r="P260" s="14">
        <v>0.366675082014084</v>
      </c>
      <c r="Q260" s="14">
        <v>0.353691687392714</v>
      </c>
      <c r="R260" s="14">
        <v>0.32704812279081302</v>
      </c>
      <c r="S260" s="14">
        <v>0.26156304694448901</v>
      </c>
      <c r="T260" s="14">
        <v>0.31229589633927202</v>
      </c>
      <c r="U260" s="14"/>
      <c r="V260" s="14">
        <v>0.39437344033287502</v>
      </c>
      <c r="W260" s="14">
        <v>0.28653333281520998</v>
      </c>
      <c r="X260" s="14"/>
      <c r="Y260" s="14">
        <v>0.32395715482375598</v>
      </c>
      <c r="Z260" s="14">
        <v>0.441246983715332</v>
      </c>
      <c r="AA260" s="14">
        <v>0.465952451699507</v>
      </c>
      <c r="AB260" s="14"/>
      <c r="AC260" s="14">
        <v>0.26885205131602102</v>
      </c>
      <c r="AD260" s="14">
        <v>0.35030022066787803</v>
      </c>
      <c r="AE260" s="14">
        <v>0.33125655630116901</v>
      </c>
      <c r="AF260" s="14">
        <v>0.48525452023783799</v>
      </c>
    </row>
    <row r="261" spans="2:32" x14ac:dyDescent="0.3">
      <c r="B261" t="s">
        <v>159</v>
      </c>
      <c r="C261" s="14">
        <v>0.31729233095807102</v>
      </c>
      <c r="D261" s="14">
        <v>0.33631171675789701</v>
      </c>
      <c r="E261" s="14">
        <v>0.29723170959905998</v>
      </c>
      <c r="F261" s="14"/>
      <c r="G261" s="14">
        <v>0.359614439810792</v>
      </c>
      <c r="H261" s="14">
        <v>0.303449421265096</v>
      </c>
      <c r="I261" s="14">
        <v>0.308668714878779</v>
      </c>
      <c r="J261" s="14">
        <v>0.28539737166157197</v>
      </c>
      <c r="K261" s="14"/>
      <c r="L261" s="14">
        <v>0.35135809915517202</v>
      </c>
      <c r="M261" s="14">
        <v>0.27850871401402</v>
      </c>
      <c r="N261" s="14">
        <v>0.34983325694700301</v>
      </c>
      <c r="O261" s="14">
        <v>0.29665237049426102</v>
      </c>
      <c r="P261" s="14">
        <v>0.281161860038177</v>
      </c>
      <c r="Q261" s="14">
        <v>0.27003453952459899</v>
      </c>
      <c r="R261" s="14">
        <v>0.32756613533057499</v>
      </c>
      <c r="S261" s="14">
        <v>0.34327686824550502</v>
      </c>
      <c r="T261" s="14">
        <v>0.342956173044275</v>
      </c>
      <c r="U261" s="14"/>
      <c r="V261" s="14">
        <v>0.32902932491062598</v>
      </c>
      <c r="W261" s="14">
        <v>0.28778227560151398</v>
      </c>
      <c r="X261" s="14"/>
      <c r="Y261" s="14">
        <v>0.28982082581359397</v>
      </c>
      <c r="Z261" s="14">
        <v>0.34009129159594698</v>
      </c>
      <c r="AA261" s="14">
        <v>0.38521594234483603</v>
      </c>
      <c r="AB261" s="14"/>
      <c r="AC261" s="14">
        <v>0.28003247345562499</v>
      </c>
      <c r="AD261" s="14">
        <v>0.29510116641913098</v>
      </c>
      <c r="AE261" s="14">
        <v>0.307384708454498</v>
      </c>
      <c r="AF261" s="14">
        <v>0.39899080506413298</v>
      </c>
    </row>
    <row r="262" spans="2:32" x14ac:dyDescent="0.3">
      <c r="B262" t="s">
        <v>160</v>
      </c>
      <c r="C262" s="14">
        <v>0.29265266270017598</v>
      </c>
      <c r="D262" s="14">
        <v>0.30565550099840799</v>
      </c>
      <c r="E262" s="14">
        <v>0.27988798908524698</v>
      </c>
      <c r="F262" s="14"/>
      <c r="G262" s="14">
        <v>0.23247702694385999</v>
      </c>
      <c r="H262" s="14">
        <v>0.30714543100145397</v>
      </c>
      <c r="I262" s="14">
        <v>0.30461781171225999</v>
      </c>
      <c r="J262" s="14">
        <v>0.35467470378610599</v>
      </c>
      <c r="K262" s="14"/>
      <c r="L262" s="14">
        <v>0.311401335046461</v>
      </c>
      <c r="M262" s="14">
        <v>0.31240934415377603</v>
      </c>
      <c r="N262" s="14">
        <v>0.27548002520630199</v>
      </c>
      <c r="O262" s="14">
        <v>0.27822697501562699</v>
      </c>
      <c r="P262" s="14">
        <v>0.29838885494044398</v>
      </c>
      <c r="Q262" s="14">
        <v>0.29910468367649001</v>
      </c>
      <c r="R262" s="14">
        <v>0.26758674560433299</v>
      </c>
      <c r="S262" s="14">
        <v>0.24988914773630899</v>
      </c>
      <c r="T262" s="14">
        <v>0.28036903621035902</v>
      </c>
      <c r="U262" s="14"/>
      <c r="V262" s="14">
        <v>0.29151007933939699</v>
      </c>
      <c r="W262" s="14">
        <v>0.30160211742631798</v>
      </c>
      <c r="X262" s="14"/>
      <c r="Y262" s="14">
        <v>0.27044502764339701</v>
      </c>
      <c r="Z262" s="14">
        <v>0.35009054653817301</v>
      </c>
      <c r="AA262" s="14">
        <v>0.413450320521211</v>
      </c>
      <c r="AB262" s="14"/>
      <c r="AC262" s="14">
        <v>0.29910024739094199</v>
      </c>
      <c r="AD262" s="14">
        <v>0.259259601607915</v>
      </c>
      <c r="AE262" s="14">
        <v>0.30793037438722398</v>
      </c>
      <c r="AF262" s="14">
        <v>0.35801210179127402</v>
      </c>
    </row>
    <row r="263" spans="2:32" x14ac:dyDescent="0.3">
      <c r="B263" t="s">
        <v>161</v>
      </c>
      <c r="C263" s="14">
        <v>0.24025681261468601</v>
      </c>
      <c r="D263" s="14">
        <v>0.240677997022683</v>
      </c>
      <c r="E263" s="14">
        <v>0.24013205005164601</v>
      </c>
      <c r="F263" s="14"/>
      <c r="G263" s="14">
        <v>0.256023819242791</v>
      </c>
      <c r="H263" s="14">
        <v>0.23929906463233699</v>
      </c>
      <c r="I263" s="14">
        <v>0.21183946305976101</v>
      </c>
      <c r="J263" s="14">
        <v>0.265658751186515</v>
      </c>
      <c r="K263" s="14"/>
      <c r="L263" s="14">
        <v>0.27936847687221</v>
      </c>
      <c r="M263" s="14">
        <v>0.26692606849327399</v>
      </c>
      <c r="N263" s="14">
        <v>0.20828158112938</v>
      </c>
      <c r="O263" s="14">
        <v>0.21823366966676599</v>
      </c>
      <c r="P263" s="14">
        <v>0.21696571657897501</v>
      </c>
      <c r="Q263" s="14">
        <v>0.24184859781083701</v>
      </c>
      <c r="R263" s="14">
        <v>0.216541798779436</v>
      </c>
      <c r="S263" s="14">
        <v>0.22348934683910801</v>
      </c>
      <c r="T263" s="14">
        <v>0.207960027124654</v>
      </c>
      <c r="U263" s="14"/>
      <c r="V263" s="14">
        <v>0.27182421659732098</v>
      </c>
      <c r="W263" s="14">
        <v>0.17143257463290401</v>
      </c>
      <c r="X263" s="14"/>
      <c r="Y263" s="14">
        <v>0.22586228833758101</v>
      </c>
      <c r="Z263" s="14">
        <v>0.24387453163697001</v>
      </c>
      <c r="AA263" s="14">
        <v>0.32783890935321802</v>
      </c>
      <c r="AB263" s="14"/>
      <c r="AC263" s="14">
        <v>0.180004063057146</v>
      </c>
      <c r="AD263" s="14">
        <v>0.24821537235482</v>
      </c>
      <c r="AE263" s="14">
        <v>0.149751759674878</v>
      </c>
      <c r="AF263" s="14">
        <v>0.320506778851121</v>
      </c>
    </row>
    <row r="264" spans="2:32" x14ac:dyDescent="0.3">
      <c r="B264" t="s">
        <v>162</v>
      </c>
      <c r="C264" s="14">
        <v>0.20403526458308399</v>
      </c>
      <c r="D264" s="14">
        <v>0.20771628928768601</v>
      </c>
      <c r="E264" s="14">
        <v>0.200573270450389</v>
      </c>
      <c r="F264" s="14"/>
      <c r="G264" s="14">
        <v>0.171414123434457</v>
      </c>
      <c r="H264" s="14">
        <v>0.18114120667316699</v>
      </c>
      <c r="I264" s="14">
        <v>0.23300443715268701</v>
      </c>
      <c r="J264" s="14">
        <v>0.28807545412265001</v>
      </c>
      <c r="K264" s="14"/>
      <c r="L264" s="14">
        <v>0.277545798424843</v>
      </c>
      <c r="M264" s="14">
        <v>0.180154634176969</v>
      </c>
      <c r="N264" s="14">
        <v>0.16075082870983701</v>
      </c>
      <c r="O264" s="14">
        <v>0.163743947479636</v>
      </c>
      <c r="P264" s="14">
        <v>0.20299291942161399</v>
      </c>
      <c r="Q264" s="14">
        <v>0.18611117012682299</v>
      </c>
      <c r="R264" s="14">
        <v>0.17558493569188699</v>
      </c>
      <c r="S264" s="14">
        <v>0.190227584192</v>
      </c>
      <c r="T264" s="14">
        <v>0.18829222145036001</v>
      </c>
      <c r="U264" s="14"/>
      <c r="V264" s="14">
        <v>0.21509635708995201</v>
      </c>
      <c r="W264" s="14">
        <v>0.18111115730634</v>
      </c>
      <c r="X264" s="14"/>
      <c r="Y264" s="14">
        <v>0.191898262551325</v>
      </c>
      <c r="Z264" s="14">
        <v>0.223137253216461</v>
      </c>
      <c r="AA264" s="14">
        <v>0.33429511561488501</v>
      </c>
      <c r="AB264" s="14"/>
      <c r="AC264" s="14">
        <v>0.174310031355249</v>
      </c>
      <c r="AD264" s="14">
        <v>0.200310530307128</v>
      </c>
      <c r="AE264" s="14">
        <v>0.19831399839457101</v>
      </c>
      <c r="AF264" s="14">
        <v>0.24558543675158701</v>
      </c>
    </row>
    <row r="265" spans="2:32" x14ac:dyDescent="0.3">
      <c r="B265" t="s">
        <v>163</v>
      </c>
      <c r="C265" s="14">
        <v>0.18955371683057301</v>
      </c>
      <c r="D265" s="14">
        <v>0.190503367707854</v>
      </c>
      <c r="E265" s="14">
        <v>0.188831856956026</v>
      </c>
      <c r="F265" s="14"/>
      <c r="G265" s="14">
        <v>0.185816839855629</v>
      </c>
      <c r="H265" s="14">
        <v>0.18515377019812301</v>
      </c>
      <c r="I265" s="14">
        <v>0.19620708348031499</v>
      </c>
      <c r="J265" s="14">
        <v>0.198033343245819</v>
      </c>
      <c r="K265" s="14"/>
      <c r="L265" s="14">
        <v>0.21563463904616501</v>
      </c>
      <c r="M265" s="14">
        <v>0.15067968909283599</v>
      </c>
      <c r="N265" s="14">
        <v>0.22893522971571001</v>
      </c>
      <c r="O265" s="14">
        <v>0.11119286764833999</v>
      </c>
      <c r="P265" s="14">
        <v>0.19195206498503301</v>
      </c>
      <c r="Q265" s="14">
        <v>0.22207045056970001</v>
      </c>
      <c r="R265" s="14">
        <v>0.12531186514876</v>
      </c>
      <c r="S265" s="14">
        <v>0.27287199322018102</v>
      </c>
      <c r="T265" s="14">
        <v>0.193627163715102</v>
      </c>
      <c r="U265" s="14"/>
      <c r="V265" s="14">
        <v>0.182440840947838</v>
      </c>
      <c r="W265" s="14">
        <v>0.20641708872484299</v>
      </c>
      <c r="X265" s="14"/>
      <c r="Y265" s="14">
        <v>0.19260369227833901</v>
      </c>
      <c r="Z265" s="14">
        <v>0.18830413116585301</v>
      </c>
      <c r="AA265" s="14">
        <v>0.27270965319637003</v>
      </c>
      <c r="AB265" s="14"/>
      <c r="AC265" s="14">
        <v>0.22413473944015899</v>
      </c>
      <c r="AD265" s="14">
        <v>0.17713556112413201</v>
      </c>
      <c r="AE265" s="14">
        <v>0.161601872552665</v>
      </c>
      <c r="AF265" s="14">
        <v>0.19338058084524601</v>
      </c>
    </row>
    <row r="266" spans="2:32" x14ac:dyDescent="0.3">
      <c r="B266" t="s">
        <v>164</v>
      </c>
      <c r="C266" s="14">
        <v>0.16695488991066401</v>
      </c>
      <c r="D266" s="14">
        <v>0.19639861937495301</v>
      </c>
      <c r="E266" s="14">
        <v>0.137430293559371</v>
      </c>
      <c r="F266" s="14"/>
      <c r="G266" s="14">
        <v>0.17846523812832299</v>
      </c>
      <c r="H266" s="14">
        <v>0.145369995517353</v>
      </c>
      <c r="I266" s="14">
        <v>0.18795884919651101</v>
      </c>
      <c r="J266" s="14">
        <v>0.16690313980673399</v>
      </c>
      <c r="K266" s="14"/>
      <c r="L266" s="14">
        <v>0.23729480919550799</v>
      </c>
      <c r="M266" s="14">
        <v>0.154571276207768</v>
      </c>
      <c r="N266" s="14">
        <v>0.148166541430896</v>
      </c>
      <c r="O266" s="14">
        <v>0.11049185076096101</v>
      </c>
      <c r="P266" s="14">
        <v>0.16935828362260699</v>
      </c>
      <c r="Q266" s="14">
        <v>0.159579874781209</v>
      </c>
      <c r="R266" s="14">
        <v>0.105064442688347</v>
      </c>
      <c r="S266" s="14">
        <v>0.16702654188118199</v>
      </c>
      <c r="T266" s="14">
        <v>0.148093518011568</v>
      </c>
      <c r="U266" s="14"/>
      <c r="V266" s="14">
        <v>0.18507467287554999</v>
      </c>
      <c r="W266" s="14">
        <v>0.12558206133840599</v>
      </c>
      <c r="X266" s="14"/>
      <c r="Y266" s="14">
        <v>0.142274708841754</v>
      </c>
      <c r="Z266" s="14">
        <v>0.197999240092358</v>
      </c>
      <c r="AA266" s="14">
        <v>0.27406283463048697</v>
      </c>
      <c r="AB266" s="14"/>
      <c r="AC266" s="14">
        <v>0.10030791207307201</v>
      </c>
      <c r="AD266" s="14">
        <v>0.16071756731046799</v>
      </c>
      <c r="AE266" s="14">
        <v>0.189510766170289</v>
      </c>
      <c r="AF266" s="14">
        <v>0.23530018564588101</v>
      </c>
    </row>
    <row r="267" spans="2:32" x14ac:dyDescent="0.3">
      <c r="B267" t="s">
        <v>165</v>
      </c>
      <c r="C267" s="14">
        <v>0.15591813785893299</v>
      </c>
      <c r="D267" s="14">
        <v>0.156287307135836</v>
      </c>
      <c r="E267" s="14">
        <v>0.155740392793834</v>
      </c>
      <c r="F267" s="14"/>
      <c r="G267" s="14">
        <v>0.17385478915417901</v>
      </c>
      <c r="H267" s="14">
        <v>0.14227841230406901</v>
      </c>
      <c r="I267" s="14">
        <v>0.15657143237292401</v>
      </c>
      <c r="J267" s="14">
        <v>0.15788880493287499</v>
      </c>
      <c r="K267" s="14"/>
      <c r="L267" s="14">
        <v>0.224041705810334</v>
      </c>
      <c r="M267" s="14">
        <v>0.14212222284659201</v>
      </c>
      <c r="N267" s="14">
        <v>0.147595407106801</v>
      </c>
      <c r="O267" s="14">
        <v>0.102848094050835</v>
      </c>
      <c r="P267" s="14">
        <v>0.172981856489411</v>
      </c>
      <c r="Q267" s="14">
        <v>0.13814644663390499</v>
      </c>
      <c r="R267" s="14">
        <v>9.15019729902041E-2</v>
      </c>
      <c r="S267" s="14">
        <v>0.17974524813616299</v>
      </c>
      <c r="T267" s="14">
        <v>0.12907977637649601</v>
      </c>
      <c r="U267" s="14"/>
      <c r="V267" s="14">
        <v>0.14812257999313899</v>
      </c>
      <c r="W267" s="14">
        <v>0.17401916193660399</v>
      </c>
      <c r="X267" s="14"/>
      <c r="Y267" s="14">
        <v>0.14377046972884</v>
      </c>
      <c r="Z267" s="14">
        <v>0.206067464703512</v>
      </c>
      <c r="AA267" s="14">
        <v>0.15323654383350499</v>
      </c>
      <c r="AB267" s="14"/>
      <c r="AC267" s="14">
        <v>0.13460918038731601</v>
      </c>
      <c r="AD267" s="14">
        <v>0.146679777492358</v>
      </c>
      <c r="AE267" s="14">
        <v>0.27370319289822997</v>
      </c>
      <c r="AF267" s="14">
        <v>0.15109770752766399</v>
      </c>
    </row>
    <row r="268" spans="2:32" x14ac:dyDescent="0.3">
      <c r="B268" t="s">
        <v>166</v>
      </c>
      <c r="C268" s="14">
        <v>0.110566669278893</v>
      </c>
      <c r="D268" s="14">
        <v>0.120160852382937</v>
      </c>
      <c r="E268" s="14">
        <v>0.10101639913043101</v>
      </c>
      <c r="F268" s="14"/>
      <c r="G268" s="14">
        <v>0.116720035987284</v>
      </c>
      <c r="H268" s="14">
        <v>0.102515205963866</v>
      </c>
      <c r="I268" s="14">
        <v>0.10109789636958499</v>
      </c>
      <c r="J268" s="14">
        <v>0.14103421920064399</v>
      </c>
      <c r="K268" s="14"/>
      <c r="L268" s="14">
        <v>0.212778491474619</v>
      </c>
      <c r="M268" s="14">
        <v>7.7023022546470005E-2</v>
      </c>
      <c r="N268" s="14">
        <v>5.79680845289747E-2</v>
      </c>
      <c r="O268" s="14">
        <v>0.112276373684688</v>
      </c>
      <c r="P268" s="14">
        <v>8.2840757701933998E-2</v>
      </c>
      <c r="Q268" s="14">
        <v>8.3581556174281701E-2</v>
      </c>
      <c r="R268" s="14">
        <v>6.0276123336979001E-2</v>
      </c>
      <c r="S268" s="14">
        <v>6.8466191945959806E-2</v>
      </c>
      <c r="T268" s="14">
        <v>8.6274209211677097E-2</v>
      </c>
      <c r="U268" s="14"/>
      <c r="V268" s="14">
        <v>0.11590475068148801</v>
      </c>
      <c r="W268" s="14">
        <v>9.9050375820863998E-2</v>
      </c>
      <c r="X268" s="14"/>
      <c r="Y268" s="14">
        <v>8.3459450381039899E-2</v>
      </c>
      <c r="Z268" s="14">
        <v>0.15951663138705399</v>
      </c>
      <c r="AA268" s="14">
        <v>0.18689446978041999</v>
      </c>
      <c r="AB268" s="14"/>
      <c r="AC268" s="14">
        <v>6.0386130648818002E-2</v>
      </c>
      <c r="AD268" s="14">
        <v>9.3629702951260399E-2</v>
      </c>
      <c r="AE268" s="14">
        <v>0.19684813317372901</v>
      </c>
      <c r="AF268" s="14">
        <v>0.161836960945345</v>
      </c>
    </row>
    <row r="269" spans="2:32" x14ac:dyDescent="0.3">
      <c r="B269" t="s">
        <v>167</v>
      </c>
      <c r="C269" s="14">
        <v>8.32474739828621E-2</v>
      </c>
      <c r="D269" s="14">
        <v>8.6440991336420706E-2</v>
      </c>
      <c r="E269" s="14">
        <v>8.0126676264215199E-2</v>
      </c>
      <c r="F269" s="14"/>
      <c r="G269" s="14">
        <v>9.2259059683096695E-2</v>
      </c>
      <c r="H269" s="14">
        <v>7.5256468350336697E-2</v>
      </c>
      <c r="I269" s="14">
        <v>7.3569351220558493E-2</v>
      </c>
      <c r="J269" s="14">
        <v>0.107732442137073</v>
      </c>
      <c r="K269" s="14"/>
      <c r="L269" s="14">
        <v>0.12560144584807301</v>
      </c>
      <c r="M269" s="14">
        <v>9.4628167446187197E-2</v>
      </c>
      <c r="N269" s="14">
        <v>5.3314265765665503E-2</v>
      </c>
      <c r="O269" s="14">
        <v>6.2072566654530301E-2</v>
      </c>
      <c r="P269" s="14">
        <v>4.78276949927815E-2</v>
      </c>
      <c r="Q269" s="14">
        <v>4.09927637723334E-2</v>
      </c>
      <c r="R269" s="14">
        <v>8.02337732068783E-2</v>
      </c>
      <c r="S269" s="14">
        <v>9.1048018628609798E-2</v>
      </c>
      <c r="T269" s="14">
        <v>8.1113754418953896E-2</v>
      </c>
      <c r="U269" s="14"/>
      <c r="V269" s="14">
        <v>8.6817496296369298E-2</v>
      </c>
      <c r="W269" s="14">
        <v>7.6665800657016794E-2</v>
      </c>
      <c r="X269" s="14"/>
      <c r="Y269" s="14">
        <v>7.08890447327305E-2</v>
      </c>
      <c r="Z269" s="14">
        <v>0.1050947919764</v>
      </c>
      <c r="AA269" s="14">
        <v>0.127634921608452</v>
      </c>
      <c r="AB269" s="14"/>
      <c r="AC269" s="14">
        <v>6.5700705821518199E-2</v>
      </c>
      <c r="AD269" s="14">
        <v>7.3724506551449104E-2</v>
      </c>
      <c r="AE269" s="14">
        <v>0.104401029401339</v>
      </c>
      <c r="AF269" s="14">
        <v>0.113815865288867</v>
      </c>
    </row>
    <row r="270" spans="2:32" x14ac:dyDescent="0.3">
      <c r="B270" t="s">
        <v>168</v>
      </c>
      <c r="C270" s="14">
        <v>8.3106148773882005E-2</v>
      </c>
      <c r="D270" s="14">
        <v>8.5790161689488595E-2</v>
      </c>
      <c r="E270" s="14">
        <v>8.0499692297289593E-2</v>
      </c>
      <c r="F270" s="14"/>
      <c r="G270" s="14">
        <v>8.0348668894507494E-2</v>
      </c>
      <c r="H270" s="14">
        <v>6.4794711875513805E-2</v>
      </c>
      <c r="I270" s="14">
        <v>9.4357070219325601E-2</v>
      </c>
      <c r="J270" s="14">
        <v>0.12338823538678501</v>
      </c>
      <c r="K270" s="14"/>
      <c r="L270" s="14">
        <v>0.118538126752052</v>
      </c>
      <c r="M270" s="14">
        <v>7.5119886136881406E-2</v>
      </c>
      <c r="N270" s="14">
        <v>6.3258704749896699E-2</v>
      </c>
      <c r="O270" s="14">
        <v>8.7712659824273301E-2</v>
      </c>
      <c r="P270" s="14">
        <v>7.5930112027800006E-2</v>
      </c>
      <c r="Q270" s="14">
        <v>6.7636530653462604E-2</v>
      </c>
      <c r="R270" s="14">
        <v>7.1249846117413904E-2</v>
      </c>
      <c r="S270" s="14">
        <v>0.10202017895620399</v>
      </c>
      <c r="T270" s="14">
        <v>5.7167372769248201E-2</v>
      </c>
      <c r="U270" s="14"/>
      <c r="V270" s="14">
        <v>9.2090798832044296E-2</v>
      </c>
      <c r="W270" s="14">
        <v>6.3833108221016593E-2</v>
      </c>
      <c r="X270" s="14"/>
      <c r="Y270" s="14">
        <v>6.80612729145567E-2</v>
      </c>
      <c r="Z270" s="14">
        <v>0.111581616653879</v>
      </c>
      <c r="AA270" s="14">
        <v>0.15844649960760199</v>
      </c>
      <c r="AB270" s="14"/>
      <c r="AC270" s="14">
        <v>6.6020480165658493E-2</v>
      </c>
      <c r="AD270" s="14">
        <v>6.9448177767873501E-2</v>
      </c>
      <c r="AE270" s="14">
        <v>5.8300346111458901E-2</v>
      </c>
      <c r="AF270" s="14">
        <v>0.13878096283258901</v>
      </c>
    </row>
    <row r="271" spans="2:32" x14ac:dyDescent="0.3">
      <c r="B271" t="s">
        <v>63</v>
      </c>
      <c r="C271" s="14">
        <v>6.2961969754567696E-3</v>
      </c>
      <c r="D271" s="14">
        <v>5.5274560454614896E-3</v>
      </c>
      <c r="E271" s="14">
        <v>7.0803791147310297E-3</v>
      </c>
      <c r="F271" s="14"/>
      <c r="G271" s="14">
        <v>2.4091793033258501E-3</v>
      </c>
      <c r="H271" s="14">
        <v>1.1747509513977201E-2</v>
      </c>
      <c r="I271" s="14">
        <v>3.7403890215202099E-3</v>
      </c>
      <c r="J271" s="14">
        <v>2.95436491344925E-3</v>
      </c>
      <c r="K271" s="14"/>
      <c r="L271" s="14">
        <v>0</v>
      </c>
      <c r="M271" s="14">
        <v>5.7719393407036704E-3</v>
      </c>
      <c r="N271" s="14">
        <v>2.6616857511893601E-2</v>
      </c>
      <c r="O271" s="14">
        <v>5.8244277958663503E-3</v>
      </c>
      <c r="P271" s="14">
        <v>5.6729691122763401E-3</v>
      </c>
      <c r="Q271" s="14">
        <v>2.99184018320694E-3</v>
      </c>
      <c r="R271" s="14">
        <v>7.0874648895583904E-3</v>
      </c>
      <c r="S271" s="14">
        <v>9.78493361895349E-3</v>
      </c>
      <c r="T271" s="14">
        <v>1.00860459859906E-2</v>
      </c>
      <c r="U271" s="14"/>
      <c r="V271" s="14">
        <v>4.9336115883522897E-3</v>
      </c>
      <c r="W271" s="14">
        <v>9.6241410193784408E-3</v>
      </c>
      <c r="X271" s="14"/>
      <c r="Y271" s="14">
        <v>7.5176940072982099E-3</v>
      </c>
      <c r="Z271" s="14">
        <v>0</v>
      </c>
      <c r="AA271" s="14">
        <v>1.4727446433247899E-2</v>
      </c>
      <c r="AB271" s="14"/>
      <c r="AC271" s="14">
        <v>9.9013119855058899E-3</v>
      </c>
      <c r="AD271" s="14">
        <v>6.4860056348479897E-3</v>
      </c>
      <c r="AE271" s="14">
        <v>8.9230617982537508E-3</v>
      </c>
      <c r="AF271" s="14">
        <v>1.7325010623696099E-3</v>
      </c>
    </row>
    <row r="272" spans="2:32" x14ac:dyDescent="0.3">
      <c r="B272" t="s">
        <v>142</v>
      </c>
      <c r="C272" s="14">
        <v>6.95025504297058E-3</v>
      </c>
      <c r="D272" s="14">
        <v>3.37132312919998E-3</v>
      </c>
      <c r="E272" s="14">
        <v>1.05730991340363E-2</v>
      </c>
      <c r="F272" s="14"/>
      <c r="G272" s="14">
        <v>8.4441385118309703E-3</v>
      </c>
      <c r="H272" s="14">
        <v>7.5077557224276902E-3</v>
      </c>
      <c r="I272" s="14">
        <v>3.2745166535615802E-3</v>
      </c>
      <c r="J272" s="14">
        <v>9.3105170694079906E-3</v>
      </c>
      <c r="K272" s="14"/>
      <c r="L272" s="14">
        <v>5.2019620106948999E-3</v>
      </c>
      <c r="M272" s="14">
        <v>2.5730410986167601E-2</v>
      </c>
      <c r="N272" s="14">
        <v>0</v>
      </c>
      <c r="O272" s="14">
        <v>0</v>
      </c>
      <c r="P272" s="14">
        <v>0</v>
      </c>
      <c r="Q272" s="14">
        <v>0</v>
      </c>
      <c r="R272" s="14">
        <v>0</v>
      </c>
      <c r="S272" s="14">
        <v>0</v>
      </c>
      <c r="T272" s="14">
        <v>1.3798397796705801E-2</v>
      </c>
      <c r="U272" s="14"/>
      <c r="V272" s="14">
        <v>8.8449414747332599E-3</v>
      </c>
      <c r="W272" s="14">
        <v>2.6593063745068198E-3</v>
      </c>
      <c r="X272" s="14"/>
      <c r="Y272" s="14">
        <v>4.5575238591347E-3</v>
      </c>
      <c r="Z272" s="14">
        <v>6.4416191980580196E-3</v>
      </c>
      <c r="AA272" s="14">
        <v>5.9193152495750599E-3</v>
      </c>
      <c r="AB272" s="14"/>
      <c r="AC272" s="14">
        <v>0</v>
      </c>
      <c r="AD272" s="14">
        <v>6.6581077348780099E-3</v>
      </c>
      <c r="AE272" s="14">
        <v>9.38578450394352E-3</v>
      </c>
      <c r="AF272" s="14">
        <v>1.33542968919528E-2</v>
      </c>
    </row>
    <row r="273" spans="2:32" x14ac:dyDescent="0.3">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row>
    <row r="274" spans="2:32" x14ac:dyDescent="0.3">
      <c r="B274" s="6" t="s">
        <v>81</v>
      </c>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row>
    <row r="275" spans="2:32" x14ac:dyDescent="0.3">
      <c r="B275" s="21" t="s">
        <v>67</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row>
    <row r="276" spans="2:32" x14ac:dyDescent="0.3">
      <c r="B276" t="s">
        <v>171</v>
      </c>
      <c r="C276" s="14">
        <v>0.11139523110536401</v>
      </c>
      <c r="D276" s="14">
        <v>0.12672334445817701</v>
      </c>
      <c r="E276" s="14">
        <v>9.5558554214652702E-2</v>
      </c>
      <c r="F276" s="14"/>
      <c r="G276" s="14">
        <v>0.12152173953744699</v>
      </c>
      <c r="H276" s="14">
        <v>8.96771990258389E-2</v>
      </c>
      <c r="I276" s="14">
        <v>0.13727763811964899</v>
      </c>
      <c r="J276" s="14">
        <v>0.10636528447534201</v>
      </c>
      <c r="K276" s="14"/>
      <c r="L276" s="14">
        <v>0.18680936366970299</v>
      </c>
      <c r="M276" s="14">
        <v>6.11555967867254E-2</v>
      </c>
      <c r="N276" s="14">
        <v>9.0177706025027698E-2</v>
      </c>
      <c r="O276" s="14">
        <v>0.129072631205393</v>
      </c>
      <c r="P276" s="14">
        <v>5.9472467219942302E-2</v>
      </c>
      <c r="Q276" s="14">
        <v>9.5137074291794299E-2</v>
      </c>
      <c r="R276" s="14">
        <v>9.7671403041152294E-2</v>
      </c>
      <c r="S276" s="14">
        <v>0.11617596807465599</v>
      </c>
      <c r="T276" s="14">
        <v>9.4548201169785295E-2</v>
      </c>
      <c r="U276" s="14"/>
      <c r="V276" s="14">
        <v>0.118111615449096</v>
      </c>
      <c r="W276" s="14">
        <v>9.3541150658690606E-2</v>
      </c>
      <c r="X276" s="14"/>
      <c r="Y276" s="14">
        <v>8.7370048577913806E-2</v>
      </c>
      <c r="Z276" s="14">
        <v>0.133809973638122</v>
      </c>
      <c r="AA276" s="14">
        <v>0.22768061693109701</v>
      </c>
      <c r="AB276" s="14"/>
      <c r="AC276" s="14">
        <v>6.8649480209058797E-2</v>
      </c>
      <c r="AD276" s="14">
        <v>9.7064819859824306E-2</v>
      </c>
      <c r="AE276" s="14">
        <v>0.16051866902526499</v>
      </c>
      <c r="AF276" s="14">
        <v>0.16163129859220099</v>
      </c>
    </row>
    <row r="277" spans="2:32" x14ac:dyDescent="0.3">
      <c r="B277" t="s">
        <v>172</v>
      </c>
      <c r="C277" s="14">
        <v>0.461546340868011</v>
      </c>
      <c r="D277" s="14">
        <v>0.47542256356491402</v>
      </c>
      <c r="E277" s="14">
        <v>0.44797274807446502</v>
      </c>
      <c r="F277" s="14"/>
      <c r="G277" s="14">
        <v>0.38899903186291501</v>
      </c>
      <c r="H277" s="14">
        <v>0.48030110811742999</v>
      </c>
      <c r="I277" s="14">
        <v>0.48824091212193399</v>
      </c>
      <c r="J277" s="14">
        <v>0.50599355793113199</v>
      </c>
      <c r="K277" s="14"/>
      <c r="L277" s="14">
        <v>0.52192816628877403</v>
      </c>
      <c r="M277" s="14">
        <v>0.49707291346419202</v>
      </c>
      <c r="N277" s="14">
        <v>0.42364076509638698</v>
      </c>
      <c r="O277" s="14">
        <v>0.39677652725603901</v>
      </c>
      <c r="P277" s="14">
        <v>0.481319534648398</v>
      </c>
      <c r="Q277" s="14">
        <v>0.45583568445932798</v>
      </c>
      <c r="R277" s="14">
        <v>0.462313010902689</v>
      </c>
      <c r="S277" s="14">
        <v>0.38236100348263502</v>
      </c>
      <c r="T277" s="14">
        <v>0.407207808335323</v>
      </c>
      <c r="U277" s="14"/>
      <c r="V277" s="14">
        <v>0.49240866924967702</v>
      </c>
      <c r="W277" s="14">
        <v>0.403798205339924</v>
      </c>
      <c r="X277" s="14"/>
      <c r="Y277" s="14">
        <v>0.45642112734034002</v>
      </c>
      <c r="Z277" s="14">
        <v>0.46218129623411902</v>
      </c>
      <c r="AA277" s="14">
        <v>0.53097013222512002</v>
      </c>
      <c r="AB277" s="14"/>
      <c r="AC277" s="14">
        <v>0.39721965059102199</v>
      </c>
      <c r="AD277" s="14">
        <v>0.48909525212739502</v>
      </c>
      <c r="AE277" s="14">
        <v>0.42149951921565099</v>
      </c>
      <c r="AF277" s="14">
        <v>0.49926001451366198</v>
      </c>
    </row>
    <row r="278" spans="2:32" x14ac:dyDescent="0.3">
      <c r="B278" t="s">
        <v>173</v>
      </c>
      <c r="C278" s="14">
        <v>0.32894216194305698</v>
      </c>
      <c r="D278" s="14">
        <v>0.30725926124979303</v>
      </c>
      <c r="E278" s="14">
        <v>0.35053449476213</v>
      </c>
      <c r="F278" s="14"/>
      <c r="G278" s="14">
        <v>0.389960502451283</v>
      </c>
      <c r="H278" s="14">
        <v>0.31996860037033897</v>
      </c>
      <c r="I278" s="14">
        <v>0.29063907140001899</v>
      </c>
      <c r="J278" s="14">
        <v>0.30175697445285998</v>
      </c>
      <c r="K278" s="14"/>
      <c r="L278" s="14">
        <v>0.20726092303191099</v>
      </c>
      <c r="M278" s="14">
        <v>0.37418685751365999</v>
      </c>
      <c r="N278" s="14">
        <v>0.37180893475895199</v>
      </c>
      <c r="O278" s="14">
        <v>0.34974412209482703</v>
      </c>
      <c r="P278" s="14">
        <v>0.36338456463618601</v>
      </c>
      <c r="Q278" s="14">
        <v>0.336180708634925</v>
      </c>
      <c r="R278" s="14">
        <v>0.34597257507073798</v>
      </c>
      <c r="S278" s="14">
        <v>0.37211353329117602</v>
      </c>
      <c r="T278" s="14">
        <v>0.38891990200309401</v>
      </c>
      <c r="U278" s="14"/>
      <c r="V278" s="14">
        <v>0.30537062485233002</v>
      </c>
      <c r="W278" s="14">
        <v>0.37662027095859002</v>
      </c>
      <c r="X278" s="14"/>
      <c r="Y278" s="14">
        <v>0.35083034808046198</v>
      </c>
      <c r="Z278" s="14">
        <v>0.276732236396106</v>
      </c>
      <c r="AA278" s="14">
        <v>0.18390519578742201</v>
      </c>
      <c r="AB278" s="14"/>
      <c r="AC278" s="14">
        <v>0.40630947195073602</v>
      </c>
      <c r="AD278" s="14">
        <v>0.32178989420651299</v>
      </c>
      <c r="AE278" s="14">
        <v>0.29673374792414298</v>
      </c>
      <c r="AF278" s="14">
        <v>0.27141954680320601</v>
      </c>
    </row>
    <row r="279" spans="2:32" x14ac:dyDescent="0.3">
      <c r="B279" t="s">
        <v>174</v>
      </c>
      <c r="C279" s="14">
        <v>8.5100611412989705E-2</v>
      </c>
      <c r="D279" s="14">
        <v>7.5029169216662694E-2</v>
      </c>
      <c r="E279" s="14">
        <v>9.5429782558995604E-2</v>
      </c>
      <c r="F279" s="14"/>
      <c r="G279" s="14">
        <v>8.7244575528799106E-2</v>
      </c>
      <c r="H279" s="14">
        <v>9.4010066166826806E-2</v>
      </c>
      <c r="I279" s="14">
        <v>7.2321858360178404E-2</v>
      </c>
      <c r="J279" s="14">
        <v>7.7844201373897401E-2</v>
      </c>
      <c r="K279" s="14"/>
      <c r="L279" s="14">
        <v>6.5643798766843203E-2</v>
      </c>
      <c r="M279" s="14">
        <v>5.08193507763776E-2</v>
      </c>
      <c r="N279" s="14">
        <v>0.105577298417827</v>
      </c>
      <c r="O279" s="14">
        <v>0.11938778253973099</v>
      </c>
      <c r="P279" s="14">
        <v>9.5823433495473606E-2</v>
      </c>
      <c r="Q279" s="14">
        <v>0.101034661126697</v>
      </c>
      <c r="R279" s="14">
        <v>8.9594937653716497E-2</v>
      </c>
      <c r="S279" s="14">
        <v>0.108407972586633</v>
      </c>
      <c r="T279" s="14">
        <v>9.1862410603298805E-2</v>
      </c>
      <c r="U279" s="14"/>
      <c r="V279" s="14">
        <v>7.4850587277891401E-2</v>
      </c>
      <c r="W279" s="14">
        <v>0.10499043342521</v>
      </c>
      <c r="X279" s="14"/>
      <c r="Y279" s="14">
        <v>9.3899415701875905E-2</v>
      </c>
      <c r="Z279" s="14">
        <v>0.10346310048385</v>
      </c>
      <c r="AA279" s="14">
        <v>5.05472540514127E-2</v>
      </c>
      <c r="AB279" s="14"/>
      <c r="AC279" s="14">
        <v>0.112033802439915</v>
      </c>
      <c r="AD279" s="14">
        <v>8.2752029988634401E-2</v>
      </c>
      <c r="AE279" s="14">
        <v>8.6038415781415495E-2</v>
      </c>
      <c r="AF279" s="14">
        <v>5.8512314703978802E-2</v>
      </c>
    </row>
    <row r="280" spans="2:32" x14ac:dyDescent="0.3">
      <c r="B280" t="s">
        <v>80</v>
      </c>
      <c r="C280" s="14">
        <v>1.30156546705782E-2</v>
      </c>
      <c r="D280" s="14">
        <v>1.55656615104532E-2</v>
      </c>
      <c r="E280" s="14">
        <v>1.0504420389756601E-2</v>
      </c>
      <c r="F280" s="14"/>
      <c r="G280" s="14">
        <v>1.2274150619556499E-2</v>
      </c>
      <c r="H280" s="14">
        <v>1.6043026319565699E-2</v>
      </c>
      <c r="I280" s="14">
        <v>1.1520519998218501E-2</v>
      </c>
      <c r="J280" s="14">
        <v>8.0399817667698298E-3</v>
      </c>
      <c r="K280" s="14"/>
      <c r="L280" s="14">
        <v>1.8357748242769301E-2</v>
      </c>
      <c r="M280" s="14">
        <v>1.6765281459044899E-2</v>
      </c>
      <c r="N280" s="14">
        <v>8.7952957018067306E-3</v>
      </c>
      <c r="O280" s="14">
        <v>5.0189369040108201E-3</v>
      </c>
      <c r="P280" s="14">
        <v>0</v>
      </c>
      <c r="Q280" s="14">
        <v>1.18118714872559E-2</v>
      </c>
      <c r="R280" s="14">
        <v>4.4480733317038296E-3</v>
      </c>
      <c r="S280" s="14">
        <v>2.0941522564900301E-2</v>
      </c>
      <c r="T280" s="14">
        <v>1.7461677888498801E-2</v>
      </c>
      <c r="U280" s="14"/>
      <c r="V280" s="14">
        <v>9.2585031710060404E-3</v>
      </c>
      <c r="W280" s="14">
        <v>2.10499396175854E-2</v>
      </c>
      <c r="X280" s="14"/>
      <c r="Y280" s="14">
        <v>1.14790602994083E-2</v>
      </c>
      <c r="Z280" s="14">
        <v>2.3813393247802999E-2</v>
      </c>
      <c r="AA280" s="14">
        <v>6.8968010049479597E-3</v>
      </c>
      <c r="AB280" s="14"/>
      <c r="AC280" s="14">
        <v>1.5787594809268501E-2</v>
      </c>
      <c r="AD280" s="14">
        <v>9.2980038176333803E-3</v>
      </c>
      <c r="AE280" s="14">
        <v>3.5209648053525403E-2</v>
      </c>
      <c r="AF280" s="14">
        <v>9.1768253869519995E-3</v>
      </c>
    </row>
    <row r="281" spans="2:32" x14ac:dyDescent="0.3">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row>
    <row r="282" spans="2:32" x14ac:dyDescent="0.3">
      <c r="B282" s="6" t="s">
        <v>180</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row>
    <row r="283" spans="2:32" x14ac:dyDescent="0.3">
      <c r="B283" s="21" t="s">
        <v>67</v>
      </c>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row>
    <row r="284" spans="2:32" x14ac:dyDescent="0.3">
      <c r="B284" t="s">
        <v>175</v>
      </c>
      <c r="C284" s="14">
        <v>0.35787079896229301</v>
      </c>
      <c r="D284" s="14">
        <v>0.35425785117762398</v>
      </c>
      <c r="E284" s="14">
        <v>0.36147739733151402</v>
      </c>
      <c r="F284" s="14"/>
      <c r="G284" s="14">
        <v>0.38553378838523999</v>
      </c>
      <c r="H284" s="14">
        <v>0.359073651802368</v>
      </c>
      <c r="I284" s="14">
        <v>0.33322051485290699</v>
      </c>
      <c r="J284" s="14">
        <v>0.34345080974157899</v>
      </c>
      <c r="K284" s="14"/>
      <c r="L284" s="14">
        <v>0.41258171025780799</v>
      </c>
      <c r="M284" s="14">
        <v>0.34007102159528302</v>
      </c>
      <c r="N284" s="14">
        <v>0.31283998998941398</v>
      </c>
      <c r="O284" s="14">
        <v>0.32790578513273799</v>
      </c>
      <c r="P284" s="14">
        <v>0.28740210680855699</v>
      </c>
      <c r="Q284" s="14">
        <v>0.34843841386368302</v>
      </c>
      <c r="R284" s="14">
        <v>0.356390251252167</v>
      </c>
      <c r="S284" s="14">
        <v>0.38691905255916798</v>
      </c>
      <c r="T284" s="14">
        <v>0.36367419910592402</v>
      </c>
      <c r="U284" s="14"/>
      <c r="V284" s="14">
        <v>0.35758551951862</v>
      </c>
      <c r="W284" s="14">
        <v>0.35978320627293597</v>
      </c>
      <c r="X284" s="14"/>
      <c r="Y284" s="14">
        <v>0.33410696030175402</v>
      </c>
      <c r="Z284" s="14">
        <v>0.34532069907301499</v>
      </c>
      <c r="AA284" s="14">
        <v>0.48761862158925101</v>
      </c>
      <c r="AB284" s="14"/>
      <c r="AC284" s="14">
        <v>0.36826779302569201</v>
      </c>
      <c r="AD284" s="14">
        <v>0.31717103080986397</v>
      </c>
      <c r="AE284" s="14">
        <v>0.33695321717214699</v>
      </c>
      <c r="AF284" s="14">
        <v>0.44115290798569001</v>
      </c>
    </row>
    <row r="285" spans="2:32" x14ac:dyDescent="0.3">
      <c r="B285" t="s">
        <v>176</v>
      </c>
      <c r="C285" s="14">
        <v>0.42437502646369502</v>
      </c>
      <c r="D285" s="14">
        <v>0.42189911019682302</v>
      </c>
      <c r="E285" s="14">
        <v>0.428128634780019</v>
      </c>
      <c r="F285" s="14"/>
      <c r="G285" s="14">
        <v>0.40795885217589301</v>
      </c>
      <c r="H285" s="14">
        <v>0.43378654288125601</v>
      </c>
      <c r="I285" s="14">
        <v>0.439190285173641</v>
      </c>
      <c r="J285" s="14">
        <v>0.400543959118699</v>
      </c>
      <c r="K285" s="14"/>
      <c r="L285" s="14">
        <v>0.429063888577009</v>
      </c>
      <c r="M285" s="14">
        <v>0.41465895400991898</v>
      </c>
      <c r="N285" s="14">
        <v>0.39762565171555603</v>
      </c>
      <c r="O285" s="14">
        <v>0.42332441015312999</v>
      </c>
      <c r="P285" s="14">
        <v>0.479836667427951</v>
      </c>
      <c r="Q285" s="14">
        <v>0.47109173922139902</v>
      </c>
      <c r="R285" s="14">
        <v>0.41502741766456003</v>
      </c>
      <c r="S285" s="14">
        <v>0.33843399441822802</v>
      </c>
      <c r="T285" s="14">
        <v>0.40683663305168899</v>
      </c>
      <c r="U285" s="14"/>
      <c r="V285" s="14">
        <v>0.430456959087892</v>
      </c>
      <c r="W285" s="14">
        <v>0.41793215554702301</v>
      </c>
      <c r="X285" s="14"/>
      <c r="Y285" s="14">
        <v>0.43113426184000397</v>
      </c>
      <c r="Z285" s="14">
        <v>0.49050285276630301</v>
      </c>
      <c r="AA285" s="14">
        <v>0.406410497426544</v>
      </c>
      <c r="AB285" s="14"/>
      <c r="AC285" s="14">
        <v>0.39465847809523702</v>
      </c>
      <c r="AD285" s="14">
        <v>0.45067697391267098</v>
      </c>
      <c r="AE285" s="14">
        <v>0.480556042607513</v>
      </c>
      <c r="AF285" s="14">
        <v>0.38864685861008402</v>
      </c>
    </row>
    <row r="286" spans="2:32" x14ac:dyDescent="0.3">
      <c r="B286" t="s">
        <v>177</v>
      </c>
      <c r="C286" s="14">
        <v>0.111549887756299</v>
      </c>
      <c r="D286" s="14">
        <v>0.108516169578248</v>
      </c>
      <c r="E286" s="14">
        <v>0.113835471282935</v>
      </c>
      <c r="F286" s="14"/>
      <c r="G286" s="14">
        <v>0.11242451963898301</v>
      </c>
      <c r="H286" s="14">
        <v>0.10761583693231699</v>
      </c>
      <c r="I286" s="14">
        <v>0.122384554388833</v>
      </c>
      <c r="J286" s="14">
        <v>0.100424906711616</v>
      </c>
      <c r="K286" s="14"/>
      <c r="L286" s="14">
        <v>6.9571407912496497E-2</v>
      </c>
      <c r="M286" s="14">
        <v>0.13380367123946499</v>
      </c>
      <c r="N286" s="14">
        <v>0.173620954144353</v>
      </c>
      <c r="O286" s="14">
        <v>0.142328562556401</v>
      </c>
      <c r="P286" s="14">
        <v>0.120870828124949</v>
      </c>
      <c r="Q286" s="14">
        <v>7.6022388007205899E-2</v>
      </c>
      <c r="R286" s="14">
        <v>0.12849271752449301</v>
      </c>
      <c r="S286" s="14">
        <v>0.16146679167472699</v>
      </c>
      <c r="T286" s="14">
        <v>0.10678672173112499</v>
      </c>
      <c r="U286" s="14"/>
      <c r="V286" s="14">
        <v>9.9729159656230304E-2</v>
      </c>
      <c r="W286" s="14">
        <v>0.13158117165000399</v>
      </c>
      <c r="X286" s="14"/>
      <c r="Y286" s="14">
        <v>0.12429938053485499</v>
      </c>
      <c r="Z286" s="14">
        <v>7.3969306449836902E-2</v>
      </c>
      <c r="AA286" s="14">
        <v>6.3882871993374599E-2</v>
      </c>
      <c r="AB286" s="14"/>
      <c r="AC286" s="14">
        <v>0.14285429344057901</v>
      </c>
      <c r="AD286" s="14">
        <v>0.1123414249581</v>
      </c>
      <c r="AE286" s="14">
        <v>0.101247903205659</v>
      </c>
      <c r="AF286" s="14">
        <v>7.3650045269147202E-2</v>
      </c>
    </row>
    <row r="287" spans="2:32" x14ac:dyDescent="0.3">
      <c r="B287" t="s">
        <v>178</v>
      </c>
      <c r="C287" s="14">
        <v>6.5291012320482095E-2</v>
      </c>
      <c r="D287" s="14">
        <v>6.7760752605931396E-2</v>
      </c>
      <c r="E287" s="14">
        <v>6.3017397765753394E-2</v>
      </c>
      <c r="F287" s="14"/>
      <c r="G287" s="14">
        <v>5.4789129531565402E-2</v>
      </c>
      <c r="H287" s="14">
        <v>6.5722763660733693E-2</v>
      </c>
      <c r="I287" s="14">
        <v>5.8916002565278403E-2</v>
      </c>
      <c r="J287" s="14">
        <v>9.9422725999116904E-2</v>
      </c>
      <c r="K287" s="14"/>
      <c r="L287" s="14">
        <v>5.7379923698226198E-2</v>
      </c>
      <c r="M287" s="14">
        <v>7.3546614946083305E-2</v>
      </c>
      <c r="N287" s="14">
        <v>5.52401530904904E-2</v>
      </c>
      <c r="O287" s="14">
        <v>6.9397395467211506E-2</v>
      </c>
      <c r="P287" s="14">
        <v>6.8477615517507404E-2</v>
      </c>
      <c r="Q287" s="14">
        <v>6.4270334176315599E-2</v>
      </c>
      <c r="R287" s="14">
        <v>5.9374640664545897E-2</v>
      </c>
      <c r="S287" s="14">
        <v>9.0483907941248803E-2</v>
      </c>
      <c r="T287" s="14">
        <v>6.4833469920333897E-2</v>
      </c>
      <c r="U287" s="14"/>
      <c r="V287" s="14">
        <v>7.3447016126561807E-2</v>
      </c>
      <c r="W287" s="14">
        <v>5.0045545291194399E-2</v>
      </c>
      <c r="X287" s="14"/>
      <c r="Y287" s="14">
        <v>6.4803637552952098E-2</v>
      </c>
      <c r="Z287" s="14">
        <v>5.1518469418047302E-2</v>
      </c>
      <c r="AA287" s="14">
        <v>2.0906990897744698E-2</v>
      </c>
      <c r="AB287" s="14"/>
      <c r="AC287" s="14">
        <v>5.5620414426827101E-2</v>
      </c>
      <c r="AD287" s="14">
        <v>7.0108671420943902E-2</v>
      </c>
      <c r="AE287" s="14">
        <v>3.5044908806044099E-2</v>
      </c>
      <c r="AF287" s="14">
        <v>8.0349905604189198E-2</v>
      </c>
    </row>
    <row r="288" spans="2:32" x14ac:dyDescent="0.3">
      <c r="B288" t="s">
        <v>179</v>
      </c>
      <c r="C288" s="14">
        <v>1.5955122980270801E-2</v>
      </c>
      <c r="D288" s="14">
        <v>2.0042299292527301E-2</v>
      </c>
      <c r="E288" s="14">
        <v>1.19153239342632E-2</v>
      </c>
      <c r="F288" s="14"/>
      <c r="G288" s="14">
        <v>6.71260351045503E-3</v>
      </c>
      <c r="H288" s="14">
        <v>1.4787797818772101E-2</v>
      </c>
      <c r="I288" s="14">
        <v>2.78777588765491E-2</v>
      </c>
      <c r="J288" s="14">
        <v>1.5819796981514599E-2</v>
      </c>
      <c r="K288" s="14"/>
      <c r="L288" s="14">
        <v>1.6555269064359598E-2</v>
      </c>
      <c r="M288" s="14">
        <v>1.0805326288647299E-2</v>
      </c>
      <c r="N288" s="14">
        <v>1.9605547705074299E-2</v>
      </c>
      <c r="O288" s="14">
        <v>1.40960231209852E-2</v>
      </c>
      <c r="P288" s="14">
        <v>1.8770979414540499E-2</v>
      </c>
      <c r="Q288" s="14">
        <v>1.2255079712245501E-2</v>
      </c>
      <c r="R288" s="14">
        <v>3.4473264781502998E-2</v>
      </c>
      <c r="S288" s="14">
        <v>0</v>
      </c>
      <c r="T288" s="14">
        <v>1.57936049704262E-2</v>
      </c>
      <c r="U288" s="14"/>
      <c r="V288" s="14">
        <v>1.58014406937531E-2</v>
      </c>
      <c r="W288" s="14">
        <v>1.6645696349126399E-2</v>
      </c>
      <c r="X288" s="14"/>
      <c r="Y288" s="14">
        <v>1.6548290431610199E-2</v>
      </c>
      <c r="Z288" s="14">
        <v>2.1541285439009E-2</v>
      </c>
      <c r="AA288" s="14">
        <v>9.3706921036399594E-3</v>
      </c>
      <c r="AB288" s="14"/>
      <c r="AC288" s="14">
        <v>1.24514270684231E-2</v>
      </c>
      <c r="AD288" s="14">
        <v>1.8824109124786201E-2</v>
      </c>
      <c r="AE288" s="14">
        <v>2.79314695699759E-2</v>
      </c>
      <c r="AF288" s="14">
        <v>9.5512934061402297E-3</v>
      </c>
    </row>
    <row r="289" spans="2:32" x14ac:dyDescent="0.3">
      <c r="B289" t="s">
        <v>80</v>
      </c>
      <c r="C289" s="14">
        <v>2.4958151516960798E-2</v>
      </c>
      <c r="D289" s="14">
        <v>2.7523817148846799E-2</v>
      </c>
      <c r="E289" s="14">
        <v>2.1625774905515E-2</v>
      </c>
      <c r="F289" s="14"/>
      <c r="G289" s="14">
        <v>3.2581106757863403E-2</v>
      </c>
      <c r="H289" s="14">
        <v>1.9013406904552301E-2</v>
      </c>
      <c r="I289" s="14">
        <v>1.84108841427921E-2</v>
      </c>
      <c r="J289" s="14">
        <v>4.03378014474731E-2</v>
      </c>
      <c r="K289" s="14"/>
      <c r="L289" s="14">
        <v>1.48478004901005E-2</v>
      </c>
      <c r="M289" s="14">
        <v>2.7114411920602301E-2</v>
      </c>
      <c r="N289" s="14">
        <v>4.1067703355112797E-2</v>
      </c>
      <c r="O289" s="14">
        <v>2.2947823569534401E-2</v>
      </c>
      <c r="P289" s="14">
        <v>2.4641802706495401E-2</v>
      </c>
      <c r="Q289" s="14">
        <v>2.79220450191511E-2</v>
      </c>
      <c r="R289" s="14">
        <v>6.24170811273091E-3</v>
      </c>
      <c r="S289" s="14">
        <v>2.2696253406627901E-2</v>
      </c>
      <c r="T289" s="14">
        <v>4.2075371220501499E-2</v>
      </c>
      <c r="U289" s="14"/>
      <c r="V289" s="14">
        <v>2.2979904916943399E-2</v>
      </c>
      <c r="W289" s="14">
        <v>2.4012224889716501E-2</v>
      </c>
      <c r="X289" s="14"/>
      <c r="Y289" s="14">
        <v>2.9107469338824202E-2</v>
      </c>
      <c r="Z289" s="14">
        <v>1.7147386853788599E-2</v>
      </c>
      <c r="AA289" s="14">
        <v>1.18103259894464E-2</v>
      </c>
      <c r="AB289" s="14"/>
      <c r="AC289" s="14">
        <v>2.6147593943241398E-2</v>
      </c>
      <c r="AD289" s="14">
        <v>3.0877789773634201E-2</v>
      </c>
      <c r="AE289" s="14">
        <v>1.82664586386613E-2</v>
      </c>
      <c r="AF289" s="14">
        <v>6.64898912474931E-3</v>
      </c>
    </row>
    <row r="290" spans="2:32" x14ac:dyDescent="0.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row>
    <row r="291" spans="2:32" x14ac:dyDescent="0.3">
      <c r="B291" s="6" t="s">
        <v>187</v>
      </c>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row>
    <row r="292" spans="2:32" x14ac:dyDescent="0.3">
      <c r="B292" s="21" t="s">
        <v>67</v>
      </c>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row>
    <row r="293" spans="2:32" x14ac:dyDescent="0.3">
      <c r="B293" t="s">
        <v>181</v>
      </c>
      <c r="C293" s="14">
        <v>0.26211440392292401</v>
      </c>
      <c r="D293" s="14">
        <v>0.27622050166353601</v>
      </c>
      <c r="E293" s="14">
        <v>0.246869215347745</v>
      </c>
      <c r="F293" s="14"/>
      <c r="G293" s="14">
        <v>0.26698716012891399</v>
      </c>
      <c r="H293" s="14">
        <v>0.224472851624444</v>
      </c>
      <c r="I293" s="14">
        <v>0.26823594038207998</v>
      </c>
      <c r="J293" s="14">
        <v>0.35833309080508902</v>
      </c>
      <c r="K293" s="14"/>
      <c r="L293" s="14">
        <v>0.24504063579705501</v>
      </c>
      <c r="M293" s="14">
        <v>0.246561328844946</v>
      </c>
      <c r="N293" s="14">
        <v>0.20149059407407899</v>
      </c>
      <c r="O293" s="14">
        <v>0.30375936895119399</v>
      </c>
      <c r="P293" s="14">
        <v>0.30194208305680098</v>
      </c>
      <c r="Q293" s="14">
        <v>0.27001354998601201</v>
      </c>
      <c r="R293" s="14">
        <v>0.22591964651836799</v>
      </c>
      <c r="S293" s="14">
        <v>0.22166276019725301</v>
      </c>
      <c r="T293" s="14">
        <v>0.31553674782154001</v>
      </c>
      <c r="U293" s="14"/>
      <c r="V293" s="14">
        <v>0.28593289689047002</v>
      </c>
      <c r="W293" s="14">
        <v>0.20919068635547799</v>
      </c>
      <c r="X293" s="14"/>
      <c r="Y293" s="14">
        <v>0.24568123172280601</v>
      </c>
      <c r="Z293" s="14">
        <v>0.26298166861750299</v>
      </c>
      <c r="AA293" s="14">
        <v>0.39552640131398897</v>
      </c>
      <c r="AB293" s="14"/>
      <c r="AC293" s="14">
        <v>0.203323077756632</v>
      </c>
      <c r="AD293" s="14">
        <v>0.267744419884833</v>
      </c>
      <c r="AE293" s="14">
        <v>0.224979014563193</v>
      </c>
      <c r="AF293" s="14">
        <v>0.32354226848262302</v>
      </c>
    </row>
    <row r="294" spans="2:32" x14ac:dyDescent="0.3">
      <c r="B294" t="s">
        <v>182</v>
      </c>
      <c r="C294" s="14">
        <v>0.46014789943916501</v>
      </c>
      <c r="D294" s="14">
        <v>0.46592596498675898</v>
      </c>
      <c r="E294" s="14">
        <v>0.45466984000016802</v>
      </c>
      <c r="F294" s="14"/>
      <c r="G294" s="14">
        <v>0.48097763333725602</v>
      </c>
      <c r="H294" s="14">
        <v>0.477111265958159</v>
      </c>
      <c r="I294" s="14">
        <v>0.44209546313453901</v>
      </c>
      <c r="J294" s="14">
        <v>0.39750087834602099</v>
      </c>
      <c r="K294" s="14"/>
      <c r="L294" s="14">
        <v>0.44215890403759101</v>
      </c>
      <c r="M294" s="14">
        <v>0.47199084944256697</v>
      </c>
      <c r="N294" s="14">
        <v>0.50693144945829005</v>
      </c>
      <c r="O294" s="14">
        <v>0.44666539187576099</v>
      </c>
      <c r="P294" s="14">
        <v>0.38775631253202503</v>
      </c>
      <c r="Q294" s="14">
        <v>0.47807440561678799</v>
      </c>
      <c r="R294" s="14">
        <v>0.53785336338797796</v>
      </c>
      <c r="S294" s="14">
        <v>0.48649324300420799</v>
      </c>
      <c r="T294" s="14">
        <v>0.43052577839155598</v>
      </c>
      <c r="U294" s="14"/>
      <c r="V294" s="14">
        <v>0.46451156292225698</v>
      </c>
      <c r="W294" s="14">
        <v>0.45477061861200802</v>
      </c>
      <c r="X294" s="14"/>
      <c r="Y294" s="14">
        <v>0.47576099985629</v>
      </c>
      <c r="Z294" s="14">
        <v>0.36547483672541597</v>
      </c>
      <c r="AA294" s="14">
        <v>0.472377200676798</v>
      </c>
      <c r="AB294" s="14"/>
      <c r="AC294" s="14">
        <v>0.474214059288186</v>
      </c>
      <c r="AD294" s="14">
        <v>0.47920001564699999</v>
      </c>
      <c r="AE294" s="14">
        <v>0.40245298056384199</v>
      </c>
      <c r="AF294" s="14">
        <v>0.43413939506744198</v>
      </c>
    </row>
    <row r="295" spans="2:32" x14ac:dyDescent="0.3">
      <c r="B295" t="s">
        <v>183</v>
      </c>
      <c r="C295" s="14">
        <v>0.145867548241392</v>
      </c>
      <c r="D295" s="14">
        <v>0.14710123328857699</v>
      </c>
      <c r="E295" s="14">
        <v>0.14507270656451099</v>
      </c>
      <c r="F295" s="14"/>
      <c r="G295" s="14">
        <v>0.14731939094277799</v>
      </c>
      <c r="H295" s="14">
        <v>0.16204668905883701</v>
      </c>
      <c r="I295" s="14">
        <v>0.13008676508837499</v>
      </c>
      <c r="J295" s="14">
        <v>0.123128835738231</v>
      </c>
      <c r="K295" s="14"/>
      <c r="L295" s="14">
        <v>0.15921344894224301</v>
      </c>
      <c r="M295" s="14">
        <v>0.14612198008747199</v>
      </c>
      <c r="N295" s="14">
        <v>0.130089870878733</v>
      </c>
      <c r="O295" s="14">
        <v>0.14589286039768401</v>
      </c>
      <c r="P295" s="14">
        <v>0.145066278334779</v>
      </c>
      <c r="Q295" s="14">
        <v>0.13777971770938199</v>
      </c>
      <c r="R295" s="14">
        <v>0.13468752589758801</v>
      </c>
      <c r="S295" s="14">
        <v>0.162470802431332</v>
      </c>
      <c r="T295" s="14">
        <v>0.140006088606038</v>
      </c>
      <c r="U295" s="14"/>
      <c r="V295" s="14">
        <v>0.146808736799246</v>
      </c>
      <c r="W295" s="14">
        <v>0.145657119218049</v>
      </c>
      <c r="X295" s="14"/>
      <c r="Y295" s="14">
        <v>0.14522759275991501</v>
      </c>
      <c r="Z295" s="14">
        <v>0.183168278669462</v>
      </c>
      <c r="AA295" s="14">
        <v>0.10136096523721599</v>
      </c>
      <c r="AB295" s="14"/>
      <c r="AC295" s="14">
        <v>0.14069878285595999</v>
      </c>
      <c r="AD295" s="14">
        <v>0.14745231554854099</v>
      </c>
      <c r="AE295" s="14">
        <v>0.15899881379943601</v>
      </c>
      <c r="AF295" s="14">
        <v>0.145477971594246</v>
      </c>
    </row>
    <row r="296" spans="2:32" x14ac:dyDescent="0.3">
      <c r="B296" t="s">
        <v>184</v>
      </c>
      <c r="C296" s="14">
        <v>6.5964366712627301E-2</v>
      </c>
      <c r="D296" s="14">
        <v>5.0893882347103798E-2</v>
      </c>
      <c r="E296" s="14">
        <v>8.1235772019183694E-2</v>
      </c>
      <c r="F296" s="14"/>
      <c r="G296" s="14">
        <v>7.1064817436153005E-2</v>
      </c>
      <c r="H296" s="14">
        <v>6.4342542231979494E-2</v>
      </c>
      <c r="I296" s="14">
        <v>7.2630199792724698E-2</v>
      </c>
      <c r="J296" s="14">
        <v>4.6713177633648899E-2</v>
      </c>
      <c r="K296" s="14"/>
      <c r="L296" s="14">
        <v>0.108987782637834</v>
      </c>
      <c r="M296" s="14">
        <v>5.2368402669201702E-2</v>
      </c>
      <c r="N296" s="14">
        <v>8.2643049768487895E-2</v>
      </c>
      <c r="O296" s="14">
        <v>4.17866273030921E-2</v>
      </c>
      <c r="P296" s="14">
        <v>6.2106651277647702E-2</v>
      </c>
      <c r="Q296" s="14">
        <v>4.5702192450558898E-2</v>
      </c>
      <c r="R296" s="14">
        <v>3.9363478746110597E-2</v>
      </c>
      <c r="S296" s="14">
        <v>7.7023711458653304E-2</v>
      </c>
      <c r="T296" s="14">
        <v>5.09648261867637E-2</v>
      </c>
      <c r="U296" s="14"/>
      <c r="V296" s="14">
        <v>5.6999939203649E-2</v>
      </c>
      <c r="W296" s="14">
        <v>8.4540188541602806E-2</v>
      </c>
      <c r="X296" s="14"/>
      <c r="Y296" s="14">
        <v>6.1656509393138402E-2</v>
      </c>
      <c r="Z296" s="14">
        <v>0.100370108947719</v>
      </c>
      <c r="AA296" s="14">
        <v>1.8098020501189499E-2</v>
      </c>
      <c r="AB296" s="14"/>
      <c r="AC296" s="14">
        <v>6.9704239799110099E-2</v>
      </c>
      <c r="AD296" s="14">
        <v>5.6859232764601697E-2</v>
      </c>
      <c r="AE296" s="14">
        <v>0.124460170263864</v>
      </c>
      <c r="AF296" s="14">
        <v>5.7290886089960601E-2</v>
      </c>
    </row>
    <row r="297" spans="2:32" x14ac:dyDescent="0.3">
      <c r="B297" t="s">
        <v>185</v>
      </c>
      <c r="C297" s="14">
        <v>2.2694401043301799E-2</v>
      </c>
      <c r="D297" s="14">
        <v>2.1061667534086299E-2</v>
      </c>
      <c r="E297" s="14">
        <v>2.4395698793970098E-2</v>
      </c>
      <c r="F297" s="14"/>
      <c r="G297" s="14">
        <v>1.1037899476263701E-2</v>
      </c>
      <c r="H297" s="14">
        <v>2.0869100150644301E-2</v>
      </c>
      <c r="I297" s="14">
        <v>3.3831792285209897E-2</v>
      </c>
      <c r="J297" s="14">
        <v>3.1438594070684001E-2</v>
      </c>
      <c r="K297" s="14"/>
      <c r="L297" s="14">
        <v>2.4616839278770401E-2</v>
      </c>
      <c r="M297" s="14">
        <v>1.3304360222815999E-2</v>
      </c>
      <c r="N297" s="14">
        <v>2.1964592511939902E-2</v>
      </c>
      <c r="O297" s="14">
        <v>2.05176614634036E-2</v>
      </c>
      <c r="P297" s="14">
        <v>1.37662031544682E-2</v>
      </c>
      <c r="Q297" s="14">
        <v>3.1832358841602099E-2</v>
      </c>
      <c r="R297" s="14">
        <v>1.7685987136121899E-2</v>
      </c>
      <c r="S297" s="14">
        <v>2.9977945935654698E-2</v>
      </c>
      <c r="T297" s="14">
        <v>2.8170095269713501E-2</v>
      </c>
      <c r="U297" s="14"/>
      <c r="V297" s="14">
        <v>1.3649585889624999E-2</v>
      </c>
      <c r="W297" s="14">
        <v>3.8753110617547201E-2</v>
      </c>
      <c r="X297" s="14"/>
      <c r="Y297" s="14">
        <v>1.98693351334105E-2</v>
      </c>
      <c r="Z297" s="14">
        <v>5.7070838741950902E-2</v>
      </c>
      <c r="AA297" s="14">
        <v>6.8968010049479597E-3</v>
      </c>
      <c r="AB297" s="14"/>
      <c r="AC297" s="14">
        <v>3.2243172600269897E-2</v>
      </c>
      <c r="AD297" s="14">
        <v>1.12878587054622E-2</v>
      </c>
      <c r="AE297" s="14">
        <v>5.6269793316674699E-2</v>
      </c>
      <c r="AF297" s="14">
        <v>1.8533066526345801E-2</v>
      </c>
    </row>
    <row r="298" spans="2:32" x14ac:dyDescent="0.3">
      <c r="B298" t="s">
        <v>186</v>
      </c>
      <c r="C298" s="14">
        <v>3.0250270320978701E-2</v>
      </c>
      <c r="D298" s="14">
        <v>2.86287286650133E-2</v>
      </c>
      <c r="E298" s="14">
        <v>3.1963116415268999E-2</v>
      </c>
      <c r="F298" s="14"/>
      <c r="G298" s="14">
        <v>1.8019152849772999E-2</v>
      </c>
      <c r="H298" s="14">
        <v>3.19921620496149E-2</v>
      </c>
      <c r="I298" s="14">
        <v>4.1255516935973097E-2</v>
      </c>
      <c r="J298" s="14">
        <v>2.9224514944718099E-2</v>
      </c>
      <c r="K298" s="14"/>
      <c r="L298" s="14">
        <v>1.21817953004567E-2</v>
      </c>
      <c r="M298" s="14">
        <v>5.1388382008743003E-2</v>
      </c>
      <c r="N298" s="14">
        <v>1.98565491862817E-2</v>
      </c>
      <c r="O298" s="14">
        <v>3.5514322993392897E-2</v>
      </c>
      <c r="P298" s="14">
        <v>6.5303721148325694E-2</v>
      </c>
      <c r="Q298" s="14">
        <v>3.2850329373468302E-2</v>
      </c>
      <c r="R298" s="14">
        <v>3.0310025762300699E-2</v>
      </c>
      <c r="S298" s="14">
        <v>1.49143579819327E-2</v>
      </c>
      <c r="T298" s="14">
        <v>2.2787351234469198E-2</v>
      </c>
      <c r="U298" s="14"/>
      <c r="V298" s="14">
        <v>2.6016079698750898E-2</v>
      </c>
      <c r="W298" s="14">
        <v>3.9670332866483297E-2</v>
      </c>
      <c r="X298" s="14"/>
      <c r="Y298" s="14">
        <v>3.6018330465291702E-2</v>
      </c>
      <c r="Z298" s="14">
        <v>2.5647150438081499E-2</v>
      </c>
      <c r="AA298" s="14">
        <v>0</v>
      </c>
      <c r="AB298" s="14"/>
      <c r="AC298" s="14">
        <v>4.5114315546111797E-2</v>
      </c>
      <c r="AD298" s="14">
        <v>3.1500420800100598E-2</v>
      </c>
      <c r="AE298" s="14">
        <v>2.5021880459484402E-2</v>
      </c>
      <c r="AF298" s="14">
        <v>1.4675788680715E-2</v>
      </c>
    </row>
    <row r="299" spans="2:32" x14ac:dyDescent="0.3">
      <c r="B299" t="s">
        <v>63</v>
      </c>
      <c r="C299" s="14">
        <v>1.2961110319611399E-2</v>
      </c>
      <c r="D299" s="14">
        <v>1.0168021514925E-2</v>
      </c>
      <c r="E299" s="14">
        <v>1.5793650859152401E-2</v>
      </c>
      <c r="F299" s="14"/>
      <c r="G299" s="14">
        <v>4.5939458288629404E-3</v>
      </c>
      <c r="H299" s="14">
        <v>1.9165388926321299E-2</v>
      </c>
      <c r="I299" s="14">
        <v>1.1864322381098E-2</v>
      </c>
      <c r="J299" s="14">
        <v>1.36609084616084E-2</v>
      </c>
      <c r="K299" s="14"/>
      <c r="L299" s="14">
        <v>7.8005940060495204E-3</v>
      </c>
      <c r="M299" s="14">
        <v>1.82646967242538E-2</v>
      </c>
      <c r="N299" s="14">
        <v>3.7023894122188497E-2</v>
      </c>
      <c r="O299" s="14">
        <v>5.86376701547308E-3</v>
      </c>
      <c r="P299" s="14">
        <v>2.4058750495952699E-2</v>
      </c>
      <c r="Q299" s="14">
        <v>3.7474460221886001E-3</v>
      </c>
      <c r="R299" s="14">
        <v>1.41799725515323E-2</v>
      </c>
      <c r="S299" s="14">
        <v>7.4571789909663603E-3</v>
      </c>
      <c r="T299" s="14">
        <v>1.20091124899204E-2</v>
      </c>
      <c r="U299" s="14"/>
      <c r="V299" s="14">
        <v>6.0811985960023901E-3</v>
      </c>
      <c r="W299" s="14">
        <v>2.7417943788831702E-2</v>
      </c>
      <c r="X299" s="14"/>
      <c r="Y299" s="14">
        <v>1.57860006691487E-2</v>
      </c>
      <c r="Z299" s="14">
        <v>5.2871178598673796E-3</v>
      </c>
      <c r="AA299" s="14">
        <v>5.7406112658599196E-3</v>
      </c>
      <c r="AB299" s="14"/>
      <c r="AC299" s="14">
        <v>3.4702352153731103E-2</v>
      </c>
      <c r="AD299" s="14">
        <v>5.9557366494616603E-3</v>
      </c>
      <c r="AE299" s="14">
        <v>7.8173470335065904E-3</v>
      </c>
      <c r="AF299" s="14">
        <v>6.3406235586676296E-3</v>
      </c>
    </row>
    <row r="300" spans="2:32" x14ac:dyDescent="0.3">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row>
    <row r="301" spans="2:32" x14ac:dyDescent="0.3">
      <c r="B301" s="6" t="s">
        <v>203</v>
      </c>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row>
    <row r="302" spans="2:32" x14ac:dyDescent="0.3">
      <c r="B302" s="21" t="s">
        <v>204</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row>
    <row r="303" spans="2:32" x14ac:dyDescent="0.3">
      <c r="B303" t="s">
        <v>188</v>
      </c>
      <c r="C303" s="14">
        <v>0.64357595711381199</v>
      </c>
      <c r="D303" s="14">
        <v>0.63947637627573894</v>
      </c>
      <c r="E303" s="14">
        <v>0.647020225332812</v>
      </c>
      <c r="F303" s="14"/>
      <c r="G303" s="14">
        <v>0.66277798718774605</v>
      </c>
      <c r="H303" s="14">
        <v>0.65980788263739798</v>
      </c>
      <c r="I303" s="14">
        <v>0.60359673861671304</v>
      </c>
      <c r="J303" s="14">
        <v>0.62518108433973496</v>
      </c>
      <c r="K303" s="14"/>
      <c r="L303" s="14">
        <v>0.56254747707295605</v>
      </c>
      <c r="M303" s="14">
        <v>0.730000369130132</v>
      </c>
      <c r="N303" s="14">
        <v>0.721556862069756</v>
      </c>
      <c r="O303" s="14">
        <v>0.64091529721307505</v>
      </c>
      <c r="P303" s="14">
        <v>0.65081387851059003</v>
      </c>
      <c r="Q303" s="14">
        <v>0.66299383046545701</v>
      </c>
      <c r="R303" s="14">
        <v>0.62127129859993102</v>
      </c>
      <c r="S303" s="14">
        <v>0.57461752696438795</v>
      </c>
      <c r="T303" s="14">
        <v>0.671738067643603</v>
      </c>
      <c r="U303" s="14"/>
      <c r="V303" s="14">
        <v>0.64951948830741502</v>
      </c>
      <c r="W303" s="14">
        <v>0.63412071247211099</v>
      </c>
      <c r="X303" s="14"/>
      <c r="Y303" s="14">
        <v>0.66282455875074198</v>
      </c>
      <c r="Z303" s="14">
        <v>0.59832886662974205</v>
      </c>
      <c r="AA303" s="14">
        <v>0.67259302294870604</v>
      </c>
      <c r="AB303" s="14"/>
      <c r="AC303" s="14">
        <v>0.64958917187051701</v>
      </c>
      <c r="AD303" s="14">
        <v>0.67081834619839198</v>
      </c>
      <c r="AE303" s="14">
        <v>0.59278248077682505</v>
      </c>
      <c r="AF303" s="14">
        <v>0.60178620561640195</v>
      </c>
    </row>
    <row r="304" spans="2:32" x14ac:dyDescent="0.3">
      <c r="B304" t="s">
        <v>189</v>
      </c>
      <c r="C304" s="14">
        <v>0.32212628865840598</v>
      </c>
      <c r="D304" s="14">
        <v>0.30404373795683698</v>
      </c>
      <c r="E304" s="14">
        <v>0.340103349710911</v>
      </c>
      <c r="F304" s="14"/>
      <c r="G304" s="14">
        <v>0.31879111278727001</v>
      </c>
      <c r="H304" s="14">
        <v>0.32598402283974898</v>
      </c>
      <c r="I304" s="14">
        <v>0.29078841846793702</v>
      </c>
      <c r="J304" s="14">
        <v>0.38766160225531898</v>
      </c>
      <c r="K304" s="14"/>
      <c r="L304" s="14">
        <v>0.317635285945154</v>
      </c>
      <c r="M304" s="14">
        <v>0.28429254948188698</v>
      </c>
      <c r="N304" s="14">
        <v>0.38351880755877799</v>
      </c>
      <c r="O304" s="14">
        <v>0.31522265609906103</v>
      </c>
      <c r="P304" s="14">
        <v>0.29931282161327799</v>
      </c>
      <c r="Q304" s="14">
        <v>0.29577714260948601</v>
      </c>
      <c r="R304" s="14">
        <v>0.34560126607677299</v>
      </c>
      <c r="S304" s="14">
        <v>0.40426126263728301</v>
      </c>
      <c r="T304" s="14">
        <v>0.33140095865292601</v>
      </c>
      <c r="U304" s="14"/>
      <c r="V304" s="14">
        <v>0.33053496227143397</v>
      </c>
      <c r="W304" s="14">
        <v>0.303332155375798</v>
      </c>
      <c r="X304" s="14"/>
      <c r="Y304" s="14">
        <v>0.334908635136417</v>
      </c>
      <c r="Z304" s="14">
        <v>0.23292887274516799</v>
      </c>
      <c r="AA304" s="14">
        <v>0.339497288007512</v>
      </c>
      <c r="AB304" s="14"/>
      <c r="AC304" s="14">
        <v>0.33673218162629698</v>
      </c>
      <c r="AD304" s="14">
        <v>0.332991184856477</v>
      </c>
      <c r="AE304" s="14">
        <v>0.21407323254382801</v>
      </c>
      <c r="AF304" s="14">
        <v>0.325030274292198</v>
      </c>
    </row>
    <row r="305" spans="2:32" x14ac:dyDescent="0.3">
      <c r="B305" t="s">
        <v>190</v>
      </c>
      <c r="C305" s="14">
        <v>0.118556743085307</v>
      </c>
      <c r="D305" s="14">
        <v>0.110361701877439</v>
      </c>
      <c r="E305" s="14">
        <v>0.126663645780594</v>
      </c>
      <c r="F305" s="14"/>
      <c r="G305" s="14">
        <v>0.161324688427986</v>
      </c>
      <c r="H305" s="14">
        <v>0.104256798538871</v>
      </c>
      <c r="I305" s="14">
        <v>0.11698389456118399</v>
      </c>
      <c r="J305" s="14">
        <v>6.9172020964815201E-2</v>
      </c>
      <c r="K305" s="14"/>
      <c r="L305" s="14">
        <v>0.11097492926272701</v>
      </c>
      <c r="M305" s="14">
        <v>8.6099036608199897E-2</v>
      </c>
      <c r="N305" s="14">
        <v>9.9522742047039994E-2</v>
      </c>
      <c r="O305" s="14">
        <v>0.10299021731898</v>
      </c>
      <c r="P305" s="14">
        <v>0.21103449117143799</v>
      </c>
      <c r="Q305" s="14">
        <v>8.1463581888242806E-2</v>
      </c>
      <c r="R305" s="14">
        <v>0.13013097701860599</v>
      </c>
      <c r="S305" s="14">
        <v>0.13152643645985601</v>
      </c>
      <c r="T305" s="14">
        <v>0.155126266140104</v>
      </c>
      <c r="U305" s="14"/>
      <c r="V305" s="14">
        <v>0.115053137419558</v>
      </c>
      <c r="W305" s="14">
        <v>0.12472245305240499</v>
      </c>
      <c r="X305" s="14"/>
      <c r="Y305" s="14">
        <v>0.12518520241586001</v>
      </c>
      <c r="Z305" s="14">
        <v>0.13504832706829201</v>
      </c>
      <c r="AA305" s="14">
        <v>7.3728129373217599E-2</v>
      </c>
      <c r="AB305" s="14"/>
      <c r="AC305" s="14">
        <v>0.130907667017023</v>
      </c>
      <c r="AD305" s="14">
        <v>0.120978987652045</v>
      </c>
      <c r="AE305" s="14">
        <v>0.10819295897876301</v>
      </c>
      <c r="AF305" s="14">
        <v>0.101772599759754</v>
      </c>
    </row>
    <row r="306" spans="2:32" x14ac:dyDescent="0.3">
      <c r="B306" t="s">
        <v>191</v>
      </c>
      <c r="C306" s="14">
        <v>0.10543024912835</v>
      </c>
      <c r="D306" s="14">
        <v>9.4539384903211607E-2</v>
      </c>
      <c r="E306" s="14">
        <v>0.116127342899408</v>
      </c>
      <c r="F306" s="14"/>
      <c r="G306" s="14">
        <v>9.9004848938564802E-2</v>
      </c>
      <c r="H306" s="14">
        <v>0.100693117442035</v>
      </c>
      <c r="I306" s="14">
        <v>0.123273469453979</v>
      </c>
      <c r="J306" s="14">
        <v>9.8703734662800205E-2</v>
      </c>
      <c r="K306" s="14"/>
      <c r="L306" s="14">
        <v>0.209068698644442</v>
      </c>
      <c r="M306" s="14">
        <v>5.96906535847508E-2</v>
      </c>
      <c r="N306" s="14">
        <v>7.2468614758702601E-2</v>
      </c>
      <c r="O306" s="14">
        <v>4.85947829673627E-2</v>
      </c>
      <c r="P306" s="14">
        <v>8.7303207093860899E-2</v>
      </c>
      <c r="Q306" s="14">
        <v>8.4606391004689196E-2</v>
      </c>
      <c r="R306" s="14">
        <v>7.6997502953782201E-2</v>
      </c>
      <c r="S306" s="14">
        <v>8.5997908257171504E-2</v>
      </c>
      <c r="T306" s="14">
        <v>8.3268412800659303E-2</v>
      </c>
      <c r="U306" s="14"/>
      <c r="V306" s="14">
        <v>0.101798000210733</v>
      </c>
      <c r="W306" s="14">
        <v>0.114209104458712</v>
      </c>
      <c r="X306" s="14"/>
      <c r="Y306" s="14">
        <v>6.8852709714737795E-2</v>
      </c>
      <c r="Z306" s="14">
        <v>0.19235121022816601</v>
      </c>
      <c r="AA306" s="14">
        <v>0.20229537601912601</v>
      </c>
      <c r="AB306" s="14"/>
      <c r="AC306" s="14">
        <v>8.02174875637542E-2</v>
      </c>
      <c r="AD306" s="14">
        <v>6.3089460917363699E-2</v>
      </c>
      <c r="AE306" s="14">
        <v>0.20504900639788001</v>
      </c>
      <c r="AF306" s="14">
        <v>0.18854845688330901</v>
      </c>
    </row>
    <row r="307" spans="2:32" x14ac:dyDescent="0.3">
      <c r="B307" t="s">
        <v>192</v>
      </c>
      <c r="C307" s="14">
        <v>9.4562140728709901E-2</v>
      </c>
      <c r="D307" s="14">
        <v>9.4385958071694295E-2</v>
      </c>
      <c r="E307" s="14">
        <v>9.4871709103475796E-2</v>
      </c>
      <c r="F307" s="14"/>
      <c r="G307" s="14">
        <v>4.67020145389598E-2</v>
      </c>
      <c r="H307" s="14">
        <v>0.10079190887881501</v>
      </c>
      <c r="I307" s="14">
        <v>0.13366064237914499</v>
      </c>
      <c r="J307" s="14">
        <v>0.101438360967659</v>
      </c>
      <c r="K307" s="14"/>
      <c r="L307" s="14">
        <v>0.13471750460486001</v>
      </c>
      <c r="M307" s="14">
        <v>6.3424328321539394E-2</v>
      </c>
      <c r="N307" s="14">
        <v>0.12318300782229701</v>
      </c>
      <c r="O307" s="14">
        <v>0.10182461052776701</v>
      </c>
      <c r="P307" s="14">
        <v>4.5794470015280302E-2</v>
      </c>
      <c r="Q307" s="14">
        <v>0.100196122918699</v>
      </c>
      <c r="R307" s="14">
        <v>9.5677201616874596E-2</v>
      </c>
      <c r="S307" s="14">
        <v>7.6513252578836496E-2</v>
      </c>
      <c r="T307" s="14">
        <v>7.0776255820916095E-2</v>
      </c>
      <c r="U307" s="14"/>
      <c r="V307" s="14">
        <v>9.0101497074821596E-2</v>
      </c>
      <c r="W307" s="14">
        <v>0.10473077954603099</v>
      </c>
      <c r="X307" s="14"/>
      <c r="Y307" s="14">
        <v>0.10099203051957099</v>
      </c>
      <c r="Z307" s="14">
        <v>7.79915306247662E-2</v>
      </c>
      <c r="AA307" s="14">
        <v>6.7967103895608297E-2</v>
      </c>
      <c r="AB307" s="14"/>
      <c r="AC307" s="14">
        <v>0.104226146276616</v>
      </c>
      <c r="AD307" s="14">
        <v>9.9950078725709698E-2</v>
      </c>
      <c r="AE307" s="14">
        <v>0.106079371960761</v>
      </c>
      <c r="AF307" s="14">
        <v>6.8029650102852293E-2</v>
      </c>
    </row>
    <row r="308" spans="2:32" x14ac:dyDescent="0.3">
      <c r="B308" t="s">
        <v>193</v>
      </c>
      <c r="C308" s="14">
        <v>9.0603285392949401E-2</v>
      </c>
      <c r="D308" s="14">
        <v>9.6540493665602897E-2</v>
      </c>
      <c r="E308" s="14">
        <v>8.4989422103644602E-2</v>
      </c>
      <c r="F308" s="14"/>
      <c r="G308" s="14">
        <v>7.8405433545407299E-2</v>
      </c>
      <c r="H308" s="14">
        <v>8.9104250050114395E-2</v>
      </c>
      <c r="I308" s="14">
        <v>8.7255073408185502E-2</v>
      </c>
      <c r="J308" s="14">
        <v>0.13463260590648299</v>
      </c>
      <c r="K308" s="14"/>
      <c r="L308" s="14">
        <v>9.6809359448947793E-2</v>
      </c>
      <c r="M308" s="14">
        <v>6.4427202750240706E-2</v>
      </c>
      <c r="N308" s="14">
        <v>0.108574285909621</v>
      </c>
      <c r="O308" s="14">
        <v>8.4967926394443005E-2</v>
      </c>
      <c r="P308" s="14">
        <v>9.63841353922094E-2</v>
      </c>
      <c r="Q308" s="14">
        <v>0.104769184067576</v>
      </c>
      <c r="R308" s="14">
        <v>8.6494678919166498E-2</v>
      </c>
      <c r="S308" s="14">
        <v>0.15139392406303201</v>
      </c>
      <c r="T308" s="14">
        <v>6.5174642431084395E-2</v>
      </c>
      <c r="U308" s="14"/>
      <c r="V308" s="14">
        <v>8.5829604124833703E-2</v>
      </c>
      <c r="W308" s="14">
        <v>0.10129969854050699</v>
      </c>
      <c r="X308" s="14"/>
      <c r="Y308" s="14">
        <v>9.2739824185164396E-2</v>
      </c>
      <c r="Z308" s="14">
        <v>0.102129951018831</v>
      </c>
      <c r="AA308" s="14">
        <v>6.5561662102284701E-2</v>
      </c>
      <c r="AB308" s="14"/>
      <c r="AC308" s="14">
        <v>0.105197005703822</v>
      </c>
      <c r="AD308" s="14">
        <v>8.6549493071234399E-2</v>
      </c>
      <c r="AE308" s="14">
        <v>9.0884454051362404E-2</v>
      </c>
      <c r="AF308" s="14">
        <v>8.4216247072518E-2</v>
      </c>
    </row>
    <row r="309" spans="2:32" x14ac:dyDescent="0.3">
      <c r="B309" t="s">
        <v>194</v>
      </c>
      <c r="C309" s="14">
        <v>6.6486615033025095E-2</v>
      </c>
      <c r="D309" s="14">
        <v>4.46523211063347E-2</v>
      </c>
      <c r="E309" s="14">
        <v>8.7719422111751197E-2</v>
      </c>
      <c r="F309" s="14"/>
      <c r="G309" s="14">
        <v>3.4931846908010898E-2</v>
      </c>
      <c r="H309" s="14">
        <v>5.7431963792595998E-2</v>
      </c>
      <c r="I309" s="14">
        <v>9.4261294946523994E-2</v>
      </c>
      <c r="J309" s="14">
        <v>0.11656450568094601</v>
      </c>
      <c r="K309" s="14"/>
      <c r="L309" s="14">
        <v>4.2783705111564402E-2</v>
      </c>
      <c r="M309" s="14">
        <v>7.87985400802034E-2</v>
      </c>
      <c r="N309" s="14">
        <v>5.9464682724376799E-2</v>
      </c>
      <c r="O309" s="14">
        <v>5.9219033618369402E-2</v>
      </c>
      <c r="P309" s="14">
        <v>6.7384200521709001E-2</v>
      </c>
      <c r="Q309" s="14">
        <v>8.2875540572701301E-2</v>
      </c>
      <c r="R309" s="14">
        <v>7.5678351582509198E-2</v>
      </c>
      <c r="S309" s="14">
        <v>7.6414267136853301E-2</v>
      </c>
      <c r="T309" s="14">
        <v>7.4830283060183606E-2</v>
      </c>
      <c r="U309" s="14"/>
      <c r="V309" s="14">
        <v>5.77650552238336E-2</v>
      </c>
      <c r="W309" s="14">
        <v>8.4291779794941304E-2</v>
      </c>
      <c r="X309" s="14"/>
      <c r="Y309" s="14">
        <v>8.2761923930647893E-2</v>
      </c>
      <c r="Z309" s="14">
        <v>2.22156942764557E-2</v>
      </c>
      <c r="AA309" s="14">
        <v>3.9815130062845497E-2</v>
      </c>
      <c r="AB309" s="14"/>
      <c r="AC309" s="14">
        <v>9.5567699251272301E-2</v>
      </c>
      <c r="AD309" s="14">
        <v>7.6305979387760098E-2</v>
      </c>
      <c r="AE309" s="14">
        <v>5.4157778789563897E-2</v>
      </c>
      <c r="AF309" s="14">
        <v>1.62126311924835E-2</v>
      </c>
    </row>
    <row r="310" spans="2:32" x14ac:dyDescent="0.3">
      <c r="B310" t="s">
        <v>195</v>
      </c>
      <c r="C310" s="14">
        <v>5.4532810969004697E-2</v>
      </c>
      <c r="D310" s="14">
        <v>5.2632162979053702E-2</v>
      </c>
      <c r="E310" s="14">
        <v>5.64527668955025E-2</v>
      </c>
      <c r="F310" s="14"/>
      <c r="G310" s="14">
        <v>4.6667267123956101E-2</v>
      </c>
      <c r="H310" s="14">
        <v>6.65570626719173E-2</v>
      </c>
      <c r="I310" s="14">
        <v>5.3332933329094702E-2</v>
      </c>
      <c r="J310" s="14">
        <v>3.1255227411477002E-2</v>
      </c>
      <c r="K310" s="14"/>
      <c r="L310" s="14">
        <v>5.6571130144908201E-2</v>
      </c>
      <c r="M310" s="14">
        <v>2.57286379245842E-2</v>
      </c>
      <c r="N310" s="14">
        <v>6.9842452158503099E-2</v>
      </c>
      <c r="O310" s="14">
        <v>4.0509411497594697E-2</v>
      </c>
      <c r="P310" s="14">
        <v>5.3039333750689199E-2</v>
      </c>
      <c r="Q310" s="14">
        <v>3.4632111382159797E-2</v>
      </c>
      <c r="R310" s="14">
        <v>8.0253665341182903E-2</v>
      </c>
      <c r="S310" s="14">
        <v>4.6535176036074002E-2</v>
      </c>
      <c r="T310" s="14">
        <v>8.7290477273392605E-2</v>
      </c>
      <c r="U310" s="14"/>
      <c r="V310" s="14">
        <v>5.21441993266498E-2</v>
      </c>
      <c r="W310" s="14">
        <v>6.0046311582490103E-2</v>
      </c>
      <c r="X310" s="14"/>
      <c r="Y310" s="14">
        <v>5.8594758947108201E-2</v>
      </c>
      <c r="Z310" s="14">
        <v>3.0111740025573201E-2</v>
      </c>
      <c r="AA310" s="14">
        <v>6.6163245928423306E-2</v>
      </c>
      <c r="AB310" s="14"/>
      <c r="AC310" s="14">
        <v>6.7249865030187803E-2</v>
      </c>
      <c r="AD310" s="14">
        <v>5.4250877298686398E-2</v>
      </c>
      <c r="AE310" s="14">
        <v>4.0795385955016299E-2</v>
      </c>
      <c r="AF310" s="14">
        <v>4.7422882545586402E-2</v>
      </c>
    </row>
    <row r="311" spans="2:32" x14ac:dyDescent="0.3">
      <c r="B311" t="s">
        <v>196</v>
      </c>
      <c r="C311" s="14">
        <v>5.4108567249467401E-2</v>
      </c>
      <c r="D311" s="14">
        <v>5.2057407853174899E-2</v>
      </c>
      <c r="E311" s="14">
        <v>5.6173590760297903E-2</v>
      </c>
      <c r="F311" s="14"/>
      <c r="G311" s="14">
        <v>6.6144953317334207E-2</v>
      </c>
      <c r="H311" s="14">
        <v>4.93619717339258E-2</v>
      </c>
      <c r="I311" s="14">
        <v>3.7120456964719599E-2</v>
      </c>
      <c r="J311" s="14">
        <v>8.0892747451519004E-2</v>
      </c>
      <c r="K311" s="14"/>
      <c r="L311" s="14">
        <v>8.2615061052157004E-2</v>
      </c>
      <c r="M311" s="14">
        <v>4.0155608598676798E-2</v>
      </c>
      <c r="N311" s="14">
        <v>8.9097475683469096E-2</v>
      </c>
      <c r="O311" s="14">
        <v>4.4688064066104198E-2</v>
      </c>
      <c r="P311" s="14">
        <v>2.8264970476268601E-2</v>
      </c>
      <c r="Q311" s="14">
        <v>4.6927437283095501E-2</v>
      </c>
      <c r="R311" s="14">
        <v>6.3737443059123697E-2</v>
      </c>
      <c r="S311" s="14">
        <v>2.9977013823390099E-2</v>
      </c>
      <c r="T311" s="14">
        <v>3.3219421290361699E-2</v>
      </c>
      <c r="U311" s="14"/>
      <c r="V311" s="14">
        <v>6.1307418703844298E-2</v>
      </c>
      <c r="W311" s="14">
        <v>4.1323671907162102E-2</v>
      </c>
      <c r="X311" s="14"/>
      <c r="Y311" s="14">
        <v>5.0845900569172903E-2</v>
      </c>
      <c r="Z311" s="14">
        <v>6.3855430242843805E-2</v>
      </c>
      <c r="AA311" s="14">
        <v>9.9469620588288593E-2</v>
      </c>
      <c r="AB311" s="14"/>
      <c r="AC311" s="14">
        <v>3.4699381182489698E-2</v>
      </c>
      <c r="AD311" s="14">
        <v>6.0126460505999499E-2</v>
      </c>
      <c r="AE311" s="14">
        <v>5.9026563820345497E-2</v>
      </c>
      <c r="AF311" s="14">
        <v>6.3954086980262795E-2</v>
      </c>
    </row>
    <row r="312" spans="2:32" x14ac:dyDescent="0.3">
      <c r="B312" t="s">
        <v>197</v>
      </c>
      <c r="C312" s="14">
        <v>5.2353993580204497E-2</v>
      </c>
      <c r="D312" s="14">
        <v>5.8838530349924097E-2</v>
      </c>
      <c r="E312" s="14">
        <v>4.6154094655610899E-2</v>
      </c>
      <c r="F312" s="14"/>
      <c r="G312" s="14">
        <v>4.3173411578439097E-2</v>
      </c>
      <c r="H312" s="14">
        <v>4.7221412051669499E-2</v>
      </c>
      <c r="I312" s="14">
        <v>7.2904206322856602E-2</v>
      </c>
      <c r="J312" s="14">
        <v>4.7849016083473001E-2</v>
      </c>
      <c r="K312" s="14"/>
      <c r="L312" s="14">
        <v>7.4461779247350202E-2</v>
      </c>
      <c r="M312" s="14">
        <v>5.3626358633976703E-2</v>
      </c>
      <c r="N312" s="14">
        <v>4.0953278898723397E-2</v>
      </c>
      <c r="O312" s="14">
        <v>2.9627918446296898E-2</v>
      </c>
      <c r="P312" s="14">
        <v>3.3449282495867497E-2</v>
      </c>
      <c r="Q312" s="14">
        <v>2.87167072534045E-2</v>
      </c>
      <c r="R312" s="14">
        <v>7.0568410821908303E-2</v>
      </c>
      <c r="S312" s="14">
        <v>0.104146503437634</v>
      </c>
      <c r="T312" s="14">
        <v>2.93833050227017E-2</v>
      </c>
      <c r="U312" s="14"/>
      <c r="V312" s="14">
        <v>5.8126530143513398E-2</v>
      </c>
      <c r="W312" s="14">
        <v>4.2259445345679297E-2</v>
      </c>
      <c r="X312" s="14"/>
      <c r="Y312" s="14">
        <v>5.2266660796831198E-2</v>
      </c>
      <c r="Z312" s="14">
        <v>6.2416043749844101E-2</v>
      </c>
      <c r="AA312" s="14">
        <v>7.69757120411802E-2</v>
      </c>
      <c r="AB312" s="14"/>
      <c r="AC312" s="14">
        <v>3.6073071031917002E-2</v>
      </c>
      <c r="AD312" s="14">
        <v>6.15836260514626E-2</v>
      </c>
      <c r="AE312" s="14">
        <v>5.87920403604376E-2</v>
      </c>
      <c r="AF312" s="14">
        <v>5.0378765586898702E-2</v>
      </c>
    </row>
    <row r="313" spans="2:32" x14ac:dyDescent="0.3">
      <c r="B313" t="s">
        <v>198</v>
      </c>
      <c r="C313" s="14">
        <v>4.4675195775106598E-2</v>
      </c>
      <c r="D313" s="14">
        <v>3.8848238694469399E-2</v>
      </c>
      <c r="E313" s="14">
        <v>5.0381228865613498E-2</v>
      </c>
      <c r="F313" s="14"/>
      <c r="G313" s="14">
        <v>4.0026465988958398E-2</v>
      </c>
      <c r="H313" s="14">
        <v>4.5494241270882897E-2</v>
      </c>
      <c r="I313" s="14">
        <v>2.8497301259866301E-2</v>
      </c>
      <c r="J313" s="14">
        <v>9.0325497842950297E-2</v>
      </c>
      <c r="K313" s="14"/>
      <c r="L313" s="14">
        <v>6.1726869528410201E-2</v>
      </c>
      <c r="M313" s="14">
        <v>2.8744671065093898E-2</v>
      </c>
      <c r="N313" s="14">
        <v>9.6051673326291803E-2</v>
      </c>
      <c r="O313" s="14">
        <v>6.2817439334570804E-2</v>
      </c>
      <c r="P313" s="14">
        <v>1.54047770622837E-2</v>
      </c>
      <c r="Q313" s="14">
        <v>4.3610129508516997E-2</v>
      </c>
      <c r="R313" s="14">
        <v>4.1269466237860798E-2</v>
      </c>
      <c r="S313" s="14">
        <v>3.1605354993367397E-2</v>
      </c>
      <c r="T313" s="14">
        <v>2.2940462690177299E-2</v>
      </c>
      <c r="U313" s="14"/>
      <c r="V313" s="14">
        <v>4.40665902657787E-2</v>
      </c>
      <c r="W313" s="14">
        <v>4.2666547495900903E-2</v>
      </c>
      <c r="X313" s="14"/>
      <c r="Y313" s="14">
        <v>4.3921841510390199E-2</v>
      </c>
      <c r="Z313" s="14">
        <v>3.6660194587674999E-2</v>
      </c>
      <c r="AA313" s="14">
        <v>5.98498378908872E-2</v>
      </c>
      <c r="AB313" s="14"/>
      <c r="AC313" s="14">
        <v>3.3543484254393997E-2</v>
      </c>
      <c r="AD313" s="14">
        <v>4.9969618180549902E-2</v>
      </c>
      <c r="AE313" s="14">
        <v>6.7047210904891394E-2</v>
      </c>
      <c r="AF313" s="14">
        <v>3.08372001439692E-2</v>
      </c>
    </row>
    <row r="314" spans="2:32" x14ac:dyDescent="0.3">
      <c r="B314" t="s">
        <v>199</v>
      </c>
      <c r="C314" s="14">
        <v>4.4639929868647302E-2</v>
      </c>
      <c r="D314" s="14">
        <v>4.5467096684474302E-2</v>
      </c>
      <c r="E314" s="14">
        <v>4.3904883726418903E-2</v>
      </c>
      <c r="F314" s="14"/>
      <c r="G314" s="14">
        <v>6.1250277683459697E-2</v>
      </c>
      <c r="H314" s="14">
        <v>3.4229318688876603E-2</v>
      </c>
      <c r="I314" s="14">
        <v>3.8027328174861201E-2</v>
      </c>
      <c r="J314" s="14">
        <v>5.7714435116542298E-2</v>
      </c>
      <c r="K314" s="14"/>
      <c r="L314" s="14">
        <v>7.8917181222823193E-2</v>
      </c>
      <c r="M314" s="14">
        <v>1.36423462635775E-2</v>
      </c>
      <c r="N314" s="14">
        <v>2.99519213197184E-2</v>
      </c>
      <c r="O314" s="14">
        <v>2.8250004230235101E-2</v>
      </c>
      <c r="P314" s="14">
        <v>3.2598336586004702E-2</v>
      </c>
      <c r="Q314" s="14">
        <v>5.72641075703684E-2</v>
      </c>
      <c r="R314" s="14">
        <v>5.7549084573750603E-2</v>
      </c>
      <c r="S314" s="14">
        <v>6.5564033115363502E-3</v>
      </c>
      <c r="T314" s="14">
        <v>3.8690890354596497E-2</v>
      </c>
      <c r="U314" s="14"/>
      <c r="V314" s="14">
        <v>4.7944470449484897E-2</v>
      </c>
      <c r="W314" s="14">
        <v>3.5225128032385401E-2</v>
      </c>
      <c r="X314" s="14"/>
      <c r="Y314" s="14">
        <v>2.6846120966308E-2</v>
      </c>
      <c r="Z314" s="14">
        <v>0.126012556601661</v>
      </c>
      <c r="AA314" s="14">
        <v>7.4484965621780502E-2</v>
      </c>
      <c r="AB314" s="14"/>
      <c r="AC314" s="14">
        <v>2.7117522257991199E-2</v>
      </c>
      <c r="AD314" s="14">
        <v>2.68936730001758E-2</v>
      </c>
      <c r="AE314" s="14">
        <v>5.68920618467827E-2</v>
      </c>
      <c r="AF314" s="14">
        <v>9.5121820083091599E-2</v>
      </c>
    </row>
    <row r="315" spans="2:32" x14ac:dyDescent="0.3">
      <c r="B315" t="s">
        <v>200</v>
      </c>
      <c r="C315" s="14">
        <v>3.5951512278875199E-2</v>
      </c>
      <c r="D315" s="14">
        <v>3.8117486996324799E-2</v>
      </c>
      <c r="E315" s="14">
        <v>3.3907759238917201E-2</v>
      </c>
      <c r="F315" s="14"/>
      <c r="G315" s="14">
        <v>2.9887479221157701E-2</v>
      </c>
      <c r="H315" s="14">
        <v>2.6327342211802201E-2</v>
      </c>
      <c r="I315" s="14">
        <v>6.2419394440239397E-2</v>
      </c>
      <c r="J315" s="14">
        <v>2.7153916475210899E-2</v>
      </c>
      <c r="K315" s="14"/>
      <c r="L315" s="14">
        <v>7.1696951243124196E-2</v>
      </c>
      <c r="M315" s="14">
        <v>3.7225602122132898E-2</v>
      </c>
      <c r="N315" s="14">
        <v>0</v>
      </c>
      <c r="O315" s="14">
        <v>3.2223840577145703E-2</v>
      </c>
      <c r="P315" s="14">
        <v>8.6729584963724099E-3</v>
      </c>
      <c r="Q315" s="14">
        <v>1.3247383170727E-2</v>
      </c>
      <c r="R315" s="14">
        <v>3.0499032365345301E-2</v>
      </c>
      <c r="S315" s="14">
        <v>4.4784586679062398E-2</v>
      </c>
      <c r="T315" s="14">
        <v>2.8754200498104999E-2</v>
      </c>
      <c r="U315" s="14"/>
      <c r="V315" s="14">
        <v>3.8130954662675798E-2</v>
      </c>
      <c r="W315" s="14">
        <v>3.2424165721831599E-2</v>
      </c>
      <c r="X315" s="14"/>
      <c r="Y315" s="14">
        <v>3.2586638818126103E-2</v>
      </c>
      <c r="Z315" s="14">
        <v>5.7627156858251899E-2</v>
      </c>
      <c r="AA315" s="14">
        <v>4.1390036385022297E-2</v>
      </c>
      <c r="AB315" s="14"/>
      <c r="AC315" s="14">
        <v>2.5143221055808299E-2</v>
      </c>
      <c r="AD315" s="14">
        <v>3.6932116479234403E-2</v>
      </c>
      <c r="AE315" s="14">
        <v>5.1881913246167997E-2</v>
      </c>
      <c r="AF315" s="14">
        <v>4.0817694120908903E-2</v>
      </c>
    </row>
    <row r="316" spans="2:32" x14ac:dyDescent="0.3">
      <c r="B316" t="s">
        <v>201</v>
      </c>
      <c r="C316" s="14">
        <v>3.0271962334539201E-2</v>
      </c>
      <c r="D316" s="14">
        <v>3.0457817339230701E-2</v>
      </c>
      <c r="E316" s="14">
        <v>3.01365659765973E-2</v>
      </c>
      <c r="F316" s="14"/>
      <c r="G316" s="14">
        <v>2.6003626288326399E-2</v>
      </c>
      <c r="H316" s="14">
        <v>2.5564671135870101E-2</v>
      </c>
      <c r="I316" s="14">
        <v>4.5242701862602201E-2</v>
      </c>
      <c r="J316" s="14">
        <v>2.45982291665197E-2</v>
      </c>
      <c r="K316" s="14"/>
      <c r="L316" s="14">
        <v>5.8248127242462297E-2</v>
      </c>
      <c r="M316" s="14">
        <v>1.9681801160558999E-2</v>
      </c>
      <c r="N316" s="14">
        <v>9.6138921101117103E-3</v>
      </c>
      <c r="O316" s="14">
        <v>4.8319025018381E-2</v>
      </c>
      <c r="P316" s="14">
        <v>1.04197386137926E-2</v>
      </c>
      <c r="Q316" s="14">
        <v>1.5577283195227601E-2</v>
      </c>
      <c r="R316" s="14">
        <v>4.6949864012034999E-2</v>
      </c>
      <c r="S316" s="14">
        <v>3.4562203267638501E-2</v>
      </c>
      <c r="T316" s="14">
        <v>5.5638763052239604E-3</v>
      </c>
      <c r="U316" s="14"/>
      <c r="V316" s="14">
        <v>3.16665361545828E-2</v>
      </c>
      <c r="W316" s="14">
        <v>2.8142367729902099E-2</v>
      </c>
      <c r="X316" s="14"/>
      <c r="Y316" s="14">
        <v>2.6686274621135701E-2</v>
      </c>
      <c r="Z316" s="14">
        <v>4.4162607291181197E-2</v>
      </c>
      <c r="AA316" s="14">
        <v>3.26365480191474E-2</v>
      </c>
      <c r="AB316" s="14"/>
      <c r="AC316" s="14">
        <v>3.12598326586664E-2</v>
      </c>
      <c r="AD316" s="14">
        <v>2.43594430234517E-2</v>
      </c>
      <c r="AE316" s="14">
        <v>1.9811189801447901E-2</v>
      </c>
      <c r="AF316" s="14">
        <v>4.8042604010577999E-2</v>
      </c>
    </row>
    <row r="317" spans="2:32" x14ac:dyDescent="0.3">
      <c r="B317" t="s">
        <v>202</v>
      </c>
      <c r="C317" s="14">
        <v>2.1979185339573399E-2</v>
      </c>
      <c r="D317" s="14">
        <v>2.2758106150631899E-2</v>
      </c>
      <c r="E317" s="14">
        <v>2.1257523672794099E-2</v>
      </c>
      <c r="F317" s="14"/>
      <c r="G317" s="14">
        <v>2.80352837689893E-2</v>
      </c>
      <c r="H317" s="14">
        <v>2.0734986753648901E-2</v>
      </c>
      <c r="I317" s="14">
        <v>2.3398140996596099E-2</v>
      </c>
      <c r="J317" s="14">
        <v>8.2492811383173097E-3</v>
      </c>
      <c r="K317" s="14"/>
      <c r="L317" s="14">
        <v>5.4504211595082799E-2</v>
      </c>
      <c r="M317" s="14">
        <v>7.8866649661099505E-3</v>
      </c>
      <c r="N317" s="14">
        <v>0</v>
      </c>
      <c r="O317" s="14">
        <v>7.2698509545773204E-3</v>
      </c>
      <c r="P317" s="14">
        <v>0</v>
      </c>
      <c r="Q317" s="14">
        <v>9.82834596348796E-3</v>
      </c>
      <c r="R317" s="14">
        <v>3.4975824908999302E-2</v>
      </c>
      <c r="S317" s="14">
        <v>1.5003365042557899E-2</v>
      </c>
      <c r="T317" s="14">
        <v>1.7889511669032201E-2</v>
      </c>
      <c r="U317" s="14"/>
      <c r="V317" s="14">
        <v>1.8309059641348699E-2</v>
      </c>
      <c r="W317" s="14">
        <v>2.9366564699486401E-2</v>
      </c>
      <c r="X317" s="14"/>
      <c r="Y317" s="14">
        <v>1.57928267212099E-2</v>
      </c>
      <c r="Z317" s="14">
        <v>4.91833626516976E-2</v>
      </c>
      <c r="AA317" s="14">
        <v>3.4301858789323597E-2</v>
      </c>
      <c r="AB317" s="14"/>
      <c r="AC317" s="14">
        <v>2.6076395739632701E-2</v>
      </c>
      <c r="AD317" s="14">
        <v>1.0236122774690401E-2</v>
      </c>
      <c r="AE317" s="14">
        <v>3.8159280462317598E-2</v>
      </c>
      <c r="AF317" s="14">
        <v>3.6401474717095497E-2</v>
      </c>
    </row>
    <row r="318" spans="2:32" x14ac:dyDescent="0.3">
      <c r="B318" t="s">
        <v>142</v>
      </c>
      <c r="C318" s="14">
        <v>2.4844182647474199E-2</v>
      </c>
      <c r="D318" s="14">
        <v>2.62333546829508E-2</v>
      </c>
      <c r="E318" s="14">
        <v>2.3536025085831198E-2</v>
      </c>
      <c r="F318" s="14"/>
      <c r="G318" s="14">
        <v>2.9340359591903099E-2</v>
      </c>
      <c r="H318" s="14">
        <v>2.4798720473297599E-2</v>
      </c>
      <c r="I318" s="14">
        <v>2.1126808446475499E-2</v>
      </c>
      <c r="J318" s="14">
        <v>2.22442232713604E-2</v>
      </c>
      <c r="K318" s="14"/>
      <c r="L318" s="14">
        <v>2.3473949244775399E-2</v>
      </c>
      <c r="M318" s="14">
        <v>3.8208086674278503E-2</v>
      </c>
      <c r="N318" s="14">
        <v>3.7070434017210101E-2</v>
      </c>
      <c r="O318" s="14">
        <v>0</v>
      </c>
      <c r="P318" s="14">
        <v>2.4854619871148301E-2</v>
      </c>
      <c r="Q318" s="14">
        <v>2.27138502896281E-2</v>
      </c>
      <c r="R318" s="14">
        <v>2.91256449997686E-2</v>
      </c>
      <c r="S318" s="14">
        <v>3.07602891312126E-2</v>
      </c>
      <c r="T318" s="14">
        <v>1.6822114669730201E-2</v>
      </c>
      <c r="U318" s="14"/>
      <c r="V318" s="14">
        <v>2.6511981741000799E-2</v>
      </c>
      <c r="W318" s="14">
        <v>2.0513915014500301E-2</v>
      </c>
      <c r="X318" s="14"/>
      <c r="Y318" s="14">
        <v>2.7728352421174701E-2</v>
      </c>
      <c r="Z318" s="14">
        <v>2.5806328534406901E-2</v>
      </c>
      <c r="AA318" s="14">
        <v>8.2065379522014304E-3</v>
      </c>
      <c r="AB318" s="14"/>
      <c r="AC318" s="14">
        <v>2.3735468049646401E-2</v>
      </c>
      <c r="AD318" s="14">
        <v>2.893379587827E-2</v>
      </c>
      <c r="AE318" s="14">
        <v>1.19045698718774E-2</v>
      </c>
      <c r="AF318" s="14">
        <v>2.10844072000985E-2</v>
      </c>
    </row>
    <row r="319" spans="2:32" x14ac:dyDescent="0.3">
      <c r="B319" t="s">
        <v>88</v>
      </c>
      <c r="C319" s="14">
        <v>1.2227126215193E-2</v>
      </c>
      <c r="D319" s="14">
        <v>1.29000038387751E-2</v>
      </c>
      <c r="E319" s="14">
        <v>1.15937739799066E-2</v>
      </c>
      <c r="F319" s="14"/>
      <c r="G319" s="14">
        <v>2.9085704653197498E-3</v>
      </c>
      <c r="H319" s="14">
        <v>2.0243076131928901E-2</v>
      </c>
      <c r="I319" s="14">
        <v>6.8139976503616599E-3</v>
      </c>
      <c r="J319" s="14">
        <v>1.7523309838708302E-2</v>
      </c>
      <c r="K319" s="14"/>
      <c r="L319" s="14">
        <v>5.5014011946443401E-3</v>
      </c>
      <c r="M319" s="14">
        <v>6.4585266204562602E-3</v>
      </c>
      <c r="N319" s="14">
        <v>0</v>
      </c>
      <c r="O319" s="14">
        <v>2.5290382310949901E-2</v>
      </c>
      <c r="P319" s="14">
        <v>3.2539511741153798E-2</v>
      </c>
      <c r="Q319" s="14">
        <v>1.95774301043832E-2</v>
      </c>
      <c r="R319" s="14">
        <v>1.8543859319919E-2</v>
      </c>
      <c r="S319" s="14">
        <v>0</v>
      </c>
      <c r="T319" s="14">
        <v>1.18928297393177E-2</v>
      </c>
      <c r="U319" s="14"/>
      <c r="V319" s="14">
        <v>8.2996772851696501E-3</v>
      </c>
      <c r="W319" s="14">
        <v>1.99343748660573E-2</v>
      </c>
      <c r="X319" s="14"/>
      <c r="Y319" s="14">
        <v>1.3566961345831701E-2</v>
      </c>
      <c r="Z319" s="14">
        <v>7.2234455077995604E-3</v>
      </c>
      <c r="AA319" s="14">
        <v>0</v>
      </c>
      <c r="AB319" s="14"/>
      <c r="AC319" s="14">
        <v>2.03944784572355E-2</v>
      </c>
      <c r="AD319" s="14">
        <v>9.9003719299053296E-3</v>
      </c>
      <c r="AE319" s="14">
        <v>1.8704784486945802E-2</v>
      </c>
      <c r="AF319" s="14">
        <v>4.7123295329914603E-3</v>
      </c>
    </row>
    <row r="320" spans="2:32" x14ac:dyDescent="0.3">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row>
    <row r="321" spans="2:32" x14ac:dyDescent="0.3">
      <c r="B321" s="6" t="s">
        <v>213</v>
      </c>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row>
    <row r="322" spans="2:32" x14ac:dyDescent="0.3">
      <c r="B322" s="21" t="s">
        <v>67</v>
      </c>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row>
    <row r="323" spans="2:32" x14ac:dyDescent="0.3">
      <c r="B323" t="s">
        <v>205</v>
      </c>
      <c r="C323" s="14">
        <v>0.16871557196478101</v>
      </c>
      <c r="D323" s="14">
        <v>0.193500222977768</v>
      </c>
      <c r="E323" s="14">
        <v>0.14443481598878599</v>
      </c>
      <c r="F323" s="14"/>
      <c r="G323" s="14">
        <v>0.114322384568305</v>
      </c>
      <c r="H323" s="14">
        <v>0.201629232516261</v>
      </c>
      <c r="I323" s="14">
        <v>0.21352640435235801</v>
      </c>
      <c r="J323" s="14">
        <v>9.2840938230010606E-2</v>
      </c>
      <c r="K323" s="14"/>
      <c r="L323" s="14">
        <v>0.171365857807355</v>
      </c>
      <c r="M323" s="14">
        <v>0.1484224829213</v>
      </c>
      <c r="N323" s="14">
        <v>0.19392202024595201</v>
      </c>
      <c r="O323" s="14">
        <v>0.20019675923152599</v>
      </c>
      <c r="P323" s="14">
        <v>0.16645042811001501</v>
      </c>
      <c r="Q323" s="14">
        <v>0.169381237581849</v>
      </c>
      <c r="R323" s="14">
        <v>0.13807551177436</v>
      </c>
      <c r="S323" s="14">
        <v>0.225465216953219</v>
      </c>
      <c r="T323" s="14">
        <v>0.15622715833668199</v>
      </c>
      <c r="U323" s="14"/>
      <c r="V323" s="14">
        <v>0.15452983549317501</v>
      </c>
      <c r="W323" s="14">
        <v>0.19460361065938001</v>
      </c>
      <c r="X323" s="14"/>
      <c r="Y323" s="14">
        <v>0.16627543309120699</v>
      </c>
      <c r="Z323" s="14">
        <v>0.125713143279432</v>
      </c>
      <c r="AA323" s="14">
        <v>0.178350421600179</v>
      </c>
      <c r="AB323" s="14"/>
      <c r="AC323" s="14">
        <v>0.19814106443655299</v>
      </c>
      <c r="AD323" s="14">
        <v>0.14951849920879601</v>
      </c>
      <c r="AE323" s="14">
        <v>0.18508517051246701</v>
      </c>
      <c r="AF323" s="14">
        <v>0.16489206694521</v>
      </c>
    </row>
    <row r="324" spans="2:32" x14ac:dyDescent="0.3">
      <c r="B324" t="s">
        <v>206</v>
      </c>
      <c r="C324" s="14">
        <v>0.14974892976120699</v>
      </c>
      <c r="D324" s="14">
        <v>0.17371970771485501</v>
      </c>
      <c r="E324" s="14">
        <v>0.12622508873206201</v>
      </c>
      <c r="F324" s="14"/>
      <c r="G324" s="14">
        <v>4.9274424983661601E-2</v>
      </c>
      <c r="H324" s="14">
        <v>0.18136570633402799</v>
      </c>
      <c r="I324" s="14">
        <v>0.218458032376834</v>
      </c>
      <c r="J324" s="14">
        <v>0.12998926289256399</v>
      </c>
      <c r="K324" s="14"/>
      <c r="L324" s="14">
        <v>0.20444398790580401</v>
      </c>
      <c r="M324" s="14">
        <v>0.139388893661405</v>
      </c>
      <c r="N324" s="14">
        <v>0.10678916411726</v>
      </c>
      <c r="O324" s="14">
        <v>0.180644052354862</v>
      </c>
      <c r="P324" s="14">
        <v>0.103392215720991</v>
      </c>
      <c r="Q324" s="14">
        <v>0.14600009436380501</v>
      </c>
      <c r="R324" s="14">
        <v>0.12135587378172601</v>
      </c>
      <c r="S324" s="14">
        <v>0.16390131980421499</v>
      </c>
      <c r="T324" s="14">
        <v>0.118840725761582</v>
      </c>
      <c r="U324" s="14"/>
      <c r="V324" s="14">
        <v>0.140626887212702</v>
      </c>
      <c r="W324" s="14">
        <v>0.17202817560563899</v>
      </c>
      <c r="X324" s="14"/>
      <c r="Y324" s="14">
        <v>0.14333917174052799</v>
      </c>
      <c r="Z324" s="14">
        <v>0.13841451906701299</v>
      </c>
      <c r="AA324" s="14">
        <v>0.114203752170724</v>
      </c>
      <c r="AB324" s="14"/>
      <c r="AC324" s="14">
        <v>0.155124940647028</v>
      </c>
      <c r="AD324" s="14">
        <v>0.138195992916824</v>
      </c>
      <c r="AE324" s="14">
        <v>0.21751072898371701</v>
      </c>
      <c r="AF324" s="14">
        <v>0.14565338870849001</v>
      </c>
    </row>
    <row r="325" spans="2:32" x14ac:dyDescent="0.3">
      <c r="B325" t="s">
        <v>207</v>
      </c>
      <c r="C325" s="14">
        <v>0.115219068846552</v>
      </c>
      <c r="D325" s="14">
        <v>0.13988119888839001</v>
      </c>
      <c r="E325" s="14">
        <v>9.0899837224283797E-2</v>
      </c>
      <c r="F325" s="14"/>
      <c r="G325" s="14">
        <v>9.7457322497914806E-2</v>
      </c>
      <c r="H325" s="14">
        <v>0.11708741864900001</v>
      </c>
      <c r="I325" s="14">
        <v>0.14636731432670599</v>
      </c>
      <c r="J325" s="14">
        <v>8.5486681805428205E-2</v>
      </c>
      <c r="K325" s="14"/>
      <c r="L325" s="14">
        <v>0.108526758361196</v>
      </c>
      <c r="M325" s="14">
        <v>0.100855737099607</v>
      </c>
      <c r="N325" s="14">
        <v>0.14703701544001899</v>
      </c>
      <c r="O325" s="14">
        <v>0.127973285047742</v>
      </c>
      <c r="P325" s="14">
        <v>8.5377253475265799E-2</v>
      </c>
      <c r="Q325" s="14">
        <v>0.117897092638726</v>
      </c>
      <c r="R325" s="14">
        <v>0.155241695963</v>
      </c>
      <c r="S325" s="14">
        <v>0.14192858221489199</v>
      </c>
      <c r="T325" s="14">
        <v>9.9507263733152496E-2</v>
      </c>
      <c r="U325" s="14"/>
      <c r="V325" s="14">
        <v>0.104352474756223</v>
      </c>
      <c r="W325" s="14">
        <v>0.13857916768758499</v>
      </c>
      <c r="X325" s="14"/>
      <c r="Y325" s="14">
        <v>0.12527098023368799</v>
      </c>
      <c r="Z325" s="14">
        <v>6.2460030957261797E-2</v>
      </c>
      <c r="AA325" s="14">
        <v>8.0132299002666704E-2</v>
      </c>
      <c r="AB325" s="14"/>
      <c r="AC325" s="14">
        <v>0.13801344326925599</v>
      </c>
      <c r="AD325" s="14">
        <v>0.11826764705393999</v>
      </c>
      <c r="AE325" s="14">
        <v>0.140101396486804</v>
      </c>
      <c r="AF325" s="14">
        <v>7.5579263807803401E-2</v>
      </c>
    </row>
    <row r="326" spans="2:32" x14ac:dyDescent="0.3">
      <c r="B326" t="s">
        <v>208</v>
      </c>
      <c r="C326" s="14">
        <v>6.3932418481821005E-2</v>
      </c>
      <c r="D326" s="14">
        <v>6.4811297699885001E-2</v>
      </c>
      <c r="E326" s="14">
        <v>6.3245826942306196E-2</v>
      </c>
      <c r="F326" s="14"/>
      <c r="G326" s="14">
        <v>4.1393640178164597E-2</v>
      </c>
      <c r="H326" s="14">
        <v>7.4991634676167096E-2</v>
      </c>
      <c r="I326" s="14">
        <v>8.3293031946426899E-2</v>
      </c>
      <c r="J326" s="14">
        <v>3.90623099526788E-2</v>
      </c>
      <c r="K326" s="14"/>
      <c r="L326" s="14">
        <v>8.2369329508788294E-2</v>
      </c>
      <c r="M326" s="14">
        <v>4.4187612384350101E-2</v>
      </c>
      <c r="N326" s="14">
        <v>5.9686166459542299E-2</v>
      </c>
      <c r="O326" s="14">
        <v>6.8875257557259803E-2</v>
      </c>
      <c r="P326" s="14">
        <v>3.2985739670053998E-2</v>
      </c>
      <c r="Q326" s="14">
        <v>6.4383185219069106E-2</v>
      </c>
      <c r="R326" s="14">
        <v>8.1803601210962099E-2</v>
      </c>
      <c r="S326" s="14">
        <v>6.8315857261974505E-2</v>
      </c>
      <c r="T326" s="14">
        <v>5.8697336116849498E-2</v>
      </c>
      <c r="U326" s="14"/>
      <c r="V326" s="14">
        <v>6.3118889294478397E-2</v>
      </c>
      <c r="W326" s="14">
        <v>6.7106290111162897E-2</v>
      </c>
      <c r="X326" s="14"/>
      <c r="Y326" s="14">
        <v>6.8990207408966997E-2</v>
      </c>
      <c r="Z326" s="14">
        <v>4.21645947944864E-2</v>
      </c>
      <c r="AA326" s="14">
        <v>2.4455494784339601E-2</v>
      </c>
      <c r="AB326" s="14"/>
      <c r="AC326" s="14">
        <v>6.9276801019523507E-2</v>
      </c>
      <c r="AD326" s="14">
        <v>6.9346738291272705E-2</v>
      </c>
      <c r="AE326" s="14">
        <v>6.1265965552642999E-2</v>
      </c>
      <c r="AF326" s="14">
        <v>5.0241203764916802E-2</v>
      </c>
    </row>
    <row r="327" spans="2:32" x14ac:dyDescent="0.3">
      <c r="B327" t="s">
        <v>209</v>
      </c>
      <c r="C327" s="14">
        <v>4.4151644192693899E-2</v>
      </c>
      <c r="D327" s="14">
        <v>4.5180750065212501E-2</v>
      </c>
      <c r="E327" s="14">
        <v>4.3255265306348503E-2</v>
      </c>
      <c r="F327" s="14"/>
      <c r="G327" s="14">
        <v>3.9263458843084603E-2</v>
      </c>
      <c r="H327" s="14">
        <v>4.2225533060143199E-2</v>
      </c>
      <c r="I327" s="14">
        <v>6.00703509778144E-2</v>
      </c>
      <c r="J327" s="14">
        <v>2.8991946122451501E-2</v>
      </c>
      <c r="K327" s="14"/>
      <c r="L327" s="14">
        <v>6.1256139057715202E-2</v>
      </c>
      <c r="M327" s="14">
        <v>3.2746157778541597E-2</v>
      </c>
      <c r="N327" s="14">
        <v>4.7301762590698598E-2</v>
      </c>
      <c r="O327" s="14">
        <v>3.2357080578088698E-2</v>
      </c>
      <c r="P327" s="14">
        <v>2.4053925447289199E-2</v>
      </c>
      <c r="Q327" s="14">
        <v>3.9836326321524798E-2</v>
      </c>
      <c r="R327" s="14">
        <v>4.1171661894083597E-2</v>
      </c>
      <c r="S327" s="14">
        <v>9.2763028022386507E-2</v>
      </c>
      <c r="T327" s="14">
        <v>3.3234738209944603E-2</v>
      </c>
      <c r="U327" s="14"/>
      <c r="V327" s="14">
        <v>3.2979631137811903E-2</v>
      </c>
      <c r="W327" s="14">
        <v>6.8169734332741302E-2</v>
      </c>
      <c r="X327" s="14"/>
      <c r="Y327" s="14">
        <v>4.1424345782952697E-2</v>
      </c>
      <c r="Z327" s="14">
        <v>3.2481324915608803E-2</v>
      </c>
      <c r="AA327" s="14">
        <v>5.5974762676843197E-2</v>
      </c>
      <c r="AB327" s="14"/>
      <c r="AC327" s="14">
        <v>5.3844089651498603E-2</v>
      </c>
      <c r="AD327" s="14">
        <v>3.5198530590254198E-2</v>
      </c>
      <c r="AE327" s="14">
        <v>0.106716610151802</v>
      </c>
      <c r="AF327" s="14">
        <v>2.83914837076195E-2</v>
      </c>
    </row>
    <row r="328" spans="2:32" x14ac:dyDescent="0.3">
      <c r="B328" t="s">
        <v>210</v>
      </c>
      <c r="C328" s="14">
        <v>2.6086855092911299E-2</v>
      </c>
      <c r="D328" s="14">
        <v>3.6251205537914097E-2</v>
      </c>
      <c r="E328" s="14">
        <v>1.5999417603123602E-2</v>
      </c>
      <c r="F328" s="14"/>
      <c r="G328" s="14">
        <v>2.5162057914358001E-2</v>
      </c>
      <c r="H328" s="14">
        <v>1.9179504456452699E-2</v>
      </c>
      <c r="I328" s="14">
        <v>3.7244795525353799E-2</v>
      </c>
      <c r="J328" s="14">
        <v>2.7613900834608199E-2</v>
      </c>
      <c r="K328" s="14"/>
      <c r="L328" s="14">
        <v>6.74457436009471E-2</v>
      </c>
      <c r="M328" s="14">
        <v>7.0578240774672096E-3</v>
      </c>
      <c r="N328" s="14">
        <v>6.26785481619372E-3</v>
      </c>
      <c r="O328" s="14">
        <v>2.16701189459414E-2</v>
      </c>
      <c r="P328" s="14">
        <v>2.4720626898763799E-2</v>
      </c>
      <c r="Q328" s="14">
        <v>1.64606704844029E-2</v>
      </c>
      <c r="R328" s="14">
        <v>2.2132588730159001E-2</v>
      </c>
      <c r="S328" s="14">
        <v>3.8025152693608698E-2</v>
      </c>
      <c r="T328" s="14">
        <v>0</v>
      </c>
      <c r="U328" s="14"/>
      <c r="V328" s="14">
        <v>2.9001583423579599E-2</v>
      </c>
      <c r="W328" s="14">
        <v>2.07031731645798E-2</v>
      </c>
      <c r="X328" s="14"/>
      <c r="Y328" s="14">
        <v>2.4642264602633201E-2</v>
      </c>
      <c r="Z328" s="14">
        <v>2.1146974126838899E-2</v>
      </c>
      <c r="AA328" s="14">
        <v>4.4987018849827302E-2</v>
      </c>
      <c r="AB328" s="14"/>
      <c r="AC328" s="14">
        <v>1.9043692083907601E-2</v>
      </c>
      <c r="AD328" s="14">
        <v>2.7767198215060299E-2</v>
      </c>
      <c r="AE328" s="14">
        <v>2.5168438956387901E-2</v>
      </c>
      <c r="AF328" s="14">
        <v>3.1553993500611797E-2</v>
      </c>
    </row>
    <row r="329" spans="2:32" x14ac:dyDescent="0.3">
      <c r="B329" t="s">
        <v>211</v>
      </c>
      <c r="C329" s="14">
        <v>2.0501693165908701E-2</v>
      </c>
      <c r="D329" s="14">
        <v>1.8272369160560901E-2</v>
      </c>
      <c r="E329" s="14">
        <v>2.27930758760348E-2</v>
      </c>
      <c r="F329" s="14"/>
      <c r="G329" s="14">
        <v>2.3988244003636701E-2</v>
      </c>
      <c r="H329" s="14">
        <v>1.73261338289212E-2</v>
      </c>
      <c r="I329" s="14">
        <v>2.3529797365582E-2</v>
      </c>
      <c r="J329" s="14">
        <v>1.6934267660713601E-2</v>
      </c>
      <c r="K329" s="14"/>
      <c r="L329" s="14">
        <v>4.3863254679451E-2</v>
      </c>
      <c r="M329" s="14">
        <v>5.7973135560768704E-3</v>
      </c>
      <c r="N329" s="14">
        <v>6.2660797586988996E-3</v>
      </c>
      <c r="O329" s="14">
        <v>1.9250637643622601E-2</v>
      </c>
      <c r="P329" s="14">
        <v>5.0047762600722301E-3</v>
      </c>
      <c r="Q329" s="14">
        <v>1.0585533402460399E-2</v>
      </c>
      <c r="R329" s="14">
        <v>1.6934518199694399E-2</v>
      </c>
      <c r="S329" s="14">
        <v>3.04935714132086E-2</v>
      </c>
      <c r="T329" s="14">
        <v>2.1550168538854698E-2</v>
      </c>
      <c r="U329" s="14"/>
      <c r="V329" s="14">
        <v>1.9468952275419699E-2</v>
      </c>
      <c r="W329" s="14">
        <v>2.3107276131772599E-2</v>
      </c>
      <c r="X329" s="14"/>
      <c r="Y329" s="14">
        <v>1.9181183137237798E-2</v>
      </c>
      <c r="Z329" s="14">
        <v>1.9242167387540601E-2</v>
      </c>
      <c r="AA329" s="14">
        <v>2.4781580134233101E-2</v>
      </c>
      <c r="AB329" s="14"/>
      <c r="AC329" s="14">
        <v>2.0549686048862401E-2</v>
      </c>
      <c r="AD329" s="14">
        <v>1.86026387012952E-2</v>
      </c>
      <c r="AE329" s="14">
        <v>2.9989137961773701E-2</v>
      </c>
      <c r="AF329" s="14">
        <v>2.1260279230088799E-2</v>
      </c>
    </row>
    <row r="330" spans="2:32" x14ac:dyDescent="0.3">
      <c r="B330" t="s">
        <v>63</v>
      </c>
      <c r="C330" s="14">
        <v>8.0558799821944908E-3</v>
      </c>
      <c r="D330" s="14">
        <v>8.6196788545173306E-3</v>
      </c>
      <c r="E330" s="14">
        <v>7.51623903674376E-3</v>
      </c>
      <c r="F330" s="14"/>
      <c r="G330" s="14">
        <v>8.8312611920471195E-3</v>
      </c>
      <c r="H330" s="14">
        <v>7.7601774844393802E-3</v>
      </c>
      <c r="I330" s="14">
        <v>1.02291906750888E-2</v>
      </c>
      <c r="J330" s="14">
        <v>2.9647619646479299E-3</v>
      </c>
      <c r="K330" s="14"/>
      <c r="L330" s="14">
        <v>8.1943079764235892E-3</v>
      </c>
      <c r="M330" s="14">
        <v>8.9214026360480495E-3</v>
      </c>
      <c r="N330" s="14">
        <v>7.3208395538942803E-3</v>
      </c>
      <c r="O330" s="14">
        <v>7.0447609796546002E-3</v>
      </c>
      <c r="P330" s="14">
        <v>1.08503430572588E-2</v>
      </c>
      <c r="Q330" s="14">
        <v>8.2483726442381198E-3</v>
      </c>
      <c r="R330" s="14">
        <v>1.17391791019815E-2</v>
      </c>
      <c r="S330" s="14">
        <v>0</v>
      </c>
      <c r="T330" s="14">
        <v>6.8556809180125699E-3</v>
      </c>
      <c r="U330" s="14"/>
      <c r="V330" s="14">
        <v>4.1518512189035297E-3</v>
      </c>
      <c r="W330" s="14">
        <v>1.6275910463657599E-2</v>
      </c>
      <c r="X330" s="14"/>
      <c r="Y330" s="14">
        <v>1.0677712467260399E-2</v>
      </c>
      <c r="Z330" s="14">
        <v>5.2871178598673796E-3</v>
      </c>
      <c r="AA330" s="14">
        <v>0</v>
      </c>
      <c r="AB330" s="14"/>
      <c r="AC330" s="14">
        <v>2.2324725191485199E-2</v>
      </c>
      <c r="AD330" s="14">
        <v>4.6321511192532498E-3</v>
      </c>
      <c r="AE330" s="14">
        <v>0</v>
      </c>
      <c r="AF330" s="14">
        <v>3.1587071847808202E-3</v>
      </c>
    </row>
    <row r="331" spans="2:32" x14ac:dyDescent="0.3">
      <c r="B331" t="s">
        <v>212</v>
      </c>
      <c r="C331" s="14">
        <v>0.663563695863293</v>
      </c>
      <c r="D331" s="14">
        <v>0.61762849319814095</v>
      </c>
      <c r="E331" s="14">
        <v>0.708493529163434</v>
      </c>
      <c r="F331" s="14"/>
      <c r="G331" s="14">
        <v>0.74376818296568004</v>
      </c>
      <c r="H331" s="14">
        <v>0.62769578936364301</v>
      </c>
      <c r="I331" s="14">
        <v>0.57972446994912896</v>
      </c>
      <c r="J331" s="14">
        <v>0.77092929493347695</v>
      </c>
      <c r="K331" s="14"/>
      <c r="L331" s="14">
        <v>0.58842260147705505</v>
      </c>
      <c r="M331" s="14">
        <v>0.73787787572514396</v>
      </c>
      <c r="N331" s="14">
        <v>0.68699596475340197</v>
      </c>
      <c r="O331" s="14">
        <v>0.64771778202851205</v>
      </c>
      <c r="P331" s="14">
        <v>0.69100370370656705</v>
      </c>
      <c r="Q331" s="14">
        <v>0.64892650221581905</v>
      </c>
      <c r="R331" s="14">
        <v>0.66619873424189002</v>
      </c>
      <c r="S331" s="14">
        <v>0.63740886013429998</v>
      </c>
      <c r="T331" s="14">
        <v>0.70708917279043404</v>
      </c>
      <c r="U331" s="14"/>
      <c r="V331" s="14">
        <v>0.69021766309639798</v>
      </c>
      <c r="W331" s="14">
        <v>0.60809120826010599</v>
      </c>
      <c r="X331" s="14"/>
      <c r="Y331" s="14">
        <v>0.67068545210958797</v>
      </c>
      <c r="Z331" s="14">
        <v>0.71948754463634701</v>
      </c>
      <c r="AA331" s="14">
        <v>0.67858245170213805</v>
      </c>
      <c r="AB331" s="14"/>
      <c r="AC331" s="14">
        <v>0.61417453762216401</v>
      </c>
      <c r="AD331" s="14">
        <v>0.699202333893854</v>
      </c>
      <c r="AE331" s="14">
        <v>0.59172242718927803</v>
      </c>
      <c r="AF331" s="14">
        <v>0.67163953681622901</v>
      </c>
    </row>
    <row r="332" spans="2:32" x14ac:dyDescent="0.3">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row>
    <row r="333" spans="2:32" x14ac:dyDescent="0.3">
      <c r="B333" s="6" t="s">
        <v>226</v>
      </c>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row>
    <row r="334" spans="2:32" x14ac:dyDescent="0.3">
      <c r="B334" s="21" t="s">
        <v>67</v>
      </c>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row>
    <row r="335" spans="2:32" x14ac:dyDescent="0.3">
      <c r="B335" t="s">
        <v>220</v>
      </c>
      <c r="C335" s="14">
        <v>7.7113673992420903E-2</v>
      </c>
      <c r="D335" s="14">
        <v>8.2358939369108403E-2</v>
      </c>
      <c r="E335" s="14">
        <v>7.2099680591108703E-2</v>
      </c>
      <c r="F335" s="14"/>
      <c r="G335" s="14">
        <v>0.105419532329611</v>
      </c>
      <c r="H335" s="14">
        <v>8.56953410093034E-2</v>
      </c>
      <c r="I335" s="14">
        <v>4.5261758956500003E-2</v>
      </c>
      <c r="J335" s="14">
        <v>5.23739840689195E-2</v>
      </c>
      <c r="K335" s="14"/>
      <c r="L335" s="14">
        <v>0.13353515013261699</v>
      </c>
      <c r="M335" s="14">
        <v>3.7249247282070297E-2</v>
      </c>
      <c r="N335" s="14">
        <v>8.28478851346479E-2</v>
      </c>
      <c r="O335" s="14">
        <v>7.5881907804561596E-2</v>
      </c>
      <c r="P335" s="14">
        <v>2.0855643517071198E-2</v>
      </c>
      <c r="Q335" s="14">
        <v>4.7808823777734599E-2</v>
      </c>
      <c r="R335" s="14">
        <v>8.4271613406801602E-2</v>
      </c>
      <c r="S335" s="14">
        <v>6.31752141794681E-2</v>
      </c>
      <c r="T335" s="14">
        <v>8.4606928861024902E-2</v>
      </c>
      <c r="U335" s="14"/>
      <c r="V335" s="14">
        <v>7.9835218798462004E-2</v>
      </c>
      <c r="W335" s="14">
        <v>7.2228177292358101E-2</v>
      </c>
      <c r="X335" s="14"/>
      <c r="Y335" s="14">
        <v>6.3472979279824204E-2</v>
      </c>
      <c r="Z335" s="14">
        <v>9.9557320374203007E-2</v>
      </c>
      <c r="AA335" s="14">
        <v>0.150134912813632</v>
      </c>
      <c r="AB335" s="14"/>
      <c r="AC335" s="14">
        <v>4.6011635734323701E-2</v>
      </c>
      <c r="AD335" s="14">
        <v>7.2329949219137699E-2</v>
      </c>
      <c r="AE335" s="14">
        <v>0.14277060622513699</v>
      </c>
      <c r="AF335" s="14">
        <v>9.535430115047E-2</v>
      </c>
    </row>
    <row r="336" spans="2:32" x14ac:dyDescent="0.3">
      <c r="B336" t="s">
        <v>221</v>
      </c>
      <c r="C336" s="14">
        <v>0.18221940487688901</v>
      </c>
      <c r="D336" s="14">
        <v>0.167767295197639</v>
      </c>
      <c r="E336" s="14">
        <v>0.19722224704705299</v>
      </c>
      <c r="F336" s="14"/>
      <c r="G336" s="14">
        <v>0.23669967058988201</v>
      </c>
      <c r="H336" s="14">
        <v>0.15813968056577499</v>
      </c>
      <c r="I336" s="14">
        <v>0.16665167985968601</v>
      </c>
      <c r="J336" s="14">
        <v>0.171487847537382</v>
      </c>
      <c r="K336" s="14"/>
      <c r="L336" s="14">
        <v>0.27344075852483402</v>
      </c>
      <c r="M336" s="14">
        <v>0.13377215699585401</v>
      </c>
      <c r="N336" s="14">
        <v>0.102925141070287</v>
      </c>
      <c r="O336" s="14">
        <v>0.19343673513267901</v>
      </c>
      <c r="P336" s="14">
        <v>0.14518744197486699</v>
      </c>
      <c r="Q336" s="14">
        <v>0.110175551737937</v>
      </c>
      <c r="R336" s="14">
        <v>0.19509971327509301</v>
      </c>
      <c r="S336" s="14">
        <v>0.215671133528899</v>
      </c>
      <c r="T336" s="14">
        <v>0.18001289607891699</v>
      </c>
      <c r="U336" s="14"/>
      <c r="V336" s="14">
        <v>0.19453948217640199</v>
      </c>
      <c r="W336" s="14">
        <v>0.161152090863001</v>
      </c>
      <c r="X336" s="14"/>
      <c r="Y336" s="14">
        <v>0.17148538532733601</v>
      </c>
      <c r="Z336" s="14">
        <v>0.18399862613170301</v>
      </c>
      <c r="AA336" s="14">
        <v>0.232325614319391</v>
      </c>
      <c r="AB336" s="14"/>
      <c r="AC336" s="14">
        <v>0.15172850337600999</v>
      </c>
      <c r="AD336" s="14">
        <v>0.18313444437069001</v>
      </c>
      <c r="AE336" s="14">
        <v>0.18650870585058099</v>
      </c>
      <c r="AF336" s="14">
        <v>0.21812234206756401</v>
      </c>
    </row>
    <row r="337" spans="2:32" x14ac:dyDescent="0.3">
      <c r="B337" t="s">
        <v>222</v>
      </c>
      <c r="C337" s="14">
        <v>0.30389948008413997</v>
      </c>
      <c r="D337" s="14">
        <v>0.31908733390942801</v>
      </c>
      <c r="E337" s="14">
        <v>0.28745550339114501</v>
      </c>
      <c r="F337" s="14"/>
      <c r="G337" s="14">
        <v>0.32588674863912298</v>
      </c>
      <c r="H337" s="14">
        <v>0.29357302984987199</v>
      </c>
      <c r="I337" s="14">
        <v>0.29540676966227902</v>
      </c>
      <c r="J337" s="14">
        <v>0.30591146064907299</v>
      </c>
      <c r="K337" s="14"/>
      <c r="L337" s="14">
        <v>0.27132809932076801</v>
      </c>
      <c r="M337" s="14">
        <v>0.32021372806153903</v>
      </c>
      <c r="N337" s="14">
        <v>0.29522564254203099</v>
      </c>
      <c r="O337" s="14">
        <v>0.24684951722670301</v>
      </c>
      <c r="P337" s="14">
        <v>0.33194385458272102</v>
      </c>
      <c r="Q337" s="14">
        <v>0.37988469465688002</v>
      </c>
      <c r="R337" s="14">
        <v>0.25750514071872999</v>
      </c>
      <c r="S337" s="14">
        <v>0.33551257512152799</v>
      </c>
      <c r="T337" s="14">
        <v>0.30938162785319301</v>
      </c>
      <c r="U337" s="14"/>
      <c r="V337" s="14">
        <v>0.31833377772463201</v>
      </c>
      <c r="W337" s="14">
        <v>0.26947357309396602</v>
      </c>
      <c r="X337" s="14"/>
      <c r="Y337" s="14">
        <v>0.30054793369383898</v>
      </c>
      <c r="Z337" s="14">
        <v>0.27829103720538301</v>
      </c>
      <c r="AA337" s="14">
        <v>0.333116877136856</v>
      </c>
      <c r="AB337" s="14"/>
      <c r="AC337" s="14">
        <v>0.27082637844513802</v>
      </c>
      <c r="AD337" s="14">
        <v>0.31573071494694799</v>
      </c>
      <c r="AE337" s="14">
        <v>0.265833498176623</v>
      </c>
      <c r="AF337" s="14">
        <v>0.323716282002109</v>
      </c>
    </row>
    <row r="338" spans="2:32" x14ac:dyDescent="0.3">
      <c r="B338" t="s">
        <v>223</v>
      </c>
      <c r="C338" s="14">
        <v>0.31737492017045998</v>
      </c>
      <c r="D338" s="14">
        <v>0.31703865780131402</v>
      </c>
      <c r="E338" s="14">
        <v>0.31866648358762301</v>
      </c>
      <c r="F338" s="14"/>
      <c r="G338" s="14">
        <v>0.26424353941539502</v>
      </c>
      <c r="H338" s="14">
        <v>0.33552620324402299</v>
      </c>
      <c r="I338" s="14">
        <v>0.34956021051606101</v>
      </c>
      <c r="J338" s="14">
        <v>0.310694393637304</v>
      </c>
      <c r="K338" s="14"/>
      <c r="L338" s="14">
        <v>0.23992664107880901</v>
      </c>
      <c r="M338" s="14">
        <v>0.399808023551738</v>
      </c>
      <c r="N338" s="14">
        <v>0.34388694616096899</v>
      </c>
      <c r="O338" s="14">
        <v>0.34338251771291101</v>
      </c>
      <c r="P338" s="14">
        <v>0.346356444349327</v>
      </c>
      <c r="Q338" s="14">
        <v>0.33978087354953002</v>
      </c>
      <c r="R338" s="14">
        <v>0.33406316890138998</v>
      </c>
      <c r="S338" s="14">
        <v>0.25719288221825898</v>
      </c>
      <c r="T338" s="14">
        <v>0.30488766569436199</v>
      </c>
      <c r="U338" s="14"/>
      <c r="V338" s="14">
        <v>0.31156187379073602</v>
      </c>
      <c r="W338" s="14">
        <v>0.32748423037305402</v>
      </c>
      <c r="X338" s="14"/>
      <c r="Y338" s="14">
        <v>0.33670541136069099</v>
      </c>
      <c r="Z338" s="14">
        <v>0.30066608075344597</v>
      </c>
      <c r="AA338" s="14">
        <v>0.237834854377378</v>
      </c>
      <c r="AB338" s="14"/>
      <c r="AC338" s="14">
        <v>0.35273206040591798</v>
      </c>
      <c r="AD338" s="14">
        <v>0.32771972023373203</v>
      </c>
      <c r="AE338" s="14">
        <v>0.25954837194345998</v>
      </c>
      <c r="AF338" s="14">
        <v>0.278151355097213</v>
      </c>
    </row>
    <row r="339" spans="2:32" x14ac:dyDescent="0.3">
      <c r="B339" t="s">
        <v>224</v>
      </c>
      <c r="C339" s="14">
        <v>9.2499374356372593E-2</v>
      </c>
      <c r="D339" s="14">
        <v>8.4825633367760597E-2</v>
      </c>
      <c r="E339" s="14">
        <v>0.100452734943693</v>
      </c>
      <c r="F339" s="14"/>
      <c r="G339" s="14">
        <v>5.0000006039269802E-2</v>
      </c>
      <c r="H339" s="14">
        <v>9.4167430037723501E-2</v>
      </c>
      <c r="I339" s="14">
        <v>0.118306283066035</v>
      </c>
      <c r="J339" s="14">
        <v>0.12766402927040099</v>
      </c>
      <c r="K339" s="14"/>
      <c r="L339" s="14">
        <v>6.6669472979438399E-2</v>
      </c>
      <c r="M339" s="14">
        <v>6.7369132826832601E-2</v>
      </c>
      <c r="N339" s="14">
        <v>0.13533637468875601</v>
      </c>
      <c r="O339" s="14">
        <v>0.113110829554144</v>
      </c>
      <c r="P339" s="14">
        <v>0.13896070572156799</v>
      </c>
      <c r="Q339" s="14">
        <v>0.10368658422613899</v>
      </c>
      <c r="R339" s="14">
        <v>0.112354914475085</v>
      </c>
      <c r="S339" s="14">
        <v>0.10774568797765099</v>
      </c>
      <c r="T339" s="14">
        <v>7.6124339941911395E-2</v>
      </c>
      <c r="U339" s="14"/>
      <c r="V339" s="14">
        <v>7.5856755053739205E-2</v>
      </c>
      <c r="W339" s="14">
        <v>0.12890566684343599</v>
      </c>
      <c r="X339" s="14"/>
      <c r="Y339" s="14">
        <v>9.6762408626730897E-2</v>
      </c>
      <c r="Z339" s="14">
        <v>0.106555913902964</v>
      </c>
      <c r="AA339" s="14">
        <v>3.96909403477946E-2</v>
      </c>
      <c r="AB339" s="14"/>
      <c r="AC339" s="14">
        <v>0.13033130021966899</v>
      </c>
      <c r="AD339" s="14">
        <v>7.9823103559833394E-2</v>
      </c>
      <c r="AE339" s="14">
        <v>0.12506962916834599</v>
      </c>
      <c r="AF339" s="14">
        <v>6.7655305598491103E-2</v>
      </c>
    </row>
    <row r="340" spans="2:32" x14ac:dyDescent="0.3">
      <c r="B340" t="s">
        <v>63</v>
      </c>
      <c r="C340" s="14">
        <v>2.6893146519716998E-2</v>
      </c>
      <c r="D340" s="14">
        <v>2.8922140354749701E-2</v>
      </c>
      <c r="E340" s="14">
        <v>2.4103350439378401E-2</v>
      </c>
      <c r="F340" s="14"/>
      <c r="G340" s="14">
        <v>1.7750502986718798E-2</v>
      </c>
      <c r="H340" s="14">
        <v>3.2898315293303101E-2</v>
      </c>
      <c r="I340" s="14">
        <v>2.4813297939439798E-2</v>
      </c>
      <c r="J340" s="14">
        <v>3.1868284836920703E-2</v>
      </c>
      <c r="K340" s="14"/>
      <c r="L340" s="14">
        <v>1.50998779635337E-2</v>
      </c>
      <c r="M340" s="14">
        <v>4.15877112819662E-2</v>
      </c>
      <c r="N340" s="14">
        <v>3.9778010403309597E-2</v>
      </c>
      <c r="O340" s="14">
        <v>2.73384925690007E-2</v>
      </c>
      <c r="P340" s="14">
        <v>1.6695909854445402E-2</v>
      </c>
      <c r="Q340" s="14">
        <v>1.8663472051779501E-2</v>
      </c>
      <c r="R340" s="14">
        <v>1.6705449222899699E-2</v>
      </c>
      <c r="S340" s="14">
        <v>2.0702506974195099E-2</v>
      </c>
      <c r="T340" s="14">
        <v>4.4986541570592703E-2</v>
      </c>
      <c r="U340" s="14"/>
      <c r="V340" s="14">
        <v>1.9872892456028499E-2</v>
      </c>
      <c r="W340" s="14">
        <v>4.0756261534184199E-2</v>
      </c>
      <c r="X340" s="14"/>
      <c r="Y340" s="14">
        <v>3.1025881711578201E-2</v>
      </c>
      <c r="Z340" s="14">
        <v>3.0931021632301301E-2</v>
      </c>
      <c r="AA340" s="14">
        <v>6.8968010049479597E-3</v>
      </c>
      <c r="AB340" s="14"/>
      <c r="AC340" s="14">
        <v>4.8370121818941E-2</v>
      </c>
      <c r="AD340" s="14">
        <v>2.12620676696594E-2</v>
      </c>
      <c r="AE340" s="14">
        <v>2.02691886358537E-2</v>
      </c>
      <c r="AF340" s="14">
        <v>1.7000414084152701E-2</v>
      </c>
    </row>
    <row r="341" spans="2:32" x14ac:dyDescent="0.3">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row>
    <row r="342" spans="2:32" x14ac:dyDescent="0.3">
      <c r="B342" s="6" t="s">
        <v>227</v>
      </c>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row>
    <row r="343" spans="2:32" x14ac:dyDescent="0.3">
      <c r="B343" s="21" t="s">
        <v>67</v>
      </c>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row>
    <row r="344" spans="2:32" x14ac:dyDescent="0.3">
      <c r="B344" t="s">
        <v>220</v>
      </c>
      <c r="C344" s="14">
        <v>5.9438878869542397E-2</v>
      </c>
      <c r="D344" s="14">
        <v>6.0705277519861399E-2</v>
      </c>
      <c r="E344" s="14">
        <v>5.8351181893619902E-2</v>
      </c>
      <c r="F344" s="14"/>
      <c r="G344" s="14">
        <v>5.5050899307758798E-2</v>
      </c>
      <c r="H344" s="14">
        <v>6.0285374020195799E-2</v>
      </c>
      <c r="I344" s="14">
        <v>6.6854113233622406E-2</v>
      </c>
      <c r="J344" s="14">
        <v>5.14361944835117E-2</v>
      </c>
      <c r="K344" s="14"/>
      <c r="L344" s="14">
        <v>0.122908487775443</v>
      </c>
      <c r="M344" s="14">
        <v>2.4791528765215301E-2</v>
      </c>
      <c r="N344" s="14">
        <v>2.38644889883411E-2</v>
      </c>
      <c r="O344" s="14">
        <v>6.2704323942113102E-2</v>
      </c>
      <c r="P344" s="14">
        <v>2.74077490768607E-2</v>
      </c>
      <c r="Q344" s="14">
        <v>4.6194434608715799E-2</v>
      </c>
      <c r="R344" s="14">
        <v>5.8212694303063299E-2</v>
      </c>
      <c r="S344" s="14">
        <v>5.4079867878570401E-2</v>
      </c>
      <c r="T344" s="14">
        <v>4.1935697566990303E-2</v>
      </c>
      <c r="U344" s="14"/>
      <c r="V344" s="14">
        <v>5.6930776512722298E-2</v>
      </c>
      <c r="W344" s="14">
        <v>6.4896496104072499E-2</v>
      </c>
      <c r="X344" s="14"/>
      <c r="Y344" s="14">
        <v>4.4222690492561001E-2</v>
      </c>
      <c r="Z344" s="14">
        <v>8.1737386324090805E-2</v>
      </c>
      <c r="AA344" s="14">
        <v>0.133461110399094</v>
      </c>
      <c r="AB344" s="14"/>
      <c r="AC344" s="14">
        <v>3.09357160345256E-2</v>
      </c>
      <c r="AD344" s="14">
        <v>5.0743223409007297E-2</v>
      </c>
      <c r="AE344" s="14">
        <v>0.15627681449025399</v>
      </c>
      <c r="AF344" s="14">
        <v>6.9725139880896195E-2</v>
      </c>
    </row>
    <row r="345" spans="2:32" x14ac:dyDescent="0.3">
      <c r="B345" t="s">
        <v>221</v>
      </c>
      <c r="C345" s="14">
        <v>0.118944946999928</v>
      </c>
      <c r="D345" s="14">
        <v>0.121870767830526</v>
      </c>
      <c r="E345" s="14">
        <v>0.11637666971289699</v>
      </c>
      <c r="F345" s="14"/>
      <c r="G345" s="14">
        <v>0.10409021796339001</v>
      </c>
      <c r="H345" s="14">
        <v>0.107271970397409</v>
      </c>
      <c r="I345" s="14">
        <v>0.127616763451945</v>
      </c>
      <c r="J345" s="14">
        <v>0.17068420508424101</v>
      </c>
      <c r="K345" s="14"/>
      <c r="L345" s="14">
        <v>0.17519891937066101</v>
      </c>
      <c r="M345" s="14">
        <v>7.7762155848021694E-2</v>
      </c>
      <c r="N345" s="14">
        <v>0.11367993101341201</v>
      </c>
      <c r="O345" s="14">
        <v>0.126520030985809</v>
      </c>
      <c r="P345" s="14">
        <v>9.0868605211539194E-2</v>
      </c>
      <c r="Q345" s="14">
        <v>9.9954894074549605E-2</v>
      </c>
      <c r="R345" s="14">
        <v>6.5972733637470402E-2</v>
      </c>
      <c r="S345" s="14">
        <v>0.19828620608087799</v>
      </c>
      <c r="T345" s="14">
        <v>0.10712133281672</v>
      </c>
      <c r="U345" s="14"/>
      <c r="V345" s="14">
        <v>0.128875343874473</v>
      </c>
      <c r="W345" s="14">
        <v>0.10130852328911701</v>
      </c>
      <c r="X345" s="14"/>
      <c r="Y345" s="14">
        <v>0.11168632918442201</v>
      </c>
      <c r="Z345" s="14">
        <v>0.100289218169388</v>
      </c>
      <c r="AA345" s="14">
        <v>0.19517286775906101</v>
      </c>
      <c r="AB345" s="14"/>
      <c r="AC345" s="14">
        <v>9.7301409338745204E-2</v>
      </c>
      <c r="AD345" s="14">
        <v>0.120071131139388</v>
      </c>
      <c r="AE345" s="14">
        <v>0.11209070637928201</v>
      </c>
      <c r="AF345" s="14">
        <v>0.147080326525167</v>
      </c>
    </row>
    <row r="346" spans="2:32" x14ac:dyDescent="0.3">
      <c r="B346" t="s">
        <v>222</v>
      </c>
      <c r="C346" s="14">
        <v>0.18255378123272301</v>
      </c>
      <c r="D346" s="14">
        <v>0.18969782218821399</v>
      </c>
      <c r="E346" s="14">
        <v>0.17595807048609499</v>
      </c>
      <c r="F346" s="14"/>
      <c r="G346" s="14">
        <v>0.170914065546931</v>
      </c>
      <c r="H346" s="14">
        <v>0.166853621984064</v>
      </c>
      <c r="I346" s="14">
        <v>0.193424457395873</v>
      </c>
      <c r="J346" s="14">
        <v>0.23566493071332201</v>
      </c>
      <c r="K346" s="14"/>
      <c r="L346" s="14">
        <v>0.195255108262262</v>
      </c>
      <c r="M346" s="14">
        <v>0.169050303418046</v>
      </c>
      <c r="N346" s="14">
        <v>0.16628730017371901</v>
      </c>
      <c r="O346" s="14">
        <v>0.16734216213405601</v>
      </c>
      <c r="P346" s="14">
        <v>0.15871281321326999</v>
      </c>
      <c r="Q346" s="14">
        <v>0.16051432558905099</v>
      </c>
      <c r="R346" s="14">
        <v>0.21040697222680099</v>
      </c>
      <c r="S346" s="14">
        <v>0.12614594531190601</v>
      </c>
      <c r="T346" s="14">
        <v>0.22625948290234801</v>
      </c>
      <c r="U346" s="14"/>
      <c r="V346" s="14">
        <v>0.199623235472116</v>
      </c>
      <c r="W346" s="14">
        <v>0.14612328054225199</v>
      </c>
      <c r="X346" s="14"/>
      <c r="Y346" s="14">
        <v>0.173427554458881</v>
      </c>
      <c r="Z346" s="14">
        <v>0.17226907203127401</v>
      </c>
      <c r="AA346" s="14">
        <v>0.24569524422904401</v>
      </c>
      <c r="AB346" s="14"/>
      <c r="AC346" s="14">
        <v>0.14979590976391099</v>
      </c>
      <c r="AD346" s="14">
        <v>0.1871282646621</v>
      </c>
      <c r="AE346" s="14">
        <v>0.13624111567730099</v>
      </c>
      <c r="AF346" s="14">
        <v>0.225459813217539</v>
      </c>
    </row>
    <row r="347" spans="2:32" x14ac:dyDescent="0.3">
      <c r="B347" t="s">
        <v>223</v>
      </c>
      <c r="C347" s="14">
        <v>0.29879845989806803</v>
      </c>
      <c r="D347" s="14">
        <v>0.28115595188709203</v>
      </c>
      <c r="E347" s="14">
        <v>0.31650166227866999</v>
      </c>
      <c r="F347" s="14"/>
      <c r="G347" s="14">
        <v>0.17331272669199399</v>
      </c>
      <c r="H347" s="14">
        <v>0.32319386335762101</v>
      </c>
      <c r="I347" s="14">
        <v>0.386411050297851</v>
      </c>
      <c r="J347" s="14">
        <v>0.31823823883871899</v>
      </c>
      <c r="K347" s="14"/>
      <c r="L347" s="14">
        <v>0.23396640096669999</v>
      </c>
      <c r="M347" s="14">
        <v>0.32716796816370503</v>
      </c>
      <c r="N347" s="14">
        <v>0.27189187483614402</v>
      </c>
      <c r="O347" s="14">
        <v>0.28396758113264498</v>
      </c>
      <c r="P347" s="14">
        <v>0.32979375749155898</v>
      </c>
      <c r="Q347" s="14">
        <v>0.33963368552008499</v>
      </c>
      <c r="R347" s="14">
        <v>0.29661963685658899</v>
      </c>
      <c r="S347" s="14">
        <v>0.39827043344889601</v>
      </c>
      <c r="T347" s="14">
        <v>0.30336460426267498</v>
      </c>
      <c r="U347" s="14"/>
      <c r="V347" s="14">
        <v>0.30253958719879498</v>
      </c>
      <c r="W347" s="14">
        <v>0.29443492373257601</v>
      </c>
      <c r="X347" s="14"/>
      <c r="Y347" s="14">
        <v>0.31348687111926099</v>
      </c>
      <c r="Z347" s="14">
        <v>0.27577499786558302</v>
      </c>
      <c r="AA347" s="14">
        <v>0.26081220147274398</v>
      </c>
      <c r="AB347" s="14"/>
      <c r="AC347" s="14">
        <v>0.31400926135603102</v>
      </c>
      <c r="AD347" s="14">
        <v>0.31472602132419197</v>
      </c>
      <c r="AE347" s="14">
        <v>0.24176507337675601</v>
      </c>
      <c r="AF347" s="14">
        <v>0.27734098869803397</v>
      </c>
    </row>
    <row r="348" spans="2:32" x14ac:dyDescent="0.3">
      <c r="B348" t="s">
        <v>224</v>
      </c>
      <c r="C348" s="14">
        <v>0.262917235262704</v>
      </c>
      <c r="D348" s="14">
        <v>0.26592585917906902</v>
      </c>
      <c r="E348" s="14">
        <v>0.25853106079751298</v>
      </c>
      <c r="F348" s="14"/>
      <c r="G348" s="14">
        <v>0.40597337265170003</v>
      </c>
      <c r="H348" s="14">
        <v>0.24247074825711701</v>
      </c>
      <c r="I348" s="14">
        <v>0.18635955274004701</v>
      </c>
      <c r="J348" s="14">
        <v>0.170824796910513</v>
      </c>
      <c r="K348" s="14"/>
      <c r="L348" s="14">
        <v>0.204512325805457</v>
      </c>
      <c r="M348" s="14">
        <v>0.31293641486190199</v>
      </c>
      <c r="N348" s="14">
        <v>0.31982788235030002</v>
      </c>
      <c r="O348" s="14">
        <v>0.317969473775499</v>
      </c>
      <c r="P348" s="14">
        <v>0.32630958050766401</v>
      </c>
      <c r="Q348" s="14">
        <v>0.27784268370225201</v>
      </c>
      <c r="R348" s="14">
        <v>0.27076584388339697</v>
      </c>
      <c r="S348" s="14">
        <v>0.16096390302872601</v>
      </c>
      <c r="T348" s="14">
        <v>0.23365336266808301</v>
      </c>
      <c r="U348" s="14"/>
      <c r="V348" s="14">
        <v>0.24840238773394699</v>
      </c>
      <c r="W348" s="14">
        <v>0.29202037439831002</v>
      </c>
      <c r="X348" s="14"/>
      <c r="Y348" s="14">
        <v>0.26950122748446198</v>
      </c>
      <c r="Z348" s="14">
        <v>0.29657011276419998</v>
      </c>
      <c r="AA348" s="14">
        <v>0.12545630771456601</v>
      </c>
      <c r="AB348" s="14"/>
      <c r="AC348" s="14">
        <v>0.29990563181046198</v>
      </c>
      <c r="AD348" s="14">
        <v>0.25202822242103701</v>
      </c>
      <c r="AE348" s="14">
        <v>0.270803036887103</v>
      </c>
      <c r="AF348" s="14">
        <v>0.240905038503649</v>
      </c>
    </row>
    <row r="349" spans="2:32" x14ac:dyDescent="0.3">
      <c r="B349" t="s">
        <v>63</v>
      </c>
      <c r="C349" s="14">
        <v>7.7346697737034301E-2</v>
      </c>
      <c r="D349" s="14">
        <v>8.0644321395237806E-2</v>
      </c>
      <c r="E349" s="14">
        <v>7.4281354831204405E-2</v>
      </c>
      <c r="F349" s="14"/>
      <c r="G349" s="14">
        <v>9.0658717838225794E-2</v>
      </c>
      <c r="H349" s="14">
        <v>9.9924421983593997E-2</v>
      </c>
      <c r="I349" s="14">
        <v>3.9334062880662497E-2</v>
      </c>
      <c r="J349" s="14">
        <v>5.3151633969692802E-2</v>
      </c>
      <c r="K349" s="14"/>
      <c r="L349" s="14">
        <v>6.81587578194775E-2</v>
      </c>
      <c r="M349" s="14">
        <v>8.8291628943109907E-2</v>
      </c>
      <c r="N349" s="14">
        <v>0.104448522638085</v>
      </c>
      <c r="O349" s="14">
        <v>4.1496428029878102E-2</v>
      </c>
      <c r="P349" s="14">
        <v>6.6907494499106795E-2</v>
      </c>
      <c r="Q349" s="14">
        <v>7.5859976505346802E-2</v>
      </c>
      <c r="R349" s="14">
        <v>9.8022119092679105E-2</v>
      </c>
      <c r="S349" s="14">
        <v>6.2253644251023303E-2</v>
      </c>
      <c r="T349" s="14">
        <v>8.7665519783182794E-2</v>
      </c>
      <c r="U349" s="14"/>
      <c r="V349" s="14">
        <v>6.3628669207947006E-2</v>
      </c>
      <c r="W349" s="14">
        <v>0.101216401933673</v>
      </c>
      <c r="X349" s="14"/>
      <c r="Y349" s="14">
        <v>8.7675327260413494E-2</v>
      </c>
      <c r="Z349" s="14">
        <v>7.3359212845465593E-2</v>
      </c>
      <c r="AA349" s="14">
        <v>3.9402268425490598E-2</v>
      </c>
      <c r="AB349" s="14"/>
      <c r="AC349" s="14">
        <v>0.108052071696326</v>
      </c>
      <c r="AD349" s="14">
        <v>7.5303137044274798E-2</v>
      </c>
      <c r="AE349" s="14">
        <v>8.2823253189303697E-2</v>
      </c>
      <c r="AF349" s="14">
        <v>3.9488693174713901E-2</v>
      </c>
    </row>
    <row r="350" spans="2:32" x14ac:dyDescent="0.3">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row>
    <row r="351" spans="2:32" x14ac:dyDescent="0.3">
      <c r="B351" s="6" t="s">
        <v>228</v>
      </c>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row>
    <row r="352" spans="2:32" x14ac:dyDescent="0.3">
      <c r="B352" s="21" t="s">
        <v>67</v>
      </c>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row>
    <row r="353" spans="2:32" x14ac:dyDescent="0.3">
      <c r="B353" t="s">
        <v>220</v>
      </c>
      <c r="C353" s="14">
        <v>7.5541898157529402E-2</v>
      </c>
      <c r="D353" s="14">
        <v>6.6686334065754804E-2</v>
      </c>
      <c r="E353" s="14">
        <v>8.4626229081911905E-2</v>
      </c>
      <c r="F353" s="14"/>
      <c r="G353" s="14">
        <v>9.6599399025725299E-2</v>
      </c>
      <c r="H353" s="14">
        <v>7.9527899199779706E-2</v>
      </c>
      <c r="I353" s="14">
        <v>6.07564663258593E-2</v>
      </c>
      <c r="J353" s="14">
        <v>4.6899698553678801E-2</v>
      </c>
      <c r="K353" s="14"/>
      <c r="L353" s="14">
        <v>0.108316381894785</v>
      </c>
      <c r="M353" s="14">
        <v>3.9513004315231498E-2</v>
      </c>
      <c r="N353" s="14">
        <v>3.6667724492207197E-2</v>
      </c>
      <c r="O353" s="14">
        <v>8.3681567441581797E-2</v>
      </c>
      <c r="P353" s="14">
        <v>3.1081884217223701E-2</v>
      </c>
      <c r="Q353" s="14">
        <v>5.5620097342316301E-2</v>
      </c>
      <c r="R353" s="14">
        <v>9.7300065039073694E-2</v>
      </c>
      <c r="S353" s="14">
        <v>0.14332258034788201</v>
      </c>
      <c r="T353" s="14">
        <v>7.6994325927663601E-2</v>
      </c>
      <c r="U353" s="14"/>
      <c r="V353" s="14">
        <v>7.56799896424626E-2</v>
      </c>
      <c r="W353" s="14">
        <v>7.4012687450776396E-2</v>
      </c>
      <c r="X353" s="14"/>
      <c r="Y353" s="14">
        <v>6.3506751461272701E-2</v>
      </c>
      <c r="Z353" s="14">
        <v>9.3221425676992598E-2</v>
      </c>
      <c r="AA353" s="14">
        <v>9.9793088620633796E-2</v>
      </c>
      <c r="AB353" s="14"/>
      <c r="AC353" s="14">
        <v>4.8302915535224103E-2</v>
      </c>
      <c r="AD353" s="14">
        <v>7.1967922679886304E-2</v>
      </c>
      <c r="AE353" s="14">
        <v>0.143191520754019</v>
      </c>
      <c r="AF353" s="14">
        <v>8.3355646363320199E-2</v>
      </c>
    </row>
    <row r="354" spans="2:32" x14ac:dyDescent="0.3">
      <c r="B354" t="s">
        <v>221</v>
      </c>
      <c r="C354" s="14">
        <v>0.15388079382356601</v>
      </c>
      <c r="D354" s="14">
        <v>0.16018139252855701</v>
      </c>
      <c r="E354" s="14">
        <v>0.14804235732861101</v>
      </c>
      <c r="F354" s="14"/>
      <c r="G354" s="14">
        <v>0.18105990380101999</v>
      </c>
      <c r="H354" s="14">
        <v>0.15013744610459501</v>
      </c>
      <c r="I354" s="14">
        <v>0.125803515062819</v>
      </c>
      <c r="J354" s="14">
        <v>0.16300188891197001</v>
      </c>
      <c r="K354" s="14"/>
      <c r="L354" s="14">
        <v>0.233259952829066</v>
      </c>
      <c r="M354" s="14">
        <v>0.10889863985184101</v>
      </c>
      <c r="N354" s="14">
        <v>0.124381464752916</v>
      </c>
      <c r="O354" s="14">
        <v>0.118855157640292</v>
      </c>
      <c r="P354" s="14">
        <v>0.14133393871484401</v>
      </c>
      <c r="Q354" s="14">
        <v>0.133299635191824</v>
      </c>
      <c r="R354" s="14">
        <v>0.13905638462259201</v>
      </c>
      <c r="S354" s="14">
        <v>0.17274968405801899</v>
      </c>
      <c r="T354" s="14">
        <v>0.13553665633826301</v>
      </c>
      <c r="U354" s="14"/>
      <c r="V354" s="14">
        <v>0.16790681443439701</v>
      </c>
      <c r="W354" s="14">
        <v>0.12297603197063101</v>
      </c>
      <c r="X354" s="14"/>
      <c r="Y354" s="14">
        <v>0.13466606275703999</v>
      </c>
      <c r="Z354" s="14">
        <v>0.15124628583529101</v>
      </c>
      <c r="AA354" s="14">
        <v>0.30807318567263298</v>
      </c>
      <c r="AB354" s="14"/>
      <c r="AC354" s="14">
        <v>0.119467601977187</v>
      </c>
      <c r="AD354" s="14">
        <v>0.14142625427375299</v>
      </c>
      <c r="AE354" s="14">
        <v>0.132416376072857</v>
      </c>
      <c r="AF354" s="14">
        <v>0.22266220856340199</v>
      </c>
    </row>
    <row r="355" spans="2:32" x14ac:dyDescent="0.3">
      <c r="B355" t="s">
        <v>222</v>
      </c>
      <c r="C355" s="14">
        <v>0.246973169313285</v>
      </c>
      <c r="D355" s="14">
        <v>0.25840366693274303</v>
      </c>
      <c r="E355" s="14">
        <v>0.234358737557674</v>
      </c>
      <c r="F355" s="14"/>
      <c r="G355" s="14">
        <v>0.29760035560298198</v>
      </c>
      <c r="H355" s="14">
        <v>0.23000489787956199</v>
      </c>
      <c r="I355" s="14">
        <v>0.23735666081048301</v>
      </c>
      <c r="J355" s="14">
        <v>0.21019967839056999</v>
      </c>
      <c r="K355" s="14"/>
      <c r="L355" s="14">
        <v>0.336429070570955</v>
      </c>
      <c r="M355" s="14">
        <v>0.21483870739956701</v>
      </c>
      <c r="N355" s="14">
        <v>0.16713467998558301</v>
      </c>
      <c r="O355" s="14">
        <v>0.209935808368753</v>
      </c>
      <c r="P355" s="14">
        <v>0.23124916959574501</v>
      </c>
      <c r="Q355" s="14">
        <v>0.24209279823108901</v>
      </c>
      <c r="R355" s="14">
        <v>0.20841188312818601</v>
      </c>
      <c r="S355" s="14">
        <v>0.22796572465096199</v>
      </c>
      <c r="T355" s="14">
        <v>0.23943988771038799</v>
      </c>
      <c r="U355" s="14"/>
      <c r="V355" s="14">
        <v>0.26297920361510202</v>
      </c>
      <c r="W355" s="14">
        <v>0.219843111322057</v>
      </c>
      <c r="X355" s="14"/>
      <c r="Y355" s="14">
        <v>0.221828453062242</v>
      </c>
      <c r="Z355" s="14">
        <v>0.26538723723426699</v>
      </c>
      <c r="AA355" s="14">
        <v>0.311413112410169</v>
      </c>
      <c r="AB355" s="14"/>
      <c r="AC355" s="14">
        <v>0.202764962752748</v>
      </c>
      <c r="AD355" s="14">
        <v>0.233483050511434</v>
      </c>
      <c r="AE355" s="14">
        <v>0.26579631529776099</v>
      </c>
      <c r="AF355" s="14">
        <v>0.323970114633714</v>
      </c>
    </row>
    <row r="356" spans="2:32" x14ac:dyDescent="0.3">
      <c r="B356" t="s">
        <v>223</v>
      </c>
      <c r="C356" s="14">
        <v>0.363818335807155</v>
      </c>
      <c r="D356" s="14">
        <v>0.35774214400505</v>
      </c>
      <c r="E356" s="14">
        <v>0.36990616103595803</v>
      </c>
      <c r="F356" s="14"/>
      <c r="G356" s="14">
        <v>0.30902646181721799</v>
      </c>
      <c r="H356" s="14">
        <v>0.39583543406348698</v>
      </c>
      <c r="I356" s="14">
        <v>0.385779067745807</v>
      </c>
      <c r="J356" s="14">
        <v>0.33734222193575403</v>
      </c>
      <c r="K356" s="14"/>
      <c r="L356" s="14">
        <v>0.21251368701175199</v>
      </c>
      <c r="M356" s="14">
        <v>0.42979868049317499</v>
      </c>
      <c r="N356" s="14">
        <v>0.47817676623409799</v>
      </c>
      <c r="O356" s="14">
        <v>0.35032198036828799</v>
      </c>
      <c r="P356" s="14">
        <v>0.46310017934331499</v>
      </c>
      <c r="Q356" s="14">
        <v>0.41968562084668498</v>
      </c>
      <c r="R356" s="14">
        <v>0.38888868842440599</v>
      </c>
      <c r="S356" s="14">
        <v>0.278803050402397</v>
      </c>
      <c r="T356" s="14">
        <v>0.40184566553954099</v>
      </c>
      <c r="U356" s="14"/>
      <c r="V356" s="14">
        <v>0.35062530152471499</v>
      </c>
      <c r="W356" s="14">
        <v>0.39319361980895601</v>
      </c>
      <c r="X356" s="14"/>
      <c r="Y356" s="14">
        <v>0.402140306161266</v>
      </c>
      <c r="Z356" s="14">
        <v>0.346911650755376</v>
      </c>
      <c r="AA356" s="14">
        <v>0.18122785403716901</v>
      </c>
      <c r="AB356" s="14"/>
      <c r="AC356" s="14">
        <v>0.42056112281706098</v>
      </c>
      <c r="AD356" s="14">
        <v>0.392728892163557</v>
      </c>
      <c r="AE356" s="14">
        <v>0.319554229512442</v>
      </c>
      <c r="AF356" s="14">
        <v>0.26356525877296</v>
      </c>
    </row>
    <row r="357" spans="2:32" x14ac:dyDescent="0.3">
      <c r="B357" t="s">
        <v>224</v>
      </c>
      <c r="C357" s="14">
        <v>0.13404635558736899</v>
      </c>
      <c r="D357" s="14">
        <v>0.12978644205081999</v>
      </c>
      <c r="E357" s="14">
        <v>0.13871039968742099</v>
      </c>
      <c r="F357" s="14"/>
      <c r="G357" s="14">
        <v>9.1866519321048806E-2</v>
      </c>
      <c r="H357" s="14">
        <v>0.115155649985938</v>
      </c>
      <c r="I357" s="14">
        <v>0.172273757647674</v>
      </c>
      <c r="J357" s="14">
        <v>0.208681145654767</v>
      </c>
      <c r="K357" s="14"/>
      <c r="L357" s="14">
        <v>9.7567725745367401E-2</v>
      </c>
      <c r="M357" s="14">
        <v>0.17127837102843299</v>
      </c>
      <c r="N357" s="14">
        <v>0.15907267409539</v>
      </c>
      <c r="O357" s="14">
        <v>0.21657559073902</v>
      </c>
      <c r="P357" s="14">
        <v>0.12424551333159101</v>
      </c>
      <c r="Q357" s="14">
        <v>0.100709904247049</v>
      </c>
      <c r="R357" s="14">
        <v>0.16189490545403901</v>
      </c>
      <c r="S357" s="14">
        <v>0.14607498883674</v>
      </c>
      <c r="T357" s="14">
        <v>0.109659788798272</v>
      </c>
      <c r="U357" s="14"/>
      <c r="V357" s="14">
        <v>0.12652784789183399</v>
      </c>
      <c r="W357" s="14">
        <v>0.14714593985732</v>
      </c>
      <c r="X357" s="14"/>
      <c r="Y357" s="14">
        <v>0.15270910836405499</v>
      </c>
      <c r="Z357" s="14">
        <v>0.114962117562752</v>
      </c>
      <c r="AA357" s="14">
        <v>7.8182860556101602E-2</v>
      </c>
      <c r="AB357" s="14"/>
      <c r="AC357" s="14">
        <v>0.16812392238136001</v>
      </c>
      <c r="AD357" s="14">
        <v>0.14327808612364401</v>
      </c>
      <c r="AE357" s="14">
        <v>9.0699217543499702E-2</v>
      </c>
      <c r="AF357" s="14">
        <v>9.1892406248094194E-2</v>
      </c>
    </row>
    <row r="358" spans="2:32" x14ac:dyDescent="0.3">
      <c r="B358" t="s">
        <v>63</v>
      </c>
      <c r="C358" s="14">
        <v>2.57394473110951E-2</v>
      </c>
      <c r="D358" s="14">
        <v>2.72000204170753E-2</v>
      </c>
      <c r="E358" s="14">
        <v>2.43561153084247E-2</v>
      </c>
      <c r="F358" s="14"/>
      <c r="G358" s="14">
        <v>2.3847360432005998E-2</v>
      </c>
      <c r="H358" s="14">
        <v>2.9338672766638402E-2</v>
      </c>
      <c r="I358" s="14">
        <v>1.8030532407357799E-2</v>
      </c>
      <c r="J358" s="14">
        <v>3.38753665532604E-2</v>
      </c>
      <c r="K358" s="14"/>
      <c r="L358" s="14">
        <v>1.19131819480752E-2</v>
      </c>
      <c r="M358" s="14">
        <v>3.5672596911753097E-2</v>
      </c>
      <c r="N358" s="14">
        <v>3.4566690439806098E-2</v>
      </c>
      <c r="O358" s="14">
        <v>2.06298954420654E-2</v>
      </c>
      <c r="P358" s="14">
        <v>8.9893147972805801E-3</v>
      </c>
      <c r="Q358" s="14">
        <v>4.8591944141036902E-2</v>
      </c>
      <c r="R358" s="14">
        <v>4.4480733317038296E-3</v>
      </c>
      <c r="S358" s="14">
        <v>3.1083971703999898E-2</v>
      </c>
      <c r="T358" s="14">
        <v>3.6523675685872801E-2</v>
      </c>
      <c r="U358" s="14"/>
      <c r="V358" s="14">
        <v>1.6280842891490201E-2</v>
      </c>
      <c r="W358" s="14">
        <v>4.2828609590259699E-2</v>
      </c>
      <c r="X358" s="14"/>
      <c r="Y358" s="14">
        <v>2.5149318194124699E-2</v>
      </c>
      <c r="Z358" s="14">
        <v>2.82712829353205E-2</v>
      </c>
      <c r="AA358" s="14">
        <v>2.1309898703293799E-2</v>
      </c>
      <c r="AB358" s="14"/>
      <c r="AC358" s="14">
        <v>4.0779474536420203E-2</v>
      </c>
      <c r="AD358" s="14">
        <v>1.7115794247725899E-2</v>
      </c>
      <c r="AE358" s="14">
        <v>4.8342340819421001E-2</v>
      </c>
      <c r="AF358" s="14">
        <v>1.45543654185104E-2</v>
      </c>
    </row>
    <row r="359" spans="2:32" x14ac:dyDescent="0.3">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row>
    <row r="360" spans="2:32" x14ac:dyDescent="0.3">
      <c r="B360" s="6" t="s">
        <v>229</v>
      </c>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row>
    <row r="361" spans="2:32" x14ac:dyDescent="0.3">
      <c r="B361" s="21" t="s">
        <v>67</v>
      </c>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row>
    <row r="362" spans="2:32" x14ac:dyDescent="0.3">
      <c r="B362" t="s">
        <v>220</v>
      </c>
      <c r="C362" s="14">
        <v>5.8202933687707098E-2</v>
      </c>
      <c r="D362" s="14">
        <v>5.8351924491065001E-2</v>
      </c>
      <c r="E362" s="14">
        <v>5.8229100930407597E-2</v>
      </c>
      <c r="F362" s="14"/>
      <c r="G362" s="14">
        <v>6.6592016233981893E-2</v>
      </c>
      <c r="H362" s="14">
        <v>5.8021168677534603E-2</v>
      </c>
      <c r="I362" s="14">
        <v>5.1198721339424401E-2</v>
      </c>
      <c r="J362" s="14">
        <v>5.4615523731143499E-2</v>
      </c>
      <c r="K362" s="14"/>
      <c r="L362" s="14">
        <v>0.107391871008714</v>
      </c>
      <c r="M362" s="14">
        <v>3.7382432064441903E-2</v>
      </c>
      <c r="N362" s="14">
        <v>5.3878756685007703E-2</v>
      </c>
      <c r="O362" s="14">
        <v>6.0869200397669999E-2</v>
      </c>
      <c r="P362" s="14">
        <v>4.5051319083022699E-2</v>
      </c>
      <c r="Q362" s="14">
        <v>1.5281616878553899E-2</v>
      </c>
      <c r="R362" s="14">
        <v>7.1017755187862699E-2</v>
      </c>
      <c r="S362" s="14">
        <v>1.67475901496442E-2</v>
      </c>
      <c r="T362" s="14">
        <v>5.4673687916365399E-2</v>
      </c>
      <c r="U362" s="14"/>
      <c r="V362" s="14">
        <v>5.2423503297538698E-2</v>
      </c>
      <c r="W362" s="14">
        <v>7.0360993189299406E-2</v>
      </c>
      <c r="X362" s="14"/>
      <c r="Y362" s="14">
        <v>4.8084452612289698E-2</v>
      </c>
      <c r="Z362" s="14">
        <v>6.5502281871015006E-2</v>
      </c>
      <c r="AA362" s="14">
        <v>0.117074737096851</v>
      </c>
      <c r="AB362" s="14"/>
      <c r="AC362" s="14">
        <v>4.61199459144142E-2</v>
      </c>
      <c r="AD362" s="14">
        <v>4.8679960155296402E-2</v>
      </c>
      <c r="AE362" s="14">
        <v>0.13558784055432399</v>
      </c>
      <c r="AF362" s="14">
        <v>6.0164245145479398E-2</v>
      </c>
    </row>
    <row r="363" spans="2:32" x14ac:dyDescent="0.3">
      <c r="B363" t="s">
        <v>221</v>
      </c>
      <c r="C363" s="14">
        <v>0.10439349525993601</v>
      </c>
      <c r="D363" s="14">
        <v>0.112971290003643</v>
      </c>
      <c r="E363" s="14">
        <v>9.6128554408682398E-2</v>
      </c>
      <c r="F363" s="14"/>
      <c r="G363" s="14">
        <v>0.11288467821403</v>
      </c>
      <c r="H363" s="14">
        <v>9.9672531073435294E-2</v>
      </c>
      <c r="I363" s="14">
        <v>0.101422867425074</v>
      </c>
      <c r="J363" s="14">
        <v>0.10686992606691199</v>
      </c>
      <c r="K363" s="14"/>
      <c r="L363" s="14">
        <v>0.17982175327647801</v>
      </c>
      <c r="M363" s="14">
        <v>6.9490130438848399E-2</v>
      </c>
      <c r="N363" s="14">
        <v>8.0356612472662098E-2</v>
      </c>
      <c r="O363" s="14">
        <v>9.9481227058657404E-2</v>
      </c>
      <c r="P363" s="14">
        <v>6.8669460617444403E-2</v>
      </c>
      <c r="Q363" s="14">
        <v>9.3198337727188704E-2</v>
      </c>
      <c r="R363" s="14">
        <v>7.1790792037216306E-2</v>
      </c>
      <c r="S363" s="14">
        <v>0.11666331561981801</v>
      </c>
      <c r="T363" s="14">
        <v>8.1230508626328704E-2</v>
      </c>
      <c r="U363" s="14"/>
      <c r="V363" s="14">
        <v>0.11358185601687</v>
      </c>
      <c r="W363" s="14">
        <v>8.7942021331191098E-2</v>
      </c>
      <c r="X363" s="14"/>
      <c r="Y363" s="14">
        <v>9.4762129711235002E-2</v>
      </c>
      <c r="Z363" s="14">
        <v>9.2542637189760094E-2</v>
      </c>
      <c r="AA363" s="14">
        <v>0.20490723774179101</v>
      </c>
      <c r="AB363" s="14"/>
      <c r="AC363" s="14">
        <v>7.0857016629468306E-2</v>
      </c>
      <c r="AD363" s="14">
        <v>0.10802827447755101</v>
      </c>
      <c r="AE363" s="14">
        <v>0.13391367351573</v>
      </c>
      <c r="AF363" s="14">
        <v>0.12506531951493199</v>
      </c>
    </row>
    <row r="364" spans="2:32" x14ac:dyDescent="0.3">
      <c r="B364" t="s">
        <v>222</v>
      </c>
      <c r="C364" s="14">
        <v>0.11068037643034601</v>
      </c>
      <c r="D364" s="14">
        <v>0.125757161481688</v>
      </c>
      <c r="E364" s="14">
        <v>9.5934341992530606E-2</v>
      </c>
      <c r="F364" s="14"/>
      <c r="G364" s="14">
        <v>8.67765150891978E-2</v>
      </c>
      <c r="H364" s="14">
        <v>0.108427904313106</v>
      </c>
      <c r="I364" s="14">
        <v>0.113299899650374</v>
      </c>
      <c r="J364" s="14">
        <v>0.16433842282604</v>
      </c>
      <c r="K364" s="14"/>
      <c r="L364" s="14">
        <v>0.14757897912099099</v>
      </c>
      <c r="M364" s="14">
        <v>7.9855226110350397E-2</v>
      </c>
      <c r="N364" s="14">
        <v>5.1725813022663499E-2</v>
      </c>
      <c r="O364" s="14">
        <v>0.11635281232705801</v>
      </c>
      <c r="P364" s="14">
        <v>7.5313446858105898E-2</v>
      </c>
      <c r="Q364" s="14">
        <v>9.6840387065797395E-2</v>
      </c>
      <c r="R364" s="14">
        <v>0.124065186457382</v>
      </c>
      <c r="S364" s="14">
        <v>0.18258781590384601</v>
      </c>
      <c r="T364" s="14">
        <v>0.10419138072928399</v>
      </c>
      <c r="U364" s="14"/>
      <c r="V364" s="14">
        <v>0.119812672679493</v>
      </c>
      <c r="W364" s="14">
        <v>9.1908634351101401E-2</v>
      </c>
      <c r="X364" s="14"/>
      <c r="Y364" s="14">
        <v>9.3250821794378796E-2</v>
      </c>
      <c r="Z364" s="14">
        <v>0.13302930121773701</v>
      </c>
      <c r="AA364" s="14">
        <v>0.20756103837583101</v>
      </c>
      <c r="AB364" s="14"/>
      <c r="AC364" s="14">
        <v>7.6339003695062399E-2</v>
      </c>
      <c r="AD364" s="14">
        <v>0.102828741283507</v>
      </c>
      <c r="AE364" s="14">
        <v>0.133802778230909</v>
      </c>
      <c r="AF364" s="14">
        <v>0.15493133526841099</v>
      </c>
    </row>
    <row r="365" spans="2:32" x14ac:dyDescent="0.3">
      <c r="B365" t="s">
        <v>223</v>
      </c>
      <c r="C365" s="14">
        <v>0.24555011505319499</v>
      </c>
      <c r="D365" s="14">
        <v>0.24608747256156599</v>
      </c>
      <c r="E365" s="14">
        <v>0.24575173947561599</v>
      </c>
      <c r="F365" s="14"/>
      <c r="G365" s="14">
        <v>0.109644476610768</v>
      </c>
      <c r="H365" s="14">
        <v>0.21977895494612101</v>
      </c>
      <c r="I365" s="14">
        <v>0.33612456639283</v>
      </c>
      <c r="J365" s="14">
        <v>0.44025335871640098</v>
      </c>
      <c r="K365" s="14"/>
      <c r="L365" s="14">
        <v>0.22217427089689301</v>
      </c>
      <c r="M365" s="14">
        <v>0.30258673482170501</v>
      </c>
      <c r="N365" s="14">
        <v>0.25868829926243703</v>
      </c>
      <c r="O365" s="14">
        <v>0.237689779669635</v>
      </c>
      <c r="P365" s="14">
        <v>0.25621796866729502</v>
      </c>
      <c r="Q365" s="14">
        <v>0.236989649440389</v>
      </c>
      <c r="R365" s="14">
        <v>0.264321909255186</v>
      </c>
      <c r="S365" s="14">
        <v>0.23294900777038799</v>
      </c>
      <c r="T365" s="14">
        <v>0.21736876681901901</v>
      </c>
      <c r="U365" s="14"/>
      <c r="V365" s="14">
        <v>0.26062003545354301</v>
      </c>
      <c r="W365" s="14">
        <v>0.21099222459459899</v>
      </c>
      <c r="X365" s="14"/>
      <c r="Y365" s="14">
        <v>0.256973444774308</v>
      </c>
      <c r="Z365" s="14">
        <v>0.216298696782981</v>
      </c>
      <c r="AA365" s="14">
        <v>0.22179764127802101</v>
      </c>
      <c r="AB365" s="14"/>
      <c r="AC365" s="14">
        <v>0.24081194564805</v>
      </c>
      <c r="AD365" s="14">
        <v>0.264678325263275</v>
      </c>
      <c r="AE365" s="14">
        <v>0.13075450336230501</v>
      </c>
      <c r="AF365" s="14">
        <v>0.25222847361823397</v>
      </c>
    </row>
    <row r="366" spans="2:32" x14ac:dyDescent="0.3">
      <c r="B366" t="s">
        <v>224</v>
      </c>
      <c r="C366" s="14">
        <v>0.388967241276787</v>
      </c>
      <c r="D366" s="14">
        <v>0.37155364390888901</v>
      </c>
      <c r="E366" s="14">
        <v>0.40454447587214898</v>
      </c>
      <c r="F366" s="14"/>
      <c r="G366" s="14">
        <v>0.51810447704590801</v>
      </c>
      <c r="H366" s="14">
        <v>0.39562441011989702</v>
      </c>
      <c r="I366" s="14">
        <v>0.34194770698010801</v>
      </c>
      <c r="J366" s="14">
        <v>0.182249464517733</v>
      </c>
      <c r="K366" s="14"/>
      <c r="L366" s="14">
        <v>0.266119227217057</v>
      </c>
      <c r="M366" s="14">
        <v>0.41549530976281901</v>
      </c>
      <c r="N366" s="14">
        <v>0.433889117112287</v>
      </c>
      <c r="O366" s="14">
        <v>0.39130581505557099</v>
      </c>
      <c r="P366" s="14">
        <v>0.45889430647314</v>
      </c>
      <c r="Q366" s="14">
        <v>0.44813723389363203</v>
      </c>
      <c r="R366" s="14">
        <v>0.43288139640997098</v>
      </c>
      <c r="S366" s="14">
        <v>0.35227774490962699</v>
      </c>
      <c r="T366" s="14">
        <v>0.42866543620300201</v>
      </c>
      <c r="U366" s="14"/>
      <c r="V366" s="14">
        <v>0.37230504689448701</v>
      </c>
      <c r="W366" s="14">
        <v>0.42388658324562001</v>
      </c>
      <c r="X366" s="14"/>
      <c r="Y366" s="14">
        <v>0.41448207085628103</v>
      </c>
      <c r="Z366" s="14">
        <v>0.41154890611786699</v>
      </c>
      <c r="AA366" s="14">
        <v>0.17580301051529601</v>
      </c>
      <c r="AB366" s="14"/>
      <c r="AC366" s="14">
        <v>0.441465737850462</v>
      </c>
      <c r="AD366" s="14">
        <v>0.40089266337238599</v>
      </c>
      <c r="AE366" s="14">
        <v>0.37658529212507602</v>
      </c>
      <c r="AF366" s="14">
        <v>0.31319276988976202</v>
      </c>
    </row>
    <row r="367" spans="2:32" x14ac:dyDescent="0.3">
      <c r="B367" t="s">
        <v>63</v>
      </c>
      <c r="C367" s="14">
        <v>9.2205838292029496E-2</v>
      </c>
      <c r="D367" s="14">
        <v>8.52785075531486E-2</v>
      </c>
      <c r="E367" s="14">
        <v>9.9411787320613704E-2</v>
      </c>
      <c r="F367" s="14"/>
      <c r="G367" s="14">
        <v>0.10599783680611401</v>
      </c>
      <c r="H367" s="14">
        <v>0.118475030869907</v>
      </c>
      <c r="I367" s="14">
        <v>5.6006238212190002E-2</v>
      </c>
      <c r="J367" s="14">
        <v>5.1673304141771098E-2</v>
      </c>
      <c r="K367" s="14"/>
      <c r="L367" s="14">
        <v>7.6913898479866599E-2</v>
      </c>
      <c r="M367" s="14">
        <v>9.5190166801835202E-2</v>
      </c>
      <c r="N367" s="14">
        <v>0.121461401444943</v>
      </c>
      <c r="O367" s="14">
        <v>9.4301165491408101E-2</v>
      </c>
      <c r="P367" s="14">
        <v>9.5853498300991394E-2</v>
      </c>
      <c r="Q367" s="14">
        <v>0.109552774994439</v>
      </c>
      <c r="R367" s="14">
        <v>3.5922960652380903E-2</v>
      </c>
      <c r="S367" s="14">
        <v>9.8774525646675895E-2</v>
      </c>
      <c r="T367" s="14">
        <v>0.113870219706001</v>
      </c>
      <c r="U367" s="14"/>
      <c r="V367" s="14">
        <v>8.1256885658068906E-2</v>
      </c>
      <c r="W367" s="14">
        <v>0.11490954328819</v>
      </c>
      <c r="X367" s="14"/>
      <c r="Y367" s="14">
        <v>9.2447080251507593E-2</v>
      </c>
      <c r="Z367" s="14">
        <v>8.10781768206396E-2</v>
      </c>
      <c r="AA367" s="14">
        <v>7.2856334992209698E-2</v>
      </c>
      <c r="AB367" s="14"/>
      <c r="AC367" s="14">
        <v>0.124406350262543</v>
      </c>
      <c r="AD367" s="14">
        <v>7.4892035447983493E-2</v>
      </c>
      <c r="AE367" s="14">
        <v>8.9355912211655994E-2</v>
      </c>
      <c r="AF367" s="14">
        <v>9.4417856563181204E-2</v>
      </c>
    </row>
    <row r="368" spans="2:32" x14ac:dyDescent="0.3">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row>
    <row r="369" spans="2:32" x14ac:dyDescent="0.3">
      <c r="B369" s="6" t="s">
        <v>230</v>
      </c>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row>
    <row r="370" spans="2:32" x14ac:dyDescent="0.3">
      <c r="B370" s="21" t="s">
        <v>67</v>
      </c>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row>
    <row r="371" spans="2:32" x14ac:dyDescent="0.3">
      <c r="B371" t="s">
        <v>220</v>
      </c>
      <c r="C371" s="14">
        <v>4.22506280239036E-2</v>
      </c>
      <c r="D371" s="14">
        <v>4.7295471972305797E-2</v>
      </c>
      <c r="E371" s="14">
        <v>3.7332155468081399E-2</v>
      </c>
      <c r="F371" s="14"/>
      <c r="G371" s="14">
        <v>3.8582813292007002E-2</v>
      </c>
      <c r="H371" s="14">
        <v>4.9576111428559E-2</v>
      </c>
      <c r="I371" s="14">
        <v>3.49672288635553E-2</v>
      </c>
      <c r="J371" s="14">
        <v>4.15999198537398E-2</v>
      </c>
      <c r="K371" s="14"/>
      <c r="L371" s="14">
        <v>9.02757005128388E-2</v>
      </c>
      <c r="M371" s="14">
        <v>3.1777235709269401E-2</v>
      </c>
      <c r="N371" s="14">
        <v>2.32810324158138E-2</v>
      </c>
      <c r="O371" s="14">
        <v>4.5769320317978202E-2</v>
      </c>
      <c r="P371" s="14">
        <v>1.00081351667005E-2</v>
      </c>
      <c r="Q371" s="14">
        <v>2.7883560855368E-2</v>
      </c>
      <c r="R371" s="14">
        <v>4.0802713733402697E-2</v>
      </c>
      <c r="S371" s="14">
        <v>7.60768127436472E-3</v>
      </c>
      <c r="T371" s="14">
        <v>2.84939310744786E-2</v>
      </c>
      <c r="U371" s="14"/>
      <c r="V371" s="14">
        <v>4.0265293172140899E-2</v>
      </c>
      <c r="W371" s="14">
        <v>4.32115336215807E-2</v>
      </c>
      <c r="X371" s="14"/>
      <c r="Y371" s="14">
        <v>4.0895083446958802E-2</v>
      </c>
      <c r="Z371" s="14">
        <v>2.94542851491323E-2</v>
      </c>
      <c r="AA371" s="14">
        <v>6.7613472252663398E-2</v>
      </c>
      <c r="AB371" s="14"/>
      <c r="AC371" s="14">
        <v>3.1569136174723601E-2</v>
      </c>
      <c r="AD371" s="14">
        <v>4.5308420984426202E-2</v>
      </c>
      <c r="AE371" s="14">
        <v>7.4538434337452997E-2</v>
      </c>
      <c r="AF371" s="14">
        <v>2.9837324529127102E-2</v>
      </c>
    </row>
    <row r="372" spans="2:32" x14ac:dyDescent="0.3">
      <c r="B372" t="s">
        <v>221</v>
      </c>
      <c r="C372" s="14">
        <v>9.7733907280385904E-2</v>
      </c>
      <c r="D372" s="14">
        <v>9.8938577074082504E-2</v>
      </c>
      <c r="E372" s="14">
        <v>9.6823210841923704E-2</v>
      </c>
      <c r="F372" s="14"/>
      <c r="G372" s="14">
        <v>9.6685538169480306E-2</v>
      </c>
      <c r="H372" s="14">
        <v>9.6454861681586707E-2</v>
      </c>
      <c r="I372" s="14">
        <v>0.10072274812833799</v>
      </c>
      <c r="J372" s="14">
        <v>9.8071086257419102E-2</v>
      </c>
      <c r="K372" s="14"/>
      <c r="L372" s="14">
        <v>0.16010596798264901</v>
      </c>
      <c r="M372" s="14">
        <v>5.0512154071434799E-2</v>
      </c>
      <c r="N372" s="14">
        <v>3.72001080269646E-2</v>
      </c>
      <c r="O372" s="14">
        <v>9.6377340302521597E-2</v>
      </c>
      <c r="P372" s="14">
        <v>6.7364215472609901E-2</v>
      </c>
      <c r="Q372" s="14">
        <v>8.6338542189493606E-2</v>
      </c>
      <c r="R372" s="14">
        <v>8.9499191265955805E-2</v>
      </c>
      <c r="S372" s="14">
        <v>0.168535788567856</v>
      </c>
      <c r="T372" s="14">
        <v>8.2059832204720698E-2</v>
      </c>
      <c r="U372" s="14"/>
      <c r="V372" s="14">
        <v>9.7905999358613299E-2</v>
      </c>
      <c r="W372" s="14">
        <v>9.7090370168384496E-2</v>
      </c>
      <c r="X372" s="14"/>
      <c r="Y372" s="14">
        <v>8.4110597943672705E-2</v>
      </c>
      <c r="Z372" s="14">
        <v>0.10432686394560001</v>
      </c>
      <c r="AA372" s="14">
        <v>0.177159092654635</v>
      </c>
      <c r="AB372" s="14"/>
      <c r="AC372" s="14">
        <v>8.2034131769833901E-2</v>
      </c>
      <c r="AD372" s="14">
        <v>8.5820805736576203E-2</v>
      </c>
      <c r="AE372" s="14">
        <v>0.13760309854918901</v>
      </c>
      <c r="AF372" s="14">
        <v>0.122895256983286</v>
      </c>
    </row>
    <row r="373" spans="2:32" x14ac:dyDescent="0.3">
      <c r="B373" t="s">
        <v>222</v>
      </c>
      <c r="C373" s="14">
        <v>0.121364556087801</v>
      </c>
      <c r="D373" s="14">
        <v>0.13474506380630899</v>
      </c>
      <c r="E373" s="14">
        <v>0.10834722439998901</v>
      </c>
      <c r="F373" s="14"/>
      <c r="G373" s="14">
        <v>0.12621594639907899</v>
      </c>
      <c r="H373" s="14">
        <v>0.119083937334235</v>
      </c>
      <c r="I373" s="14">
        <v>0.126437829062782</v>
      </c>
      <c r="J373" s="14">
        <v>0.10792093855165499</v>
      </c>
      <c r="K373" s="14"/>
      <c r="L373" s="14">
        <v>0.162117531681471</v>
      </c>
      <c r="M373" s="14">
        <v>0.1239150239548</v>
      </c>
      <c r="N373" s="14">
        <v>7.9966442786609998E-2</v>
      </c>
      <c r="O373" s="14">
        <v>0.12988848002737</v>
      </c>
      <c r="P373" s="14">
        <v>7.2059809077614001E-2</v>
      </c>
      <c r="Q373" s="14">
        <v>9.4211587533890195E-2</v>
      </c>
      <c r="R373" s="14">
        <v>0.108596738622184</v>
      </c>
      <c r="S373" s="14">
        <v>0.19389409008376901</v>
      </c>
      <c r="T373" s="14">
        <v>0.100718783012265</v>
      </c>
      <c r="U373" s="14"/>
      <c r="V373" s="14">
        <v>0.12838794444969001</v>
      </c>
      <c r="W373" s="14">
        <v>0.10976492140123199</v>
      </c>
      <c r="X373" s="14"/>
      <c r="Y373" s="14">
        <v>0.11164400567492599</v>
      </c>
      <c r="Z373" s="14">
        <v>0.122324667592595</v>
      </c>
      <c r="AA373" s="14">
        <v>0.16359286187730701</v>
      </c>
      <c r="AB373" s="14"/>
      <c r="AC373" s="14">
        <v>9.9703374128598296E-2</v>
      </c>
      <c r="AD373" s="14">
        <v>0.11874327587709201</v>
      </c>
      <c r="AE373" s="14">
        <v>0.13683813324583599</v>
      </c>
      <c r="AF373" s="14">
        <v>0.14833078650939499</v>
      </c>
    </row>
    <row r="374" spans="2:32" x14ac:dyDescent="0.3">
      <c r="B374" t="s">
        <v>223</v>
      </c>
      <c r="C374" s="14">
        <v>0.29306162386693801</v>
      </c>
      <c r="D374" s="14">
        <v>0.27990232245498797</v>
      </c>
      <c r="E374" s="14">
        <v>0.30493665645905299</v>
      </c>
      <c r="F374" s="14"/>
      <c r="G374" s="14">
        <v>0.192301726625971</v>
      </c>
      <c r="H374" s="14">
        <v>0.33759580585695398</v>
      </c>
      <c r="I374" s="14">
        <v>0.325564869393002</v>
      </c>
      <c r="J374" s="14">
        <v>0.30548923938490002</v>
      </c>
      <c r="K374" s="14"/>
      <c r="L374" s="14">
        <v>0.26508733356237502</v>
      </c>
      <c r="M374" s="14">
        <v>0.32991150473638298</v>
      </c>
      <c r="N374" s="14">
        <v>0.31170635264595398</v>
      </c>
      <c r="O374" s="14">
        <v>0.28576755564290701</v>
      </c>
      <c r="P374" s="14">
        <v>0.26829414724445799</v>
      </c>
      <c r="Q374" s="14">
        <v>0.29482522220577401</v>
      </c>
      <c r="R374" s="14">
        <v>0.29091310420757399</v>
      </c>
      <c r="S374" s="14">
        <v>0.33175900516828599</v>
      </c>
      <c r="T374" s="14">
        <v>0.29383370983804702</v>
      </c>
      <c r="U374" s="14"/>
      <c r="V374" s="14">
        <v>0.32247474483842598</v>
      </c>
      <c r="W374" s="14">
        <v>0.235903024205907</v>
      </c>
      <c r="X374" s="14"/>
      <c r="Y374" s="14">
        <v>0.29530663465283502</v>
      </c>
      <c r="Z374" s="14">
        <v>0.28733427980808901</v>
      </c>
      <c r="AA374" s="14">
        <v>0.31045796310756801</v>
      </c>
      <c r="AB374" s="14"/>
      <c r="AC374" s="14">
        <v>0.25359058214948299</v>
      </c>
      <c r="AD374" s="14">
        <v>0.318393256830377</v>
      </c>
      <c r="AE374" s="14">
        <v>0.18831004568633</v>
      </c>
      <c r="AF374" s="14">
        <v>0.330914274937404</v>
      </c>
    </row>
    <row r="375" spans="2:32" x14ac:dyDescent="0.3">
      <c r="B375" t="s">
        <v>224</v>
      </c>
      <c r="C375" s="14">
        <v>0.38604638504586603</v>
      </c>
      <c r="D375" s="14">
        <v>0.37876879771091798</v>
      </c>
      <c r="E375" s="14">
        <v>0.39364563312993001</v>
      </c>
      <c r="F375" s="14"/>
      <c r="G375" s="14">
        <v>0.48338048299991898</v>
      </c>
      <c r="H375" s="14">
        <v>0.31399206804945101</v>
      </c>
      <c r="I375" s="14">
        <v>0.37777105817719703</v>
      </c>
      <c r="J375" s="14">
        <v>0.419596999029069</v>
      </c>
      <c r="K375" s="14"/>
      <c r="L375" s="14">
        <v>0.28229200580343899</v>
      </c>
      <c r="M375" s="14">
        <v>0.37606382045039999</v>
      </c>
      <c r="N375" s="14">
        <v>0.48926981444525097</v>
      </c>
      <c r="O375" s="14">
        <v>0.38063153553250201</v>
      </c>
      <c r="P375" s="14">
        <v>0.52309165918626399</v>
      </c>
      <c r="Q375" s="14">
        <v>0.43259975062418199</v>
      </c>
      <c r="R375" s="14">
        <v>0.42993991390057501</v>
      </c>
      <c r="S375" s="14">
        <v>0.25363511962779001</v>
      </c>
      <c r="T375" s="14">
        <v>0.421493014314481</v>
      </c>
      <c r="U375" s="14"/>
      <c r="V375" s="14">
        <v>0.36089012789483199</v>
      </c>
      <c r="W375" s="14">
        <v>0.43978013428864998</v>
      </c>
      <c r="X375" s="14"/>
      <c r="Y375" s="14">
        <v>0.40637058201339699</v>
      </c>
      <c r="Z375" s="14">
        <v>0.42621539370606498</v>
      </c>
      <c r="AA375" s="14">
        <v>0.220135339521315</v>
      </c>
      <c r="AB375" s="14"/>
      <c r="AC375" s="14">
        <v>0.46571302977777901</v>
      </c>
      <c r="AD375" s="14">
        <v>0.37491614516475902</v>
      </c>
      <c r="AE375" s="14">
        <v>0.37000092893414299</v>
      </c>
      <c r="AF375" s="14">
        <v>0.33188771635156999</v>
      </c>
    </row>
    <row r="376" spans="2:32" x14ac:dyDescent="0.3">
      <c r="B376" t="s">
        <v>63</v>
      </c>
      <c r="C376" s="14">
        <v>5.9542899695105497E-2</v>
      </c>
      <c r="D376" s="14">
        <v>6.0349766981396498E-2</v>
      </c>
      <c r="E376" s="14">
        <v>5.89151197010227E-2</v>
      </c>
      <c r="F376" s="14"/>
      <c r="G376" s="14">
        <v>6.2833492513542505E-2</v>
      </c>
      <c r="H376" s="14">
        <v>8.3297215649214301E-2</v>
      </c>
      <c r="I376" s="14">
        <v>3.4536266375126398E-2</v>
      </c>
      <c r="J376" s="14">
        <v>2.73218169232168E-2</v>
      </c>
      <c r="K376" s="14"/>
      <c r="L376" s="14">
        <v>4.0121460457227198E-2</v>
      </c>
      <c r="M376" s="14">
        <v>8.7820261077712E-2</v>
      </c>
      <c r="N376" s="14">
        <v>5.8576249679406299E-2</v>
      </c>
      <c r="O376" s="14">
        <v>6.1565768176720798E-2</v>
      </c>
      <c r="P376" s="14">
        <v>5.9182033852353898E-2</v>
      </c>
      <c r="Q376" s="14">
        <v>6.4141336591292994E-2</v>
      </c>
      <c r="R376" s="14">
        <v>4.0248338270307903E-2</v>
      </c>
      <c r="S376" s="14">
        <v>4.4568315277933798E-2</v>
      </c>
      <c r="T376" s="14">
        <v>7.3400729556007502E-2</v>
      </c>
      <c r="U376" s="14"/>
      <c r="V376" s="14">
        <v>5.0075890286297602E-2</v>
      </c>
      <c r="W376" s="14">
        <v>7.4250016314246298E-2</v>
      </c>
      <c r="X376" s="14"/>
      <c r="Y376" s="14">
        <v>6.16730962682107E-2</v>
      </c>
      <c r="Z376" s="14">
        <v>3.0344509798518101E-2</v>
      </c>
      <c r="AA376" s="14">
        <v>6.1041270586510897E-2</v>
      </c>
      <c r="AB376" s="14"/>
      <c r="AC376" s="14">
        <v>6.7389745999582598E-2</v>
      </c>
      <c r="AD376" s="14">
        <v>5.6818095406769499E-2</v>
      </c>
      <c r="AE376" s="14">
        <v>9.2709359247048401E-2</v>
      </c>
      <c r="AF376" s="14">
        <v>3.61346406892172E-2</v>
      </c>
    </row>
    <row r="377" spans="2:32" x14ac:dyDescent="0.3">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row>
    <row r="378" spans="2:32" x14ac:dyDescent="0.3">
      <c r="B378" s="6" t="s">
        <v>231</v>
      </c>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row>
    <row r="379" spans="2:32" x14ac:dyDescent="0.3">
      <c r="B379" s="21" t="s">
        <v>67</v>
      </c>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row>
    <row r="380" spans="2:32" x14ac:dyDescent="0.3">
      <c r="B380" t="s">
        <v>220</v>
      </c>
      <c r="C380" s="14">
        <v>3.9435504082103397E-2</v>
      </c>
      <c r="D380" s="14">
        <v>4.7206052981287001E-2</v>
      </c>
      <c r="E380" s="14">
        <v>3.1782423279817597E-2</v>
      </c>
      <c r="F380" s="14"/>
      <c r="G380" s="14">
        <v>4.3311873409439199E-2</v>
      </c>
      <c r="H380" s="14">
        <v>4.2960876171695597E-2</v>
      </c>
      <c r="I380" s="14">
        <v>3.8905595226718298E-2</v>
      </c>
      <c r="J380" s="14">
        <v>2.0952590169891702E-2</v>
      </c>
      <c r="K380" s="14"/>
      <c r="L380" s="14">
        <v>7.7547955197064006E-2</v>
      </c>
      <c r="M380" s="14">
        <v>2.3743596091654901E-2</v>
      </c>
      <c r="N380" s="14">
        <v>1.0275794618253099E-2</v>
      </c>
      <c r="O380" s="14">
        <v>3.2472621265704098E-2</v>
      </c>
      <c r="P380" s="14">
        <v>1.5852284610442999E-2</v>
      </c>
      <c r="Q380" s="14">
        <v>2.6244386272427301E-2</v>
      </c>
      <c r="R380" s="14">
        <v>3.1844123148134999E-2</v>
      </c>
      <c r="S380" s="14">
        <v>3.5855880546833002E-2</v>
      </c>
      <c r="T380" s="14">
        <v>4.2792635524149997E-2</v>
      </c>
      <c r="U380" s="14"/>
      <c r="V380" s="14">
        <v>4.7113973523973202E-2</v>
      </c>
      <c r="W380" s="14">
        <v>2.45655976675371E-2</v>
      </c>
      <c r="X380" s="14"/>
      <c r="Y380" s="14">
        <v>3.3359451299904801E-2</v>
      </c>
      <c r="Z380" s="14">
        <v>4.8564744411322899E-2</v>
      </c>
      <c r="AA380" s="14">
        <v>8.3674612192224093E-2</v>
      </c>
      <c r="AB380" s="14"/>
      <c r="AC380" s="14">
        <v>1.9105875787525799E-2</v>
      </c>
      <c r="AD380" s="14">
        <v>4.1099324037500398E-2</v>
      </c>
      <c r="AE380" s="14">
        <v>3.9256400489902601E-2</v>
      </c>
      <c r="AF380" s="14">
        <v>5.9550814028166997E-2</v>
      </c>
    </row>
    <row r="381" spans="2:32" x14ac:dyDescent="0.3">
      <c r="B381" t="s">
        <v>221</v>
      </c>
      <c r="C381" s="14">
        <v>8.1736630070161798E-2</v>
      </c>
      <c r="D381" s="14">
        <v>8.0646971673179996E-2</v>
      </c>
      <c r="E381" s="14">
        <v>8.3072474698349094E-2</v>
      </c>
      <c r="F381" s="14"/>
      <c r="G381" s="14">
        <v>8.1706789866303794E-2</v>
      </c>
      <c r="H381" s="14">
        <v>8.0177399522268794E-2</v>
      </c>
      <c r="I381" s="14">
        <v>9.0954512787774097E-2</v>
      </c>
      <c r="J381" s="14">
        <v>6.8295513032897506E-2</v>
      </c>
      <c r="K381" s="14"/>
      <c r="L381" s="14">
        <v>0.13689373098372501</v>
      </c>
      <c r="M381" s="14">
        <v>4.6191497652156098E-2</v>
      </c>
      <c r="N381" s="14">
        <v>5.6985685224871199E-2</v>
      </c>
      <c r="O381" s="14">
        <v>9.3205453531639504E-2</v>
      </c>
      <c r="P381" s="14">
        <v>4.0444475864999302E-2</v>
      </c>
      <c r="Q381" s="14">
        <v>6.7061391058081093E-2</v>
      </c>
      <c r="R381" s="14">
        <v>0.104971087588019</v>
      </c>
      <c r="S381" s="14">
        <v>7.9121708625299603E-2</v>
      </c>
      <c r="T381" s="14">
        <v>5.9243405148853602E-2</v>
      </c>
      <c r="U381" s="14"/>
      <c r="V381" s="14">
        <v>8.0637875199232406E-2</v>
      </c>
      <c r="W381" s="14">
        <v>8.5915067198217898E-2</v>
      </c>
      <c r="X381" s="14"/>
      <c r="Y381" s="14">
        <v>7.1332267302391103E-2</v>
      </c>
      <c r="Z381" s="14">
        <v>7.2157821096030902E-2</v>
      </c>
      <c r="AA381" s="14">
        <v>0.149023553675183</v>
      </c>
      <c r="AB381" s="14"/>
      <c r="AC381" s="14">
        <v>8.0694746645770296E-2</v>
      </c>
      <c r="AD381" s="14">
        <v>6.6933865309071305E-2</v>
      </c>
      <c r="AE381" s="14">
        <v>9.9961698435300603E-2</v>
      </c>
      <c r="AF381" s="14">
        <v>0.10897445335813299</v>
      </c>
    </row>
    <row r="382" spans="2:32" x14ac:dyDescent="0.3">
      <c r="B382" t="s">
        <v>222</v>
      </c>
      <c r="C382" s="14">
        <v>8.9982056839811905E-2</v>
      </c>
      <c r="D382" s="14">
        <v>0.106295942053176</v>
      </c>
      <c r="E382" s="14">
        <v>7.3936428331982204E-2</v>
      </c>
      <c r="F382" s="14"/>
      <c r="G382" s="14">
        <v>8.8236058683251795E-2</v>
      </c>
      <c r="H382" s="14">
        <v>9.3414934183453105E-2</v>
      </c>
      <c r="I382" s="14">
        <v>7.9855110809248397E-2</v>
      </c>
      <c r="J382" s="14">
        <v>0.103163577539403</v>
      </c>
      <c r="K382" s="14"/>
      <c r="L382" s="14">
        <v>0.13549620150032901</v>
      </c>
      <c r="M382" s="14">
        <v>7.3890167125556905E-2</v>
      </c>
      <c r="N382" s="14">
        <v>6.9743242942456596E-2</v>
      </c>
      <c r="O382" s="14">
        <v>8.1336863241796398E-2</v>
      </c>
      <c r="P382" s="14">
        <v>4.57548501427835E-2</v>
      </c>
      <c r="Q382" s="14">
        <v>7.5901368667883107E-2</v>
      </c>
      <c r="R382" s="14">
        <v>4.0960859928472697E-2</v>
      </c>
      <c r="S382" s="14">
        <v>0.16108221106119</v>
      </c>
      <c r="T382" s="14">
        <v>8.9498644316650597E-2</v>
      </c>
      <c r="U382" s="14"/>
      <c r="V382" s="14">
        <v>9.0118237516786298E-2</v>
      </c>
      <c r="W382" s="14">
        <v>8.9230473218544701E-2</v>
      </c>
      <c r="X382" s="14"/>
      <c r="Y382" s="14">
        <v>7.7186183095237698E-2</v>
      </c>
      <c r="Z382" s="14">
        <v>8.6261723012432706E-2</v>
      </c>
      <c r="AA382" s="14">
        <v>0.128291743025503</v>
      </c>
      <c r="AB382" s="14"/>
      <c r="AC382" s="14">
        <v>5.63301938874428E-2</v>
      </c>
      <c r="AD382" s="14">
        <v>8.8719861067568906E-2</v>
      </c>
      <c r="AE382" s="14">
        <v>0.17775723833152601</v>
      </c>
      <c r="AF382" s="14">
        <v>9.3009741818550096E-2</v>
      </c>
    </row>
    <row r="383" spans="2:32" x14ac:dyDescent="0.3">
      <c r="B383" t="s">
        <v>223</v>
      </c>
      <c r="C383" s="14">
        <v>0.29094618052774002</v>
      </c>
      <c r="D383" s="14">
        <v>0.27353679238501799</v>
      </c>
      <c r="E383" s="14">
        <v>0.30923401821517998</v>
      </c>
      <c r="F383" s="14"/>
      <c r="G383" s="14">
        <v>0.19631540608973</v>
      </c>
      <c r="H383" s="14">
        <v>0.32225314972896402</v>
      </c>
      <c r="I383" s="14">
        <v>0.33527741096035202</v>
      </c>
      <c r="J383" s="14">
        <v>0.30826444051442098</v>
      </c>
      <c r="K383" s="14"/>
      <c r="L383" s="14">
        <v>0.26514847047421197</v>
      </c>
      <c r="M383" s="14">
        <v>0.338600010886275</v>
      </c>
      <c r="N383" s="14">
        <v>0.270533357753453</v>
      </c>
      <c r="O383" s="14">
        <v>0.30676350516976097</v>
      </c>
      <c r="P383" s="14">
        <v>0.28245715923729198</v>
      </c>
      <c r="Q383" s="14">
        <v>0.26938185947601501</v>
      </c>
      <c r="R383" s="14">
        <v>0.26376787072215302</v>
      </c>
      <c r="S383" s="14">
        <v>0.367811372776082</v>
      </c>
      <c r="T383" s="14">
        <v>0.29406747973024799</v>
      </c>
      <c r="U383" s="14"/>
      <c r="V383" s="14">
        <v>0.308907552793171</v>
      </c>
      <c r="W383" s="14">
        <v>0.254593606747954</v>
      </c>
      <c r="X383" s="14"/>
      <c r="Y383" s="14">
        <v>0.28643934098457602</v>
      </c>
      <c r="Z383" s="14">
        <v>0.28622671784881998</v>
      </c>
      <c r="AA383" s="14">
        <v>0.31859253389799602</v>
      </c>
      <c r="AB383" s="14"/>
      <c r="AC383" s="14">
        <v>0.25601126984476102</v>
      </c>
      <c r="AD383" s="14">
        <v>0.30375356214785798</v>
      </c>
      <c r="AE383" s="14">
        <v>0.25077901518423401</v>
      </c>
      <c r="AF383" s="14">
        <v>0.319564758962878</v>
      </c>
    </row>
    <row r="384" spans="2:32" x14ac:dyDescent="0.3">
      <c r="B384" t="s">
        <v>224</v>
      </c>
      <c r="C384" s="14">
        <v>0.43384014395746001</v>
      </c>
      <c r="D384" s="14">
        <v>0.42499132723392702</v>
      </c>
      <c r="E384" s="14">
        <v>0.440986306349059</v>
      </c>
      <c r="F384" s="14"/>
      <c r="G384" s="14">
        <v>0.52534213593129397</v>
      </c>
      <c r="H384" s="14">
        <v>0.38811496385828198</v>
      </c>
      <c r="I384" s="14">
        <v>0.40053536172971199</v>
      </c>
      <c r="J384" s="14">
        <v>0.446833722625533</v>
      </c>
      <c r="K384" s="14"/>
      <c r="L384" s="14">
        <v>0.33557053532609399</v>
      </c>
      <c r="M384" s="14">
        <v>0.45448845427507201</v>
      </c>
      <c r="N384" s="14">
        <v>0.49638869737920899</v>
      </c>
      <c r="O384" s="14">
        <v>0.430190437458426</v>
      </c>
      <c r="P384" s="14">
        <v>0.56776150925356905</v>
      </c>
      <c r="Q384" s="14">
        <v>0.48647187628968203</v>
      </c>
      <c r="R384" s="14">
        <v>0.50974572755662495</v>
      </c>
      <c r="S384" s="14">
        <v>0.30307339268665701</v>
      </c>
      <c r="T384" s="14">
        <v>0.42363306288066499</v>
      </c>
      <c r="U384" s="14"/>
      <c r="V384" s="14">
        <v>0.421704268263976</v>
      </c>
      <c r="W384" s="14">
        <v>0.46049834856829502</v>
      </c>
      <c r="X384" s="14"/>
      <c r="Y384" s="14">
        <v>0.46055788152820798</v>
      </c>
      <c r="Z384" s="14">
        <v>0.44830973886150199</v>
      </c>
      <c r="AA384" s="14">
        <v>0.26234859332463101</v>
      </c>
      <c r="AB384" s="14"/>
      <c r="AC384" s="14">
        <v>0.49161154529667001</v>
      </c>
      <c r="AD384" s="14">
        <v>0.44335719800934698</v>
      </c>
      <c r="AE384" s="14">
        <v>0.37678019435545002</v>
      </c>
      <c r="AF384" s="14">
        <v>0.37693124627868002</v>
      </c>
    </row>
    <row r="385" spans="2:32" x14ac:dyDescent="0.3">
      <c r="B385" t="s">
        <v>63</v>
      </c>
      <c r="C385" s="14">
        <v>6.4059484522723198E-2</v>
      </c>
      <c r="D385" s="14">
        <v>6.7322913673412907E-2</v>
      </c>
      <c r="E385" s="14">
        <v>6.0988349125611303E-2</v>
      </c>
      <c r="F385" s="14"/>
      <c r="G385" s="14">
        <v>6.5087736019980705E-2</v>
      </c>
      <c r="H385" s="14">
        <v>7.3078676535336506E-2</v>
      </c>
      <c r="I385" s="14">
        <v>5.4472008486195801E-2</v>
      </c>
      <c r="J385" s="14">
        <v>5.2490156117853702E-2</v>
      </c>
      <c r="K385" s="14"/>
      <c r="L385" s="14">
        <v>4.9343106518576797E-2</v>
      </c>
      <c r="M385" s="14">
        <v>6.30862739692854E-2</v>
      </c>
      <c r="N385" s="14">
        <v>9.60732220817576E-2</v>
      </c>
      <c r="O385" s="14">
        <v>5.6031119332672699E-2</v>
      </c>
      <c r="P385" s="14">
        <v>4.7729720890912902E-2</v>
      </c>
      <c r="Q385" s="14">
        <v>7.4939118235911706E-2</v>
      </c>
      <c r="R385" s="14">
        <v>4.8710331056595002E-2</v>
      </c>
      <c r="S385" s="14">
        <v>5.3055434303938498E-2</v>
      </c>
      <c r="T385" s="14">
        <v>9.0764772399432897E-2</v>
      </c>
      <c r="U385" s="14"/>
      <c r="V385" s="14">
        <v>5.1518092702861E-2</v>
      </c>
      <c r="W385" s="14">
        <v>8.5196906599452005E-2</v>
      </c>
      <c r="X385" s="14"/>
      <c r="Y385" s="14">
        <v>7.1124875789681893E-2</v>
      </c>
      <c r="Z385" s="14">
        <v>5.8479254769891097E-2</v>
      </c>
      <c r="AA385" s="14">
        <v>5.80689638844624E-2</v>
      </c>
      <c r="AB385" s="14"/>
      <c r="AC385" s="14">
        <v>9.6246368537830099E-2</v>
      </c>
      <c r="AD385" s="14">
        <v>5.61361894286539E-2</v>
      </c>
      <c r="AE385" s="14">
        <v>5.5465453203586097E-2</v>
      </c>
      <c r="AF385" s="14">
        <v>4.1968985553591603E-2</v>
      </c>
    </row>
    <row r="386" spans="2:32" x14ac:dyDescent="0.3">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row>
    <row r="387" spans="2:32" x14ac:dyDescent="0.3">
      <c r="B387" s="6" t="s">
        <v>247</v>
      </c>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row>
    <row r="388" spans="2:32" x14ac:dyDescent="0.3">
      <c r="B388" s="21" t="s">
        <v>67</v>
      </c>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row>
    <row r="389" spans="2:32" x14ac:dyDescent="0.3">
      <c r="B389" t="s">
        <v>242</v>
      </c>
      <c r="C389" s="14">
        <v>0.35564757799400898</v>
      </c>
      <c r="D389" s="14">
        <v>0.36937148014525301</v>
      </c>
      <c r="E389" s="14">
        <v>0.34190789846573999</v>
      </c>
      <c r="F389" s="14"/>
      <c r="G389" s="14">
        <v>0.38022970300592301</v>
      </c>
      <c r="H389" s="14">
        <v>0.34089918330055802</v>
      </c>
      <c r="I389" s="14">
        <v>0.33083862233420003</v>
      </c>
      <c r="J389" s="14">
        <v>0.39865307230197</v>
      </c>
      <c r="K389" s="14"/>
      <c r="L389" s="14">
        <v>0.45645972754641401</v>
      </c>
      <c r="M389" s="14">
        <v>0.31474841073979798</v>
      </c>
      <c r="N389" s="14">
        <v>0.234337374441136</v>
      </c>
      <c r="O389" s="14">
        <v>0.38162861658539898</v>
      </c>
      <c r="P389" s="14">
        <v>0.31755522435493599</v>
      </c>
      <c r="Q389" s="14">
        <v>0.31852702297893498</v>
      </c>
      <c r="R389" s="14">
        <v>0.34058979238792603</v>
      </c>
      <c r="S389" s="14">
        <v>0.35838963637176702</v>
      </c>
      <c r="T389" s="14">
        <v>0.34067260848158898</v>
      </c>
      <c r="U389" s="14"/>
      <c r="V389" s="14">
        <v>0.37822711544437498</v>
      </c>
      <c r="W389" s="14">
        <v>0.310350906431828</v>
      </c>
      <c r="X389" s="14"/>
      <c r="Y389" s="14">
        <v>0.32072132502943601</v>
      </c>
      <c r="Z389" s="14">
        <v>0.48048428518368302</v>
      </c>
      <c r="AA389" s="14">
        <v>0.455307904847703</v>
      </c>
      <c r="AB389" s="14"/>
      <c r="AC389" s="14">
        <v>0.28763093377149002</v>
      </c>
      <c r="AD389" s="14">
        <v>0.33746612964608802</v>
      </c>
      <c r="AE389" s="14">
        <v>0.37148490662779998</v>
      </c>
      <c r="AF389" s="14">
        <v>0.46251097609280201</v>
      </c>
    </row>
    <row r="390" spans="2:32" x14ac:dyDescent="0.3">
      <c r="B390" t="s">
        <v>243</v>
      </c>
      <c r="C390" s="14">
        <v>0.53516783978964</v>
      </c>
      <c r="D390" s="14">
        <v>0.52305517636823495</v>
      </c>
      <c r="E390" s="14">
        <v>0.54696739806614603</v>
      </c>
      <c r="F390" s="14"/>
      <c r="G390" s="14">
        <v>0.502792778997454</v>
      </c>
      <c r="H390" s="14">
        <v>0.55114391614602398</v>
      </c>
      <c r="I390" s="14">
        <v>0.55088148379811896</v>
      </c>
      <c r="J390" s="14">
        <v>0.52335055820403098</v>
      </c>
      <c r="K390" s="14"/>
      <c r="L390" s="14">
        <v>0.45976191091944901</v>
      </c>
      <c r="M390" s="14">
        <v>0.57804992373954101</v>
      </c>
      <c r="N390" s="14">
        <v>0.63421044793484804</v>
      </c>
      <c r="O390" s="14">
        <v>0.51036120019651299</v>
      </c>
      <c r="P390" s="14">
        <v>0.58922056415521096</v>
      </c>
      <c r="Q390" s="14">
        <v>0.53954800919367896</v>
      </c>
      <c r="R390" s="14">
        <v>0.52921507693906</v>
      </c>
      <c r="S390" s="14">
        <v>0.53779642103153702</v>
      </c>
      <c r="T390" s="14">
        <v>0.54790421114333998</v>
      </c>
      <c r="U390" s="14"/>
      <c r="V390" s="14">
        <v>0.53101485077959498</v>
      </c>
      <c r="W390" s="14">
        <v>0.53999693190091103</v>
      </c>
      <c r="X390" s="14"/>
      <c r="Y390" s="14">
        <v>0.56181861769016495</v>
      </c>
      <c r="Z390" s="14">
        <v>0.46389023447835598</v>
      </c>
      <c r="AA390" s="14">
        <v>0.50348462250263604</v>
      </c>
      <c r="AB390" s="14"/>
      <c r="AC390" s="14">
        <v>0.54808680408279598</v>
      </c>
      <c r="AD390" s="14">
        <v>0.56882961373632801</v>
      </c>
      <c r="AE390" s="14">
        <v>0.51822902509281199</v>
      </c>
      <c r="AF390" s="14">
        <v>0.45282306642798598</v>
      </c>
    </row>
    <row r="391" spans="2:32" x14ac:dyDescent="0.3">
      <c r="B391" t="s">
        <v>244</v>
      </c>
      <c r="C391" s="14">
        <v>8.5185923207791406E-2</v>
      </c>
      <c r="D391" s="14">
        <v>8.1191043847659794E-2</v>
      </c>
      <c r="E391" s="14">
        <v>8.9437829177627201E-2</v>
      </c>
      <c r="F391" s="14"/>
      <c r="G391" s="14">
        <v>8.8178114374205502E-2</v>
      </c>
      <c r="H391" s="14">
        <v>8.6878789114983201E-2</v>
      </c>
      <c r="I391" s="14">
        <v>8.5615106723375703E-2</v>
      </c>
      <c r="J391" s="14">
        <v>7.24939976282898E-2</v>
      </c>
      <c r="K391" s="14"/>
      <c r="L391" s="14">
        <v>6.6782458677549894E-2</v>
      </c>
      <c r="M391" s="14">
        <v>8.9361108215752605E-2</v>
      </c>
      <c r="N391" s="14">
        <v>0.10906788875935899</v>
      </c>
      <c r="O391" s="14">
        <v>8.4215868446905498E-2</v>
      </c>
      <c r="P391" s="14">
        <v>7.6528301635407206E-2</v>
      </c>
      <c r="Q391" s="14">
        <v>0.103460332677332</v>
      </c>
      <c r="R391" s="14">
        <v>7.7561612943187502E-2</v>
      </c>
      <c r="S391" s="14">
        <v>7.8432419041934404E-2</v>
      </c>
      <c r="T391" s="14">
        <v>9.5670978935009907E-2</v>
      </c>
      <c r="U391" s="14"/>
      <c r="V391" s="14">
        <v>6.9559697163612197E-2</v>
      </c>
      <c r="W391" s="14">
        <v>0.11932976209406</v>
      </c>
      <c r="X391" s="14"/>
      <c r="Y391" s="14">
        <v>9.1831778348326301E-2</v>
      </c>
      <c r="Z391" s="14">
        <v>4.50542392434874E-2</v>
      </c>
      <c r="AA391" s="14">
        <v>2.9397146660215399E-2</v>
      </c>
      <c r="AB391" s="14"/>
      <c r="AC391" s="14">
        <v>0.130161323418825</v>
      </c>
      <c r="AD391" s="14">
        <v>7.2353044285236007E-2</v>
      </c>
      <c r="AE391" s="14">
        <v>9.0184627016198296E-2</v>
      </c>
      <c r="AF391" s="14">
        <v>6.3783730882847695E-2</v>
      </c>
    </row>
    <row r="392" spans="2:32" x14ac:dyDescent="0.3">
      <c r="B392" t="s">
        <v>245</v>
      </c>
      <c r="C392" s="14">
        <v>1.86084621720406E-2</v>
      </c>
      <c r="D392" s="14">
        <v>1.8713235782700999E-2</v>
      </c>
      <c r="E392" s="14">
        <v>1.8559680532124399E-2</v>
      </c>
      <c r="F392" s="14"/>
      <c r="G392" s="14">
        <v>2.4474107656608301E-2</v>
      </c>
      <c r="H392" s="14">
        <v>1.37495600950005E-2</v>
      </c>
      <c r="I392" s="14">
        <v>2.7759392026276902E-2</v>
      </c>
      <c r="J392" s="14">
        <v>2.9647619646479299E-3</v>
      </c>
      <c r="K392" s="14"/>
      <c r="L392" s="14">
        <v>1.52367999341699E-2</v>
      </c>
      <c r="M392" s="14">
        <v>1.01802711428448E-2</v>
      </c>
      <c r="N392" s="14">
        <v>2.2384288864657001E-2</v>
      </c>
      <c r="O392" s="14">
        <v>2.3794314771182198E-2</v>
      </c>
      <c r="P392" s="14">
        <v>0</v>
      </c>
      <c r="Q392" s="14">
        <v>2.95615589333992E-2</v>
      </c>
      <c r="R392" s="14">
        <v>4.0400794539620699E-2</v>
      </c>
      <c r="S392" s="14">
        <v>2.5381523554761101E-2</v>
      </c>
      <c r="T392" s="14">
        <v>1.3085903845850001E-2</v>
      </c>
      <c r="U392" s="14"/>
      <c r="V392" s="14">
        <v>1.8826805943312298E-2</v>
      </c>
      <c r="W392" s="14">
        <v>1.8596009277191499E-2</v>
      </c>
      <c r="X392" s="14"/>
      <c r="Y392" s="14">
        <v>1.9510507975199799E-2</v>
      </c>
      <c r="Z392" s="14">
        <v>5.2856205472367598E-3</v>
      </c>
      <c r="AA392" s="14">
        <v>4.9135249844984097E-3</v>
      </c>
      <c r="AB392" s="14"/>
      <c r="AC392" s="14">
        <v>2.0940960330595899E-2</v>
      </c>
      <c r="AD392" s="14">
        <v>1.8901811403624898E-2</v>
      </c>
      <c r="AE392" s="14">
        <v>1.2286308103623401E-2</v>
      </c>
      <c r="AF392" s="14">
        <v>1.8671712791342499E-2</v>
      </c>
    </row>
    <row r="393" spans="2:32" x14ac:dyDescent="0.3">
      <c r="B393" t="s">
        <v>63</v>
      </c>
      <c r="C393" s="14">
        <v>5.39019683651909E-3</v>
      </c>
      <c r="D393" s="14">
        <v>7.6690638561511598E-3</v>
      </c>
      <c r="E393" s="14">
        <v>3.1271937583629401E-3</v>
      </c>
      <c r="F393" s="14"/>
      <c r="G393" s="14">
        <v>4.3252959658087002E-3</v>
      </c>
      <c r="H393" s="14">
        <v>7.3285513434339098E-3</v>
      </c>
      <c r="I393" s="14">
        <v>4.9053951180276804E-3</v>
      </c>
      <c r="J393" s="14">
        <v>2.5376099010609499E-3</v>
      </c>
      <c r="K393" s="14"/>
      <c r="L393" s="14">
        <v>1.7591029224179799E-3</v>
      </c>
      <c r="M393" s="14">
        <v>7.6602861620636798E-3</v>
      </c>
      <c r="N393" s="14">
        <v>0</v>
      </c>
      <c r="O393" s="14">
        <v>0</v>
      </c>
      <c r="P393" s="14">
        <v>1.6695909854445402E-2</v>
      </c>
      <c r="Q393" s="14">
        <v>8.9030762166550492E-3</v>
      </c>
      <c r="R393" s="14">
        <v>1.22327231902061E-2</v>
      </c>
      <c r="S393" s="14">
        <v>0</v>
      </c>
      <c r="T393" s="14">
        <v>2.66629759421086E-3</v>
      </c>
      <c r="U393" s="14"/>
      <c r="V393" s="14">
        <v>2.37153066910528E-3</v>
      </c>
      <c r="W393" s="14">
        <v>1.17263902960096E-2</v>
      </c>
      <c r="X393" s="14"/>
      <c r="Y393" s="14">
        <v>6.1177709568732801E-3</v>
      </c>
      <c r="Z393" s="14">
        <v>5.2856205472367598E-3</v>
      </c>
      <c r="AA393" s="14">
        <v>6.8968010049479597E-3</v>
      </c>
      <c r="AB393" s="14"/>
      <c r="AC393" s="14">
        <v>1.31799783962924E-2</v>
      </c>
      <c r="AD393" s="14">
        <v>2.4494009287223E-3</v>
      </c>
      <c r="AE393" s="14">
        <v>7.8151331595659197E-3</v>
      </c>
      <c r="AF393" s="14">
        <v>2.2105138050211698E-3</v>
      </c>
    </row>
    <row r="394" spans="2:32" x14ac:dyDescent="0.3">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row>
    <row r="395" spans="2:32" x14ac:dyDescent="0.3">
      <c r="B395" s="6" t="s">
        <v>248</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row>
    <row r="396" spans="2:32" x14ac:dyDescent="0.3">
      <c r="B396" s="21" t="s">
        <v>67</v>
      </c>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row>
    <row r="397" spans="2:32" x14ac:dyDescent="0.3">
      <c r="B397" t="s">
        <v>242</v>
      </c>
      <c r="C397" s="14">
        <v>0.37536073836106298</v>
      </c>
      <c r="D397" s="14">
        <v>0.393262887686393</v>
      </c>
      <c r="E397" s="14">
        <v>0.35858553944166999</v>
      </c>
      <c r="F397" s="14"/>
      <c r="G397" s="14">
        <v>0.46949079563761997</v>
      </c>
      <c r="H397" s="14">
        <v>0.35261107270786501</v>
      </c>
      <c r="I397" s="14">
        <v>0.29082547125159602</v>
      </c>
      <c r="J397" s="14">
        <v>0.41247839012926302</v>
      </c>
      <c r="K397" s="14"/>
      <c r="L397" s="14">
        <v>0.439895578506728</v>
      </c>
      <c r="M397" s="14">
        <v>0.36852477018934798</v>
      </c>
      <c r="N397" s="14">
        <v>0.28255179416148701</v>
      </c>
      <c r="O397" s="14">
        <v>0.412107261459501</v>
      </c>
      <c r="P397" s="14">
        <v>0.340560549501711</v>
      </c>
      <c r="Q397" s="14">
        <v>0.38123190434015303</v>
      </c>
      <c r="R397" s="14">
        <v>0.36986766001121402</v>
      </c>
      <c r="S397" s="14">
        <v>0.33485059652211002</v>
      </c>
      <c r="T397" s="14">
        <v>0.335784877739701</v>
      </c>
      <c r="U397" s="14"/>
      <c r="V397" s="14">
        <v>0.39325939418450601</v>
      </c>
      <c r="W397" s="14">
        <v>0.33446525438875502</v>
      </c>
      <c r="X397" s="14"/>
      <c r="Y397" s="14">
        <v>0.33505701717451702</v>
      </c>
      <c r="Z397" s="14">
        <v>0.42543782652124501</v>
      </c>
      <c r="AA397" s="14">
        <v>0.61470604715118404</v>
      </c>
      <c r="AB397" s="14"/>
      <c r="AC397" s="14">
        <v>0.313736350448718</v>
      </c>
      <c r="AD397" s="14">
        <v>0.34528531507781601</v>
      </c>
      <c r="AE397" s="14">
        <v>0.39024176593996501</v>
      </c>
      <c r="AF397" s="14">
        <v>0.49245818731905999</v>
      </c>
    </row>
    <row r="398" spans="2:32" x14ac:dyDescent="0.3">
      <c r="B398" t="s">
        <v>243</v>
      </c>
      <c r="C398" s="14">
        <v>0.47218463652477299</v>
      </c>
      <c r="D398" s="14">
        <v>0.46974703774648602</v>
      </c>
      <c r="E398" s="14">
        <v>0.474959766820857</v>
      </c>
      <c r="F398" s="14"/>
      <c r="G398" s="14">
        <v>0.42951202757343898</v>
      </c>
      <c r="H398" s="14">
        <v>0.47166026075945799</v>
      </c>
      <c r="I398" s="14">
        <v>0.52550657126724099</v>
      </c>
      <c r="J398" s="14">
        <v>0.45962656042476002</v>
      </c>
      <c r="K398" s="14"/>
      <c r="L398" s="14">
        <v>0.436398914696986</v>
      </c>
      <c r="M398" s="14">
        <v>0.46761293836325502</v>
      </c>
      <c r="N398" s="14">
        <v>0.60603355097329603</v>
      </c>
      <c r="O398" s="14">
        <v>0.41890614352907002</v>
      </c>
      <c r="P398" s="14">
        <v>0.54600367536897398</v>
      </c>
      <c r="Q398" s="14">
        <v>0.44811101745459397</v>
      </c>
      <c r="R398" s="14">
        <v>0.43105439661134798</v>
      </c>
      <c r="S398" s="14">
        <v>0.45312640136129501</v>
      </c>
      <c r="T398" s="14">
        <v>0.51447776932244904</v>
      </c>
      <c r="U398" s="14"/>
      <c r="V398" s="14">
        <v>0.46956191641508899</v>
      </c>
      <c r="W398" s="14">
        <v>0.47977572591117801</v>
      </c>
      <c r="X398" s="14"/>
      <c r="Y398" s="14">
        <v>0.50274673950453896</v>
      </c>
      <c r="Z398" s="14">
        <v>0.42885018150108301</v>
      </c>
      <c r="AA398" s="14">
        <v>0.312767200856848</v>
      </c>
      <c r="AB398" s="14"/>
      <c r="AC398" s="14">
        <v>0.49439866742326999</v>
      </c>
      <c r="AD398" s="14">
        <v>0.50815022762721995</v>
      </c>
      <c r="AE398" s="14">
        <v>0.44042889558569298</v>
      </c>
      <c r="AF398" s="14">
        <v>0.38977062135278701</v>
      </c>
    </row>
    <row r="399" spans="2:32" x14ac:dyDescent="0.3">
      <c r="B399" t="s">
        <v>244</v>
      </c>
      <c r="C399" s="14">
        <v>0.123148789112399</v>
      </c>
      <c r="D399" s="14">
        <v>0.107644120713522</v>
      </c>
      <c r="E399" s="14">
        <v>0.138185136908034</v>
      </c>
      <c r="F399" s="14"/>
      <c r="G399" s="14">
        <v>8.0502735791896596E-2</v>
      </c>
      <c r="H399" s="14">
        <v>0.13168953403969499</v>
      </c>
      <c r="I399" s="14">
        <v>0.157478621195595</v>
      </c>
      <c r="J399" s="14">
        <v>0.11985506767920701</v>
      </c>
      <c r="K399" s="14"/>
      <c r="L399" s="14">
        <v>0.103059796666741</v>
      </c>
      <c r="M399" s="14">
        <v>0.147953457590004</v>
      </c>
      <c r="N399" s="14">
        <v>7.5443446687967E-2</v>
      </c>
      <c r="O399" s="14">
        <v>0.12871823817672001</v>
      </c>
      <c r="P399" s="14">
        <v>9.67382093404483E-2</v>
      </c>
      <c r="Q399" s="14">
        <v>0.14263367185475601</v>
      </c>
      <c r="R399" s="14">
        <v>0.136052194209689</v>
      </c>
      <c r="S399" s="14">
        <v>0.188245707120163</v>
      </c>
      <c r="T399" s="14">
        <v>0.1130614013971</v>
      </c>
      <c r="U399" s="14"/>
      <c r="V399" s="14">
        <v>0.11443841871195</v>
      </c>
      <c r="W399" s="14">
        <v>0.14225941530230701</v>
      </c>
      <c r="X399" s="14"/>
      <c r="Y399" s="14">
        <v>0.12827974255896299</v>
      </c>
      <c r="Z399" s="14">
        <v>0.11839092200722801</v>
      </c>
      <c r="AA399" s="14">
        <v>5.6959090757110899E-2</v>
      </c>
      <c r="AB399" s="14"/>
      <c r="AC399" s="14">
        <v>0.140912389441814</v>
      </c>
      <c r="AD399" s="14">
        <v>0.12135627207624999</v>
      </c>
      <c r="AE399" s="14">
        <v>0.145883938995644</v>
      </c>
      <c r="AF399" s="14">
        <v>0.100133971026893</v>
      </c>
    </row>
    <row r="400" spans="2:32" x14ac:dyDescent="0.3">
      <c r="B400" t="s">
        <v>245</v>
      </c>
      <c r="C400" s="14">
        <v>1.7901437036816299E-2</v>
      </c>
      <c r="D400" s="14">
        <v>1.7288387304583298E-2</v>
      </c>
      <c r="E400" s="14">
        <v>1.8568464006799099E-2</v>
      </c>
      <c r="F400" s="14"/>
      <c r="G400" s="14">
        <v>1.1306549339318E-2</v>
      </c>
      <c r="H400" s="14">
        <v>2.67083455022138E-2</v>
      </c>
      <c r="I400" s="14">
        <v>1.7320196027891099E-2</v>
      </c>
      <c r="J400" s="14">
        <v>5.5023718657088803E-3</v>
      </c>
      <c r="K400" s="14"/>
      <c r="L400" s="14">
        <v>1.2207121310056799E-2</v>
      </c>
      <c r="M400" s="14">
        <v>5.7973135560768704E-3</v>
      </c>
      <c r="N400" s="14">
        <v>1.6118209105958101E-2</v>
      </c>
      <c r="O400" s="14">
        <v>4.0268356834709397E-2</v>
      </c>
      <c r="P400" s="14">
        <v>5.8472227316071898E-3</v>
      </c>
      <c r="Q400" s="14">
        <v>1.3322003877274001E-2</v>
      </c>
      <c r="R400" s="14">
        <v>4.1644417331435403E-2</v>
      </c>
      <c r="S400" s="14">
        <v>7.60768127436472E-3</v>
      </c>
      <c r="T400" s="14">
        <v>2.7154728124434702E-2</v>
      </c>
      <c r="U400" s="14"/>
      <c r="V400" s="14">
        <v>1.29731510373516E-2</v>
      </c>
      <c r="W400" s="14">
        <v>2.8459521372398499E-2</v>
      </c>
      <c r="X400" s="14"/>
      <c r="Y400" s="14">
        <v>1.95501309065217E-2</v>
      </c>
      <c r="Z400" s="14">
        <v>1.5858358954340901E-2</v>
      </c>
      <c r="AA400" s="14">
        <v>1.55676612348567E-2</v>
      </c>
      <c r="AB400" s="14"/>
      <c r="AC400" s="14">
        <v>3.3227413594866403E-2</v>
      </c>
      <c r="AD400" s="14">
        <v>1.25022731245557E-2</v>
      </c>
      <c r="AE400" s="14">
        <v>1.5630266319131801E-2</v>
      </c>
      <c r="AF400" s="14">
        <v>1.3946812679906301E-2</v>
      </c>
    </row>
    <row r="401" spans="2:32" x14ac:dyDescent="0.3">
      <c r="B401" t="s">
        <v>63</v>
      </c>
      <c r="C401" s="14">
        <v>1.14043989649492E-2</v>
      </c>
      <c r="D401" s="14">
        <v>1.2057566549014499E-2</v>
      </c>
      <c r="E401" s="14">
        <v>9.7010928226399593E-3</v>
      </c>
      <c r="F401" s="14"/>
      <c r="G401" s="14">
        <v>9.1878916577258895E-3</v>
      </c>
      <c r="H401" s="14">
        <v>1.7330786990767299E-2</v>
      </c>
      <c r="I401" s="14">
        <v>8.8691402576759198E-3</v>
      </c>
      <c r="J401" s="14">
        <v>2.5376099010609499E-3</v>
      </c>
      <c r="K401" s="14"/>
      <c r="L401" s="14">
        <v>8.4385888194874002E-3</v>
      </c>
      <c r="M401" s="14">
        <v>1.01115203013167E-2</v>
      </c>
      <c r="N401" s="14">
        <v>1.98529990712921E-2</v>
      </c>
      <c r="O401" s="14">
        <v>0</v>
      </c>
      <c r="P401" s="14">
        <v>1.08503430572588E-2</v>
      </c>
      <c r="Q401" s="14">
        <v>1.47014024732236E-2</v>
      </c>
      <c r="R401" s="14">
        <v>2.13813318363133E-2</v>
      </c>
      <c r="S401" s="14">
        <v>1.61696137220671E-2</v>
      </c>
      <c r="T401" s="14">
        <v>9.5212234163147402E-3</v>
      </c>
      <c r="U401" s="14"/>
      <c r="V401" s="14">
        <v>9.7671196511043192E-3</v>
      </c>
      <c r="W401" s="14">
        <v>1.5040083025362E-2</v>
      </c>
      <c r="X401" s="14"/>
      <c r="Y401" s="14">
        <v>1.43663698554591E-2</v>
      </c>
      <c r="Z401" s="14">
        <v>1.1462711016103499E-2</v>
      </c>
      <c r="AA401" s="14">
        <v>0</v>
      </c>
      <c r="AB401" s="14"/>
      <c r="AC401" s="14">
        <v>1.77251790913318E-2</v>
      </c>
      <c r="AD401" s="14">
        <v>1.27059120941574E-2</v>
      </c>
      <c r="AE401" s="14">
        <v>7.8151331595659197E-3</v>
      </c>
      <c r="AF401" s="14">
        <v>3.6904076213538301E-3</v>
      </c>
    </row>
    <row r="402" spans="2:32" x14ac:dyDescent="0.3">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row>
    <row r="403" spans="2:32" x14ac:dyDescent="0.3">
      <c r="B403" s="6" t="s">
        <v>249</v>
      </c>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row>
    <row r="404" spans="2:32" x14ac:dyDescent="0.3">
      <c r="B404" s="21" t="s">
        <v>67</v>
      </c>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row>
    <row r="405" spans="2:32" x14ac:dyDescent="0.3">
      <c r="B405" t="s">
        <v>242</v>
      </c>
      <c r="C405" s="14">
        <v>0.347295831163633</v>
      </c>
      <c r="D405" s="14">
        <v>0.35407754489777798</v>
      </c>
      <c r="E405" s="14">
        <v>0.34047429836822202</v>
      </c>
      <c r="F405" s="14"/>
      <c r="G405" s="14">
        <v>0.41256487301462802</v>
      </c>
      <c r="H405" s="14">
        <v>0.35081727721151201</v>
      </c>
      <c r="I405" s="14">
        <v>0.28106553715365501</v>
      </c>
      <c r="J405" s="14">
        <v>0.327251100782327</v>
      </c>
      <c r="K405" s="14"/>
      <c r="L405" s="14">
        <v>0.42843303783887798</v>
      </c>
      <c r="M405" s="14">
        <v>0.30083654817538202</v>
      </c>
      <c r="N405" s="14">
        <v>0.25642546509113601</v>
      </c>
      <c r="O405" s="14">
        <v>0.37161942584299601</v>
      </c>
      <c r="P405" s="14">
        <v>0.32709703031420501</v>
      </c>
      <c r="Q405" s="14">
        <v>0.34464825587244202</v>
      </c>
      <c r="R405" s="14">
        <v>0.280133015580941</v>
      </c>
      <c r="S405" s="14">
        <v>0.32455858089551098</v>
      </c>
      <c r="T405" s="14">
        <v>0.35776131813848799</v>
      </c>
      <c r="U405" s="14"/>
      <c r="V405" s="14">
        <v>0.36855908357996298</v>
      </c>
      <c r="W405" s="14">
        <v>0.30076415425530401</v>
      </c>
      <c r="X405" s="14"/>
      <c r="Y405" s="14">
        <v>0.31397644251913998</v>
      </c>
      <c r="Z405" s="14">
        <v>0.392575486701494</v>
      </c>
      <c r="AA405" s="14">
        <v>0.50421450741093499</v>
      </c>
      <c r="AB405" s="14"/>
      <c r="AC405" s="14">
        <v>0.27634662561781198</v>
      </c>
      <c r="AD405" s="14">
        <v>0.33218629336044397</v>
      </c>
      <c r="AE405" s="14">
        <v>0.366465870662537</v>
      </c>
      <c r="AF405" s="14">
        <v>0.443769217049926</v>
      </c>
    </row>
    <row r="406" spans="2:32" x14ac:dyDescent="0.3">
      <c r="B406" t="s">
        <v>243</v>
      </c>
      <c r="C406" s="14">
        <v>0.46908311082243398</v>
      </c>
      <c r="D406" s="14">
        <v>0.46885130336528402</v>
      </c>
      <c r="E406" s="14">
        <v>0.47072682033739799</v>
      </c>
      <c r="F406" s="14"/>
      <c r="G406" s="14">
        <v>0.42277483368386398</v>
      </c>
      <c r="H406" s="14">
        <v>0.46256392638654498</v>
      </c>
      <c r="I406" s="14">
        <v>0.50028013963221896</v>
      </c>
      <c r="J406" s="14">
        <v>0.52760415364469204</v>
      </c>
      <c r="K406" s="14"/>
      <c r="L406" s="14">
        <v>0.41506239111100601</v>
      </c>
      <c r="M406" s="14">
        <v>0.51871554825224298</v>
      </c>
      <c r="N406" s="14">
        <v>0.54463900993730796</v>
      </c>
      <c r="O406" s="14">
        <v>0.40946251063182199</v>
      </c>
      <c r="P406" s="14">
        <v>0.52420762899269002</v>
      </c>
      <c r="Q406" s="14">
        <v>0.47871207111537301</v>
      </c>
      <c r="R406" s="14">
        <v>0.53300811934266501</v>
      </c>
      <c r="S406" s="14">
        <v>0.46215869819233002</v>
      </c>
      <c r="T406" s="14">
        <v>0.42775839806764199</v>
      </c>
      <c r="U406" s="14"/>
      <c r="V406" s="14">
        <v>0.48271969043809498</v>
      </c>
      <c r="W406" s="14">
        <v>0.44332815990931801</v>
      </c>
      <c r="X406" s="14"/>
      <c r="Y406" s="14">
        <v>0.49503807238880199</v>
      </c>
      <c r="Z406" s="14">
        <v>0.430473006896056</v>
      </c>
      <c r="AA406" s="14">
        <v>0.35857389110590598</v>
      </c>
      <c r="AB406" s="14"/>
      <c r="AC406" s="14">
        <v>0.46746821845582998</v>
      </c>
      <c r="AD406" s="14">
        <v>0.51093071060553796</v>
      </c>
      <c r="AE406" s="14">
        <v>0.37837304900420998</v>
      </c>
      <c r="AF406" s="14">
        <v>0.424386123524151</v>
      </c>
    </row>
    <row r="407" spans="2:32" x14ac:dyDescent="0.3">
      <c r="B407" t="s">
        <v>244</v>
      </c>
      <c r="C407" s="14">
        <v>0.14269041876709601</v>
      </c>
      <c r="D407" s="14">
        <v>0.13840157509236301</v>
      </c>
      <c r="E407" s="14">
        <v>0.14656798874444901</v>
      </c>
      <c r="F407" s="14"/>
      <c r="G407" s="14">
        <v>0.12457063924386801</v>
      </c>
      <c r="H407" s="14">
        <v>0.14749732398240201</v>
      </c>
      <c r="I407" s="14">
        <v>0.16666193172740801</v>
      </c>
      <c r="J407" s="14">
        <v>0.118795787606068</v>
      </c>
      <c r="K407" s="14"/>
      <c r="L407" s="14">
        <v>0.111834313850644</v>
      </c>
      <c r="M407" s="14">
        <v>0.14237782420831099</v>
      </c>
      <c r="N407" s="14">
        <v>0.16043717470145399</v>
      </c>
      <c r="O407" s="14">
        <v>0.19761880398893</v>
      </c>
      <c r="P407" s="14">
        <v>0.12963829316935899</v>
      </c>
      <c r="Q407" s="14">
        <v>0.143875349403044</v>
      </c>
      <c r="R407" s="14">
        <v>9.6090575463801606E-2</v>
      </c>
      <c r="S407" s="14">
        <v>0.15678292332240901</v>
      </c>
      <c r="T407" s="14">
        <v>0.18190072685379599</v>
      </c>
      <c r="U407" s="14"/>
      <c r="V407" s="14">
        <v>0.120494828155031</v>
      </c>
      <c r="W407" s="14">
        <v>0.18958011951054499</v>
      </c>
      <c r="X407" s="14"/>
      <c r="Y407" s="14">
        <v>0.15302136141647299</v>
      </c>
      <c r="Z407" s="14">
        <v>0.124573044493354</v>
      </c>
      <c r="AA407" s="14">
        <v>9.9299364670735704E-2</v>
      </c>
      <c r="AB407" s="14"/>
      <c r="AC407" s="14">
        <v>0.193861107867731</v>
      </c>
      <c r="AD407" s="14">
        <v>0.13267262168921101</v>
      </c>
      <c r="AE407" s="14">
        <v>0.17806100604242101</v>
      </c>
      <c r="AF407" s="14">
        <v>9.5314096307193494E-2</v>
      </c>
    </row>
    <row r="408" spans="2:32" x14ac:dyDescent="0.3">
      <c r="B408" t="s">
        <v>245</v>
      </c>
      <c r="C408" s="14">
        <v>2.4172729471596301E-2</v>
      </c>
      <c r="D408" s="14">
        <v>1.95446142156348E-2</v>
      </c>
      <c r="E408" s="14">
        <v>2.8874331288411301E-2</v>
      </c>
      <c r="F408" s="14"/>
      <c r="G408" s="14">
        <v>2.84427731567382E-2</v>
      </c>
      <c r="H408" s="14">
        <v>1.77173267879586E-2</v>
      </c>
      <c r="I408" s="14">
        <v>3.9302509288258299E-2</v>
      </c>
      <c r="J408" s="14">
        <v>5.0752198021218999E-3</v>
      </c>
      <c r="K408" s="14"/>
      <c r="L408" s="14">
        <v>2.74296903294181E-2</v>
      </c>
      <c r="M408" s="14">
        <v>1.3123616852844499E-2</v>
      </c>
      <c r="N408" s="14">
        <v>1.7590591403613499E-2</v>
      </c>
      <c r="O408" s="14">
        <v>0</v>
      </c>
      <c r="P408" s="14">
        <v>1.4052271263672899E-2</v>
      </c>
      <c r="Q408" s="14">
        <v>2.4660936496668201E-2</v>
      </c>
      <c r="R408" s="14">
        <v>6.8691213961224407E-2</v>
      </c>
      <c r="S408" s="14">
        <v>4.7787362858648201E-2</v>
      </c>
      <c r="T408" s="14">
        <v>1.5752201440060901E-2</v>
      </c>
      <c r="U408" s="14"/>
      <c r="V408" s="14">
        <v>1.50864431523719E-2</v>
      </c>
      <c r="W408" s="14">
        <v>4.1733889490474602E-2</v>
      </c>
      <c r="X408" s="14"/>
      <c r="Y408" s="14">
        <v>2.1628647689512601E-2</v>
      </c>
      <c r="Z408" s="14">
        <v>2.8211042579443801E-2</v>
      </c>
      <c r="AA408" s="14">
        <v>1.8378023536667801E-2</v>
      </c>
      <c r="AB408" s="14"/>
      <c r="AC408" s="14">
        <v>3.3527901295821699E-2</v>
      </c>
      <c r="AD408" s="14">
        <v>1.4306689218313901E-2</v>
      </c>
      <c r="AE408" s="14">
        <v>6.38142366546154E-2</v>
      </c>
      <c r="AF408" s="14">
        <v>1.66987857057007E-2</v>
      </c>
    </row>
    <row r="409" spans="2:32" x14ac:dyDescent="0.3">
      <c r="B409" t="s">
        <v>63</v>
      </c>
      <c r="C409" s="14">
        <v>1.6757909775240901E-2</v>
      </c>
      <c r="D409" s="14">
        <v>1.9124962428939199E-2</v>
      </c>
      <c r="E409" s="14">
        <v>1.3356561261518501E-2</v>
      </c>
      <c r="F409" s="14"/>
      <c r="G409" s="14">
        <v>1.16468809009008E-2</v>
      </c>
      <c r="H409" s="14">
        <v>2.1404145631582602E-2</v>
      </c>
      <c r="I409" s="14">
        <v>1.26898821984598E-2</v>
      </c>
      <c r="J409" s="14">
        <v>2.1273738164791299E-2</v>
      </c>
      <c r="K409" s="14"/>
      <c r="L409" s="14">
        <v>1.7240566870054801E-2</v>
      </c>
      <c r="M409" s="14">
        <v>2.49464625112195E-2</v>
      </c>
      <c r="N409" s="14">
        <v>2.0907758866487498E-2</v>
      </c>
      <c r="O409" s="14">
        <v>2.1299259536252099E-2</v>
      </c>
      <c r="P409" s="14">
        <v>5.0047762600722301E-3</v>
      </c>
      <c r="Q409" s="14">
        <v>8.1033871124730796E-3</v>
      </c>
      <c r="R409" s="14">
        <v>2.2077075651367899E-2</v>
      </c>
      <c r="S409" s="14">
        <v>8.7124347311007804E-3</v>
      </c>
      <c r="T409" s="14">
        <v>1.6827355500012901E-2</v>
      </c>
      <c r="U409" s="14"/>
      <c r="V409" s="14">
        <v>1.3139954674539401E-2</v>
      </c>
      <c r="W409" s="14">
        <v>2.4593676834358199E-2</v>
      </c>
      <c r="X409" s="14"/>
      <c r="Y409" s="14">
        <v>1.6335475986073201E-2</v>
      </c>
      <c r="Z409" s="14">
        <v>2.4167419329651399E-2</v>
      </c>
      <c r="AA409" s="14">
        <v>1.9534213275755798E-2</v>
      </c>
      <c r="AB409" s="14"/>
      <c r="AC409" s="14">
        <v>2.87961467628059E-2</v>
      </c>
      <c r="AD409" s="14">
        <v>9.90368512649396E-3</v>
      </c>
      <c r="AE409" s="14">
        <v>1.3285837636216101E-2</v>
      </c>
      <c r="AF409" s="14">
        <v>1.9831777413028401E-2</v>
      </c>
    </row>
    <row r="410" spans="2:32" x14ac:dyDescent="0.3">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row>
    <row r="411" spans="2:32" x14ac:dyDescent="0.3">
      <c r="B411" s="6" t="s">
        <v>250</v>
      </c>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row>
    <row r="412" spans="2:32" x14ac:dyDescent="0.3">
      <c r="B412" s="21" t="s">
        <v>67</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row>
    <row r="413" spans="2:32" x14ac:dyDescent="0.3">
      <c r="B413" t="s">
        <v>242</v>
      </c>
      <c r="C413" s="14">
        <v>0.261814108070336</v>
      </c>
      <c r="D413" s="14">
        <v>0.29186098205896799</v>
      </c>
      <c r="E413" s="14">
        <v>0.23255051030714299</v>
      </c>
      <c r="F413" s="14"/>
      <c r="G413" s="14">
        <v>0.34256487293285398</v>
      </c>
      <c r="H413" s="14">
        <v>0.229226734668625</v>
      </c>
      <c r="I413" s="14">
        <v>0.22350130607253799</v>
      </c>
      <c r="J413" s="14">
        <v>0.266571161335106</v>
      </c>
      <c r="K413" s="14"/>
      <c r="L413" s="14">
        <v>0.40863644446606001</v>
      </c>
      <c r="M413" s="14">
        <v>0.198833982679225</v>
      </c>
      <c r="N413" s="14">
        <v>0.16465033229383899</v>
      </c>
      <c r="O413" s="14">
        <v>0.20122079542750501</v>
      </c>
      <c r="P413" s="14">
        <v>0.246642011121187</v>
      </c>
      <c r="Q413" s="14">
        <v>0.25755993032001201</v>
      </c>
      <c r="R413" s="14">
        <v>0.223139286041175</v>
      </c>
      <c r="S413" s="14">
        <v>0.22106675154716299</v>
      </c>
      <c r="T413" s="14">
        <v>0.225016238378519</v>
      </c>
      <c r="U413" s="14"/>
      <c r="V413" s="14">
        <v>0.29059798360386002</v>
      </c>
      <c r="W413" s="14">
        <v>0.20155241887737099</v>
      </c>
      <c r="X413" s="14"/>
      <c r="Y413" s="14">
        <v>0.21315445056159199</v>
      </c>
      <c r="Z413" s="14">
        <v>0.34227462453584601</v>
      </c>
      <c r="AA413" s="14">
        <v>0.48704333986265103</v>
      </c>
      <c r="AB413" s="14"/>
      <c r="AC413" s="14">
        <v>0.149432616903417</v>
      </c>
      <c r="AD413" s="14">
        <v>0.24521459728348599</v>
      </c>
      <c r="AE413" s="14">
        <v>0.34179431228651203</v>
      </c>
      <c r="AF413" s="14">
        <v>0.38443985061142599</v>
      </c>
    </row>
    <row r="414" spans="2:32" x14ac:dyDescent="0.3">
      <c r="B414" t="s">
        <v>243</v>
      </c>
      <c r="C414" s="14">
        <v>0.520225292787728</v>
      </c>
      <c r="D414" s="14">
        <v>0.49891573679561302</v>
      </c>
      <c r="E414" s="14">
        <v>0.54117852766171903</v>
      </c>
      <c r="F414" s="14"/>
      <c r="G414" s="14">
        <v>0.50647650028036395</v>
      </c>
      <c r="H414" s="14">
        <v>0.52710611662838003</v>
      </c>
      <c r="I414" s="14">
        <v>0.498167300231382</v>
      </c>
      <c r="J414" s="14">
        <v>0.57236485434136497</v>
      </c>
      <c r="K414" s="14"/>
      <c r="L414" s="14">
        <v>0.400819317729596</v>
      </c>
      <c r="M414" s="14">
        <v>0.56105448527883095</v>
      </c>
      <c r="N414" s="14">
        <v>0.58902551144289905</v>
      </c>
      <c r="O414" s="14">
        <v>0.58875608259248702</v>
      </c>
      <c r="P414" s="14">
        <v>0.56312732324628501</v>
      </c>
      <c r="Q414" s="14">
        <v>0.52900475588241802</v>
      </c>
      <c r="R414" s="14">
        <v>0.55803136774009499</v>
      </c>
      <c r="S414" s="14">
        <v>0.50545240401258695</v>
      </c>
      <c r="T414" s="14">
        <v>0.547248335261031</v>
      </c>
      <c r="U414" s="14"/>
      <c r="V414" s="14">
        <v>0.52549149942287798</v>
      </c>
      <c r="W414" s="14">
        <v>0.51035186904150598</v>
      </c>
      <c r="X414" s="14"/>
      <c r="Y414" s="14">
        <v>0.55559768322390002</v>
      </c>
      <c r="Z414" s="14">
        <v>0.45022650728115898</v>
      </c>
      <c r="AA414" s="14">
        <v>0.42024652924519001</v>
      </c>
      <c r="AB414" s="14"/>
      <c r="AC414" s="14">
        <v>0.56283983247084601</v>
      </c>
      <c r="AD414" s="14">
        <v>0.55363121442317198</v>
      </c>
      <c r="AE414" s="14">
        <v>0.369119341408365</v>
      </c>
      <c r="AF414" s="14">
        <v>0.46730537434955299</v>
      </c>
    </row>
    <row r="415" spans="2:32" x14ac:dyDescent="0.3">
      <c r="B415" t="s">
        <v>244</v>
      </c>
      <c r="C415" s="14">
        <v>0.17575843026100499</v>
      </c>
      <c r="D415" s="14">
        <v>0.16558424724804299</v>
      </c>
      <c r="E415" s="14">
        <v>0.18646322403903701</v>
      </c>
      <c r="F415" s="14"/>
      <c r="G415" s="14">
        <v>0.11457131262716</v>
      </c>
      <c r="H415" s="14">
        <v>0.19597826174405</v>
      </c>
      <c r="I415" s="14">
        <v>0.22142473916455499</v>
      </c>
      <c r="J415" s="14">
        <v>0.15302400255675899</v>
      </c>
      <c r="K415" s="14"/>
      <c r="L415" s="14">
        <v>0.144389625599322</v>
      </c>
      <c r="M415" s="14">
        <v>0.21246597727111799</v>
      </c>
      <c r="N415" s="14">
        <v>0.21408981190160301</v>
      </c>
      <c r="O415" s="14">
        <v>0.185044634263339</v>
      </c>
      <c r="P415" s="14">
        <v>0.158305156171302</v>
      </c>
      <c r="Q415" s="14">
        <v>0.16374748281666501</v>
      </c>
      <c r="R415" s="14">
        <v>0.150102260259285</v>
      </c>
      <c r="S415" s="14">
        <v>0.22028645263163199</v>
      </c>
      <c r="T415" s="14">
        <v>0.184196421376004</v>
      </c>
      <c r="U415" s="14"/>
      <c r="V415" s="14">
        <v>0.153879352467929</v>
      </c>
      <c r="W415" s="14">
        <v>0.221983664607701</v>
      </c>
      <c r="X415" s="14"/>
      <c r="Y415" s="14">
        <v>0.18519958753259799</v>
      </c>
      <c r="Z415" s="14">
        <v>0.14645272664648101</v>
      </c>
      <c r="AA415" s="14">
        <v>7.5157567434275194E-2</v>
      </c>
      <c r="AB415" s="14"/>
      <c r="AC415" s="14">
        <v>0.21440497259206001</v>
      </c>
      <c r="AD415" s="14">
        <v>0.169108338279503</v>
      </c>
      <c r="AE415" s="14">
        <v>0.24237610812407101</v>
      </c>
      <c r="AF415" s="14">
        <v>0.12238949291665401</v>
      </c>
    </row>
    <row r="416" spans="2:32" x14ac:dyDescent="0.3">
      <c r="B416" t="s">
        <v>245</v>
      </c>
      <c r="C416" s="14">
        <v>3.06890924249438E-2</v>
      </c>
      <c r="D416" s="14">
        <v>3.12216481487213E-2</v>
      </c>
      <c r="E416" s="14">
        <v>3.0248821924887401E-2</v>
      </c>
      <c r="F416" s="14"/>
      <c r="G416" s="14">
        <v>2.5965160748526801E-2</v>
      </c>
      <c r="H416" s="14">
        <v>3.00099956254203E-2</v>
      </c>
      <c r="I416" s="14">
        <v>4.94720047716289E-2</v>
      </c>
      <c r="J416" s="14">
        <v>5.5023718657088803E-3</v>
      </c>
      <c r="K416" s="14"/>
      <c r="L416" s="14">
        <v>4.2340299207129103E-2</v>
      </c>
      <c r="M416" s="14">
        <v>1.1737605655964699E-2</v>
      </c>
      <c r="N416" s="14">
        <v>2.4913504807764799E-2</v>
      </c>
      <c r="O416" s="14">
        <v>1.91147207011957E-2</v>
      </c>
      <c r="P416" s="14">
        <v>1.8715684669088101E-2</v>
      </c>
      <c r="Q416" s="14">
        <v>4.3452517049771301E-2</v>
      </c>
      <c r="R416" s="14">
        <v>3.5922154642323803E-2</v>
      </c>
      <c r="S416" s="14">
        <v>3.7024778086551101E-2</v>
      </c>
      <c r="T416" s="14">
        <v>3.09027972083727E-2</v>
      </c>
      <c r="U416" s="14"/>
      <c r="V416" s="14">
        <v>2.4262610544569602E-2</v>
      </c>
      <c r="W416" s="14">
        <v>4.2511728535871901E-2</v>
      </c>
      <c r="X416" s="14"/>
      <c r="Y416" s="14">
        <v>3.1758478582689098E-2</v>
      </c>
      <c r="Z416" s="14">
        <v>4.8341433222966697E-2</v>
      </c>
      <c r="AA416" s="14">
        <v>1.7552563457883499E-2</v>
      </c>
      <c r="AB416" s="14"/>
      <c r="AC416" s="14">
        <v>4.3855818356694498E-2</v>
      </c>
      <c r="AD416" s="14">
        <v>2.5631120788241101E-2</v>
      </c>
      <c r="AE416" s="14">
        <v>3.8895105021486603E-2</v>
      </c>
      <c r="AF416" s="14">
        <v>2.1432862332778298E-2</v>
      </c>
    </row>
    <row r="417" spans="2:32" x14ac:dyDescent="0.3">
      <c r="B417" t="s">
        <v>63</v>
      </c>
      <c r="C417" s="14">
        <v>1.1513076455986E-2</v>
      </c>
      <c r="D417" s="14">
        <v>1.2417385748654501E-2</v>
      </c>
      <c r="E417" s="14">
        <v>9.5589160672136207E-3</v>
      </c>
      <c r="F417" s="14"/>
      <c r="G417" s="14">
        <v>1.0422153411095999E-2</v>
      </c>
      <c r="H417" s="14">
        <v>1.7678891333525602E-2</v>
      </c>
      <c r="I417" s="14">
        <v>7.4346497598954597E-3</v>
      </c>
      <c r="J417" s="14">
        <v>2.5376099010609499E-3</v>
      </c>
      <c r="K417" s="14"/>
      <c r="L417" s="14">
        <v>3.8143129978930801E-3</v>
      </c>
      <c r="M417" s="14">
        <v>1.5907949114862201E-2</v>
      </c>
      <c r="N417" s="14">
        <v>7.3208395538942803E-3</v>
      </c>
      <c r="O417" s="14">
        <v>5.86376701547308E-3</v>
      </c>
      <c r="P417" s="14">
        <v>1.3209824792137901E-2</v>
      </c>
      <c r="Q417" s="14">
        <v>6.2353139311340199E-3</v>
      </c>
      <c r="R417" s="14">
        <v>3.2804931317121297E-2</v>
      </c>
      <c r="S417" s="14">
        <v>1.61696137220671E-2</v>
      </c>
      <c r="T417" s="14">
        <v>1.26362077760732E-2</v>
      </c>
      <c r="U417" s="14"/>
      <c r="V417" s="14">
        <v>5.7685539607632997E-3</v>
      </c>
      <c r="W417" s="14">
        <v>2.36003189375498E-2</v>
      </c>
      <c r="X417" s="14"/>
      <c r="Y417" s="14">
        <v>1.4289800099221201E-2</v>
      </c>
      <c r="Z417" s="14">
        <v>1.2704708313547799E-2</v>
      </c>
      <c r="AA417" s="14">
        <v>0</v>
      </c>
      <c r="AB417" s="14"/>
      <c r="AC417" s="14">
        <v>2.9466759676982798E-2</v>
      </c>
      <c r="AD417" s="14">
        <v>6.4147292255985798E-3</v>
      </c>
      <c r="AE417" s="14">
        <v>7.8151331595659197E-3</v>
      </c>
      <c r="AF417" s="14">
        <v>4.4324197895891301E-3</v>
      </c>
    </row>
    <row r="418" spans="2:32" x14ac:dyDescent="0.3">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row>
    <row r="419" spans="2:32" x14ac:dyDescent="0.3">
      <c r="B419" s="6" t="s">
        <v>251</v>
      </c>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row>
    <row r="420" spans="2:32" x14ac:dyDescent="0.3">
      <c r="B420" s="21" t="s">
        <v>67</v>
      </c>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row>
    <row r="421" spans="2:32" x14ac:dyDescent="0.3">
      <c r="B421" t="s">
        <v>242</v>
      </c>
      <c r="C421" s="14">
        <v>0.39405996548795502</v>
      </c>
      <c r="D421" s="14">
        <v>0.41013201499357399</v>
      </c>
      <c r="E421" s="14">
        <v>0.37917143694438399</v>
      </c>
      <c r="F421" s="14"/>
      <c r="G421" s="14">
        <v>0.43802353998313598</v>
      </c>
      <c r="H421" s="14">
        <v>0.381815535046167</v>
      </c>
      <c r="I421" s="14">
        <v>0.33990243442212997</v>
      </c>
      <c r="J421" s="14">
        <v>0.44586577496465701</v>
      </c>
      <c r="K421" s="14"/>
      <c r="L421" s="14">
        <v>0.50045414747958505</v>
      </c>
      <c r="M421" s="14">
        <v>0.37161161501289802</v>
      </c>
      <c r="N421" s="14">
        <v>0.331509030082695</v>
      </c>
      <c r="O421" s="14">
        <v>0.35266837699562897</v>
      </c>
      <c r="P421" s="14">
        <v>0.33924358842543501</v>
      </c>
      <c r="Q421" s="14">
        <v>0.377345960907984</v>
      </c>
      <c r="R421" s="14">
        <v>0.35085598732050299</v>
      </c>
      <c r="S421" s="14">
        <v>0.35274465843543301</v>
      </c>
      <c r="T421" s="14">
        <v>0.38758077465840701</v>
      </c>
      <c r="U421" s="14"/>
      <c r="V421" s="14">
        <v>0.42085288104359497</v>
      </c>
      <c r="W421" s="14">
        <v>0.33884943122510303</v>
      </c>
      <c r="X421" s="14"/>
      <c r="Y421" s="14">
        <v>0.36557944463682601</v>
      </c>
      <c r="Z421" s="14">
        <v>0.474665899827244</v>
      </c>
      <c r="AA421" s="14">
        <v>0.50936413865841501</v>
      </c>
      <c r="AB421" s="14"/>
      <c r="AC421" s="14">
        <v>0.30802925692272698</v>
      </c>
      <c r="AD421" s="14">
        <v>0.395493154615568</v>
      </c>
      <c r="AE421" s="14">
        <v>0.42177913233035502</v>
      </c>
      <c r="AF421" s="14">
        <v>0.47329066208548098</v>
      </c>
    </row>
    <row r="422" spans="2:32" x14ac:dyDescent="0.3">
      <c r="B422" t="s">
        <v>243</v>
      </c>
      <c r="C422" s="14">
        <v>0.417438136203162</v>
      </c>
      <c r="D422" s="14">
        <v>0.430027117621542</v>
      </c>
      <c r="E422" s="14">
        <v>0.40393517539464002</v>
      </c>
      <c r="F422" s="14"/>
      <c r="G422" s="14">
        <v>0.403168175436178</v>
      </c>
      <c r="H422" s="14">
        <v>0.40056377198658899</v>
      </c>
      <c r="I422" s="14">
        <v>0.45522647301811903</v>
      </c>
      <c r="J422" s="14">
        <v>0.42612364121804103</v>
      </c>
      <c r="K422" s="14"/>
      <c r="L422" s="14">
        <v>0.36149910042423</v>
      </c>
      <c r="M422" s="14">
        <v>0.43323472057519402</v>
      </c>
      <c r="N422" s="14">
        <v>0.43968625751462498</v>
      </c>
      <c r="O422" s="14">
        <v>0.45612793869242901</v>
      </c>
      <c r="P422" s="14">
        <v>0.46330529396742498</v>
      </c>
      <c r="Q422" s="14">
        <v>0.41500077732895702</v>
      </c>
      <c r="R422" s="14">
        <v>0.443678219807358</v>
      </c>
      <c r="S422" s="14">
        <v>0.40174467789599999</v>
      </c>
      <c r="T422" s="14">
        <v>0.42390918702733799</v>
      </c>
      <c r="U422" s="14"/>
      <c r="V422" s="14">
        <v>0.41381575831463102</v>
      </c>
      <c r="W422" s="14">
        <v>0.42335504531917001</v>
      </c>
      <c r="X422" s="14"/>
      <c r="Y422" s="14">
        <v>0.42561183413602799</v>
      </c>
      <c r="Z422" s="14">
        <v>0.42027252176371999</v>
      </c>
      <c r="AA422" s="14">
        <v>0.40531281812945302</v>
      </c>
      <c r="AB422" s="14"/>
      <c r="AC422" s="14">
        <v>0.42124397857411899</v>
      </c>
      <c r="AD422" s="14">
        <v>0.42873503980505001</v>
      </c>
      <c r="AE422" s="14">
        <v>0.42903541988365901</v>
      </c>
      <c r="AF422" s="14">
        <v>0.38296629239798702</v>
      </c>
    </row>
    <row r="423" spans="2:32" x14ac:dyDescent="0.3">
      <c r="B423" t="s">
        <v>244</v>
      </c>
      <c r="C423" s="14">
        <v>0.152628915349451</v>
      </c>
      <c r="D423" s="14">
        <v>0.13060139704114199</v>
      </c>
      <c r="E423" s="14">
        <v>0.17511929917730101</v>
      </c>
      <c r="F423" s="14"/>
      <c r="G423" s="14">
        <v>0.127176962345319</v>
      </c>
      <c r="H423" s="14">
        <v>0.176548384600339</v>
      </c>
      <c r="I423" s="14">
        <v>0.17265332865142</v>
      </c>
      <c r="J423" s="14">
        <v>9.2079192060785506E-2</v>
      </c>
      <c r="K423" s="14"/>
      <c r="L423" s="14">
        <v>0.11179558313936</v>
      </c>
      <c r="M423" s="14">
        <v>0.16163477974443999</v>
      </c>
      <c r="N423" s="14">
        <v>0.196294159625818</v>
      </c>
      <c r="O423" s="14">
        <v>0.164417678478778</v>
      </c>
      <c r="P423" s="14">
        <v>0.17254850328620799</v>
      </c>
      <c r="Q423" s="14">
        <v>0.14734805421411201</v>
      </c>
      <c r="R423" s="14">
        <v>0.13899703245102701</v>
      </c>
      <c r="S423" s="14">
        <v>0.200465702360691</v>
      </c>
      <c r="T423" s="14">
        <v>0.16553707658492001</v>
      </c>
      <c r="U423" s="14"/>
      <c r="V423" s="14">
        <v>0.138752649997024</v>
      </c>
      <c r="W423" s="14">
        <v>0.183058138933754</v>
      </c>
      <c r="X423" s="14"/>
      <c r="Y423" s="14">
        <v>0.16835822006692899</v>
      </c>
      <c r="Z423" s="14">
        <v>7.8037036749438196E-2</v>
      </c>
      <c r="AA423" s="14">
        <v>6.24876182590011E-2</v>
      </c>
      <c r="AB423" s="14"/>
      <c r="AC423" s="14">
        <v>0.211122609979988</v>
      </c>
      <c r="AD423" s="14">
        <v>0.145885970279828</v>
      </c>
      <c r="AE423" s="14">
        <v>0.107543374717713</v>
      </c>
      <c r="AF423" s="14">
        <v>0.12400266883485001</v>
      </c>
    </row>
    <row r="424" spans="2:32" x14ac:dyDescent="0.3">
      <c r="B424" t="s">
        <v>245</v>
      </c>
      <c r="C424" s="14">
        <v>3.1621931264442099E-2</v>
      </c>
      <c r="D424" s="14">
        <v>2.2356910906339799E-2</v>
      </c>
      <c r="E424" s="14">
        <v>4.01421648953506E-2</v>
      </c>
      <c r="F424" s="14"/>
      <c r="G424" s="14">
        <v>2.97813144168288E-2</v>
      </c>
      <c r="H424" s="14">
        <v>3.4951812190607903E-2</v>
      </c>
      <c r="I424" s="14">
        <v>2.8947500496312499E-2</v>
      </c>
      <c r="J424" s="14">
        <v>3.0429019890808099E-2</v>
      </c>
      <c r="K424" s="14"/>
      <c r="L424" s="14">
        <v>2.44920660344073E-2</v>
      </c>
      <c r="M424" s="14">
        <v>3.0242440834702899E-2</v>
      </c>
      <c r="N424" s="14">
        <v>1.95073888295575E-2</v>
      </c>
      <c r="O424" s="14">
        <v>2.6786005833164098E-2</v>
      </c>
      <c r="P424" s="14">
        <v>1.9897838060859398E-2</v>
      </c>
      <c r="Q424" s="14">
        <v>5.1402131332292898E-2</v>
      </c>
      <c r="R424" s="14">
        <v>5.4236037230904997E-2</v>
      </c>
      <c r="S424" s="14">
        <v>4.5044961307876198E-2</v>
      </c>
      <c r="T424" s="14">
        <v>2.2972961729336001E-2</v>
      </c>
      <c r="U424" s="14"/>
      <c r="V424" s="14">
        <v>2.51712849222696E-2</v>
      </c>
      <c r="W424" s="14">
        <v>4.4536947840206002E-2</v>
      </c>
      <c r="X424" s="14"/>
      <c r="Y424" s="14">
        <v>3.5983509503432702E-2</v>
      </c>
      <c r="Z424" s="14">
        <v>2.1738921112361202E-2</v>
      </c>
      <c r="AA424" s="14">
        <v>1.5938623948182701E-2</v>
      </c>
      <c r="AB424" s="14"/>
      <c r="AC424" s="14">
        <v>4.8517238457794203E-2</v>
      </c>
      <c r="AD424" s="14">
        <v>2.8866795463475599E-2</v>
      </c>
      <c r="AE424" s="14">
        <v>3.3826939908706902E-2</v>
      </c>
      <c r="AF424" s="14">
        <v>1.75298628766603E-2</v>
      </c>
    </row>
    <row r="425" spans="2:32" x14ac:dyDescent="0.3">
      <c r="B425" t="s">
        <v>63</v>
      </c>
      <c r="C425" s="14">
        <v>4.2510516949895603E-3</v>
      </c>
      <c r="D425" s="14">
        <v>6.8825594374013503E-3</v>
      </c>
      <c r="E425" s="14">
        <v>1.6319235883242801E-3</v>
      </c>
      <c r="F425" s="14"/>
      <c r="G425" s="14">
        <v>1.85000781853784E-3</v>
      </c>
      <c r="H425" s="14">
        <v>6.12049617629734E-3</v>
      </c>
      <c r="I425" s="14">
        <v>3.27026341201845E-3</v>
      </c>
      <c r="J425" s="14">
        <v>5.5023718657088803E-3</v>
      </c>
      <c r="K425" s="14"/>
      <c r="L425" s="14">
        <v>1.7591029224179799E-3</v>
      </c>
      <c r="M425" s="14">
        <v>3.2764438327644902E-3</v>
      </c>
      <c r="N425" s="14">
        <v>1.30031639473036E-2</v>
      </c>
      <c r="O425" s="14">
        <v>0</v>
      </c>
      <c r="P425" s="14">
        <v>5.0047762600722301E-3</v>
      </c>
      <c r="Q425" s="14">
        <v>8.9030762166550492E-3</v>
      </c>
      <c r="R425" s="14">
        <v>1.22327231902061E-2</v>
      </c>
      <c r="S425" s="14">
        <v>0</v>
      </c>
      <c r="T425" s="14">
        <v>0</v>
      </c>
      <c r="U425" s="14"/>
      <c r="V425" s="14">
        <v>1.4074257224802899E-3</v>
      </c>
      <c r="W425" s="14">
        <v>1.0200436681767301E-2</v>
      </c>
      <c r="X425" s="14"/>
      <c r="Y425" s="14">
        <v>4.4669916567852902E-3</v>
      </c>
      <c r="Z425" s="14">
        <v>5.2856205472367598E-3</v>
      </c>
      <c r="AA425" s="14">
        <v>6.8968010049479597E-3</v>
      </c>
      <c r="AB425" s="14"/>
      <c r="AC425" s="14">
        <v>1.1086916065372199E-2</v>
      </c>
      <c r="AD425" s="14">
        <v>1.01903983607948E-3</v>
      </c>
      <c r="AE425" s="14">
        <v>7.8151331595659197E-3</v>
      </c>
      <c r="AF425" s="14">
        <v>2.2105138050211698E-3</v>
      </c>
    </row>
    <row r="426" spans="2:32" x14ac:dyDescent="0.3">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row>
    <row r="427" spans="2:32" x14ac:dyDescent="0.3">
      <c r="B427" s="6" t="s">
        <v>252</v>
      </c>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row>
    <row r="428" spans="2:32" x14ac:dyDescent="0.3">
      <c r="B428" s="21" t="s">
        <v>67</v>
      </c>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row>
    <row r="429" spans="2:32" x14ac:dyDescent="0.3">
      <c r="B429" t="s">
        <v>242</v>
      </c>
      <c r="C429" s="14">
        <v>0.30632568043314201</v>
      </c>
      <c r="D429" s="14">
        <v>0.3329365128051</v>
      </c>
      <c r="E429" s="14">
        <v>0.280632639370963</v>
      </c>
      <c r="F429" s="14"/>
      <c r="G429" s="14">
        <v>0.37758674741124998</v>
      </c>
      <c r="H429" s="14">
        <v>0.28709337582461902</v>
      </c>
      <c r="I429" s="14">
        <v>0.241457307595079</v>
      </c>
      <c r="J429" s="14">
        <v>0.34252192465334103</v>
      </c>
      <c r="K429" s="14"/>
      <c r="L429" s="14">
        <v>0.40559814983589398</v>
      </c>
      <c r="M429" s="14">
        <v>0.26116756628925902</v>
      </c>
      <c r="N429" s="14">
        <v>0.18725845505510599</v>
      </c>
      <c r="O429" s="14">
        <v>0.28582692270585403</v>
      </c>
      <c r="P429" s="14">
        <v>0.28307773549883603</v>
      </c>
      <c r="Q429" s="14">
        <v>0.32023272559312699</v>
      </c>
      <c r="R429" s="14">
        <v>0.25019129125802297</v>
      </c>
      <c r="S429" s="14">
        <v>0.32218002909224602</v>
      </c>
      <c r="T429" s="14">
        <v>0.29127141438054599</v>
      </c>
      <c r="U429" s="14"/>
      <c r="V429" s="14">
        <v>0.33381267215964999</v>
      </c>
      <c r="W429" s="14">
        <v>0.250738884343299</v>
      </c>
      <c r="X429" s="14"/>
      <c r="Y429" s="14">
        <v>0.25715071739637901</v>
      </c>
      <c r="Z429" s="14">
        <v>0.39523711951117801</v>
      </c>
      <c r="AA429" s="14">
        <v>0.466523771487387</v>
      </c>
      <c r="AB429" s="14"/>
      <c r="AC429" s="14">
        <v>0.201336775789867</v>
      </c>
      <c r="AD429" s="14">
        <v>0.28759763944550398</v>
      </c>
      <c r="AE429" s="14">
        <v>0.38366811621949598</v>
      </c>
      <c r="AF429" s="14">
        <v>0.42937418277712103</v>
      </c>
    </row>
    <row r="430" spans="2:32" x14ac:dyDescent="0.3">
      <c r="B430" t="s">
        <v>243</v>
      </c>
      <c r="C430" s="14">
        <v>0.47391114261692902</v>
      </c>
      <c r="D430" s="14">
        <v>0.462489827374854</v>
      </c>
      <c r="E430" s="14">
        <v>0.48483487068846698</v>
      </c>
      <c r="F430" s="14"/>
      <c r="G430" s="14">
        <v>0.42786384821746198</v>
      </c>
      <c r="H430" s="14">
        <v>0.472161141461582</v>
      </c>
      <c r="I430" s="14">
        <v>0.50975358365767198</v>
      </c>
      <c r="J430" s="14">
        <v>0.50749675247276604</v>
      </c>
      <c r="K430" s="14"/>
      <c r="L430" s="14">
        <v>0.44226406140361901</v>
      </c>
      <c r="M430" s="14">
        <v>0.52618992845021595</v>
      </c>
      <c r="N430" s="14">
        <v>0.52893875155264403</v>
      </c>
      <c r="O430" s="14">
        <v>0.49802530537567002</v>
      </c>
      <c r="P430" s="14">
        <v>0.49880070928451697</v>
      </c>
      <c r="Q430" s="14">
        <v>0.44843880199001301</v>
      </c>
      <c r="R430" s="14">
        <v>0.450905868790964</v>
      </c>
      <c r="S430" s="14">
        <v>0.462522272409366</v>
      </c>
      <c r="T430" s="14">
        <v>0.45929683214424499</v>
      </c>
      <c r="U430" s="14"/>
      <c r="V430" s="14">
        <v>0.477016169262307</v>
      </c>
      <c r="W430" s="14">
        <v>0.46310724583537699</v>
      </c>
      <c r="X430" s="14"/>
      <c r="Y430" s="14">
        <v>0.51117879074517703</v>
      </c>
      <c r="Z430" s="14">
        <v>0.44190219367989197</v>
      </c>
      <c r="AA430" s="14">
        <v>0.42812868534964699</v>
      </c>
      <c r="AB430" s="14"/>
      <c r="AC430" s="14">
        <v>0.50453240840173497</v>
      </c>
      <c r="AD430" s="14">
        <v>0.51309487315574798</v>
      </c>
      <c r="AE430" s="14">
        <v>0.351642063446722</v>
      </c>
      <c r="AF430" s="14">
        <v>0.40241413519034402</v>
      </c>
    </row>
    <row r="431" spans="2:32" x14ac:dyDescent="0.3">
      <c r="B431" t="s">
        <v>244</v>
      </c>
      <c r="C431" s="14">
        <v>0.16578280824406999</v>
      </c>
      <c r="D431" s="14">
        <v>0.15232956126087299</v>
      </c>
      <c r="E431" s="14">
        <v>0.17973715852069899</v>
      </c>
      <c r="F431" s="14"/>
      <c r="G431" s="14">
        <v>0.15301355039300499</v>
      </c>
      <c r="H431" s="14">
        <v>0.172061202445636</v>
      </c>
      <c r="I431" s="14">
        <v>0.19267091610513201</v>
      </c>
      <c r="J431" s="14">
        <v>0.119813298815157</v>
      </c>
      <c r="K431" s="14"/>
      <c r="L431" s="14">
        <v>0.101164384344057</v>
      </c>
      <c r="M431" s="14">
        <v>0.17256382863897901</v>
      </c>
      <c r="N431" s="14">
        <v>0.21450264270900299</v>
      </c>
      <c r="O431" s="14">
        <v>0.17116171076353201</v>
      </c>
      <c r="P431" s="14">
        <v>0.1805638552694</v>
      </c>
      <c r="Q431" s="14">
        <v>0.19128992170081599</v>
      </c>
      <c r="R431" s="14">
        <v>0.20218375608651301</v>
      </c>
      <c r="S431" s="14">
        <v>0.154443600761802</v>
      </c>
      <c r="T431" s="14">
        <v>0.18651055661009899</v>
      </c>
      <c r="U431" s="14"/>
      <c r="V431" s="14">
        <v>0.15000878578444199</v>
      </c>
      <c r="W431" s="14">
        <v>0.20212212062433799</v>
      </c>
      <c r="X431" s="14"/>
      <c r="Y431" s="14">
        <v>0.18031337212818699</v>
      </c>
      <c r="Z431" s="14">
        <v>0.10359598780304501</v>
      </c>
      <c r="AA431" s="14">
        <v>8.2055994641800301E-2</v>
      </c>
      <c r="AB431" s="14"/>
      <c r="AC431" s="14">
        <v>0.225944282212659</v>
      </c>
      <c r="AD431" s="14">
        <v>0.15764606531279801</v>
      </c>
      <c r="AE431" s="14">
        <v>0.13802239423024901</v>
      </c>
      <c r="AF431" s="14">
        <v>0.13421673878424301</v>
      </c>
    </row>
    <row r="432" spans="2:32" x14ac:dyDescent="0.3">
      <c r="B432" t="s">
        <v>245</v>
      </c>
      <c r="C432" s="14">
        <v>2.8949168676549002E-2</v>
      </c>
      <c r="D432" s="14">
        <v>2.95901732201049E-2</v>
      </c>
      <c r="E432" s="14">
        <v>2.8395195345898998E-2</v>
      </c>
      <c r="F432" s="14"/>
      <c r="G432" s="14">
        <v>2.5807351172037401E-2</v>
      </c>
      <c r="H432" s="14">
        <v>3.2183781219394303E-2</v>
      </c>
      <c r="I432" s="14">
        <v>3.6210289820705698E-2</v>
      </c>
      <c r="J432" s="14">
        <v>1.10047437314178E-2</v>
      </c>
      <c r="K432" s="14"/>
      <c r="L432" s="14">
        <v>3.1473054765264498E-2</v>
      </c>
      <c r="M432" s="14">
        <v>1.15944996416848E-2</v>
      </c>
      <c r="N432" s="14">
        <v>3.5389227869455399E-2</v>
      </c>
      <c r="O432" s="14">
        <v>2.09205777275055E-2</v>
      </c>
      <c r="P432" s="14">
        <v>5.8472227316071898E-3</v>
      </c>
      <c r="Q432" s="14">
        <v>2.0022331119748799E-2</v>
      </c>
      <c r="R432" s="14">
        <v>7.4307283663826898E-2</v>
      </c>
      <c r="S432" s="14">
        <v>3.7227305023552697E-2</v>
      </c>
      <c r="T432" s="14">
        <v>3.3534195615687497E-2</v>
      </c>
      <c r="U432" s="14"/>
      <c r="V432" s="14">
        <v>2.01392882794755E-2</v>
      </c>
      <c r="W432" s="14">
        <v>4.6053827316437299E-2</v>
      </c>
      <c r="X432" s="14"/>
      <c r="Y432" s="14">
        <v>2.7884902543815999E-2</v>
      </c>
      <c r="Z432" s="14">
        <v>1.79903288607846E-2</v>
      </c>
      <c r="AA432" s="14">
        <v>5.7406112658599196E-3</v>
      </c>
      <c r="AB432" s="14"/>
      <c r="AC432" s="14">
        <v>3.5393644223427098E-2</v>
      </c>
      <c r="AD432" s="14">
        <v>2.2917496686289101E-2</v>
      </c>
      <c r="AE432" s="14">
        <v>7.4737824653936094E-2</v>
      </c>
      <c r="AF432" s="14">
        <v>1.4394625199663299E-2</v>
      </c>
    </row>
    <row r="433" spans="2:32" x14ac:dyDescent="0.3">
      <c r="B433" t="s">
        <v>63</v>
      </c>
      <c r="C433" s="14">
        <v>2.5031200029310099E-2</v>
      </c>
      <c r="D433" s="14">
        <v>2.2653925339067901E-2</v>
      </c>
      <c r="E433" s="14">
        <v>2.6400136073972E-2</v>
      </c>
      <c r="F433" s="14"/>
      <c r="G433" s="14">
        <v>1.57285028062451E-2</v>
      </c>
      <c r="H433" s="14">
        <v>3.6500499048768197E-2</v>
      </c>
      <c r="I433" s="14">
        <v>1.99079028214121E-2</v>
      </c>
      <c r="J433" s="14">
        <v>1.91632803273173E-2</v>
      </c>
      <c r="K433" s="14"/>
      <c r="L433" s="14">
        <v>1.95003496511661E-2</v>
      </c>
      <c r="M433" s="14">
        <v>2.8484176979861501E-2</v>
      </c>
      <c r="N433" s="14">
        <v>3.39109228137911E-2</v>
      </c>
      <c r="O433" s="14">
        <v>2.4065483427438701E-2</v>
      </c>
      <c r="P433" s="14">
        <v>3.1710477215638702E-2</v>
      </c>
      <c r="Q433" s="14">
        <v>2.0016219596294901E-2</v>
      </c>
      <c r="R433" s="14">
        <v>2.24118002006728E-2</v>
      </c>
      <c r="S433" s="14">
        <v>2.3626792713033501E-2</v>
      </c>
      <c r="T433" s="14">
        <v>2.9387001249422302E-2</v>
      </c>
      <c r="U433" s="14"/>
      <c r="V433" s="14">
        <v>1.90230845141247E-2</v>
      </c>
      <c r="W433" s="14">
        <v>3.7977921880547903E-2</v>
      </c>
      <c r="X433" s="14"/>
      <c r="Y433" s="14">
        <v>2.3472217186441699E-2</v>
      </c>
      <c r="Z433" s="14">
        <v>4.1274370145100603E-2</v>
      </c>
      <c r="AA433" s="14">
        <v>1.75509372553063E-2</v>
      </c>
      <c r="AB433" s="14"/>
      <c r="AC433" s="14">
        <v>3.2792889372312402E-2</v>
      </c>
      <c r="AD433" s="14">
        <v>1.8743925399660799E-2</v>
      </c>
      <c r="AE433" s="14">
        <v>5.1929601449596997E-2</v>
      </c>
      <c r="AF433" s="14">
        <v>1.9600318048628801E-2</v>
      </c>
    </row>
    <row r="434" spans="2:32" x14ac:dyDescent="0.3">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row>
    <row r="435" spans="2:32" x14ac:dyDescent="0.3">
      <c r="B435" s="6" t="s">
        <v>253</v>
      </c>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row>
    <row r="436" spans="2:32" x14ac:dyDescent="0.3">
      <c r="B436" s="21" t="s">
        <v>67</v>
      </c>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row>
    <row r="437" spans="2:32" x14ac:dyDescent="0.3">
      <c r="B437" t="s">
        <v>242</v>
      </c>
      <c r="C437" s="14">
        <v>0.32413363194649802</v>
      </c>
      <c r="D437" s="14">
        <v>0.34925375778208401</v>
      </c>
      <c r="E437" s="14">
        <v>0.29998513180983799</v>
      </c>
      <c r="F437" s="14"/>
      <c r="G437" s="14">
        <v>0.38225540730858498</v>
      </c>
      <c r="H437" s="14">
        <v>0.30116009269070398</v>
      </c>
      <c r="I437" s="14">
        <v>0.277269139297042</v>
      </c>
      <c r="J437" s="14">
        <v>0.36461062626576302</v>
      </c>
      <c r="K437" s="14"/>
      <c r="L437" s="14">
        <v>0.456390971895205</v>
      </c>
      <c r="M437" s="14">
        <v>0.286855076612194</v>
      </c>
      <c r="N437" s="14">
        <v>0.21435697979306201</v>
      </c>
      <c r="O437" s="14">
        <v>0.26902561048202001</v>
      </c>
      <c r="P437" s="14">
        <v>0.299273460444762</v>
      </c>
      <c r="Q437" s="14">
        <v>0.27142096866127902</v>
      </c>
      <c r="R437" s="14">
        <v>0.27088247092252399</v>
      </c>
      <c r="S437" s="14">
        <v>0.31824042529021401</v>
      </c>
      <c r="T437" s="14">
        <v>0.32795238815042299</v>
      </c>
      <c r="U437" s="14"/>
      <c r="V437" s="14">
        <v>0.36021709375616001</v>
      </c>
      <c r="W437" s="14">
        <v>0.251715772824745</v>
      </c>
      <c r="X437" s="14"/>
      <c r="Y437" s="14">
        <v>0.26453928623242001</v>
      </c>
      <c r="Z437" s="14">
        <v>0.41016867580491501</v>
      </c>
      <c r="AA437" s="14">
        <v>0.58983828979688802</v>
      </c>
      <c r="AB437" s="14"/>
      <c r="AC437" s="14">
        <v>0.21576056945941499</v>
      </c>
      <c r="AD437" s="14">
        <v>0.291341368902505</v>
      </c>
      <c r="AE437" s="14">
        <v>0.34846260621418002</v>
      </c>
      <c r="AF437" s="14">
        <v>0.50263543526419996</v>
      </c>
    </row>
    <row r="438" spans="2:32" x14ac:dyDescent="0.3">
      <c r="B438" t="s">
        <v>243</v>
      </c>
      <c r="C438" s="14">
        <v>0.52528902737441596</v>
      </c>
      <c r="D438" s="14">
        <v>0.51381349269945897</v>
      </c>
      <c r="E438" s="14">
        <v>0.53533756889170403</v>
      </c>
      <c r="F438" s="14"/>
      <c r="G438" s="14">
        <v>0.49166237081699499</v>
      </c>
      <c r="H438" s="14">
        <v>0.52050564205483596</v>
      </c>
      <c r="I438" s="14">
        <v>0.56007655389389599</v>
      </c>
      <c r="J438" s="14">
        <v>0.54367270602215001</v>
      </c>
      <c r="K438" s="14"/>
      <c r="L438" s="14">
        <v>0.45773420658914399</v>
      </c>
      <c r="M438" s="14">
        <v>0.55049584473691204</v>
      </c>
      <c r="N438" s="14">
        <v>0.59226239924457602</v>
      </c>
      <c r="O438" s="14">
        <v>0.53810994684244895</v>
      </c>
      <c r="P438" s="14">
        <v>0.53995865975677704</v>
      </c>
      <c r="Q438" s="14">
        <v>0.55861285844773201</v>
      </c>
      <c r="R438" s="14">
        <v>0.57539777456608199</v>
      </c>
      <c r="S438" s="14">
        <v>0.49059904585591102</v>
      </c>
      <c r="T438" s="14">
        <v>0.51406749030360999</v>
      </c>
      <c r="U438" s="14"/>
      <c r="V438" s="14">
        <v>0.51534494719605495</v>
      </c>
      <c r="W438" s="14">
        <v>0.54209935847169899</v>
      </c>
      <c r="X438" s="14"/>
      <c r="Y438" s="14">
        <v>0.56143713866839096</v>
      </c>
      <c r="Z438" s="14">
        <v>0.494927579244963</v>
      </c>
      <c r="AA438" s="14">
        <v>0.33892428743417702</v>
      </c>
      <c r="AB438" s="14"/>
      <c r="AC438" s="14">
        <v>0.54291336308765503</v>
      </c>
      <c r="AD438" s="14">
        <v>0.56996792626718396</v>
      </c>
      <c r="AE438" s="14">
        <v>0.539909067176221</v>
      </c>
      <c r="AF438" s="14">
        <v>0.40239783696138298</v>
      </c>
    </row>
    <row r="439" spans="2:32" x14ac:dyDescent="0.3">
      <c r="B439" t="s">
        <v>244</v>
      </c>
      <c r="C439" s="14">
        <v>0.119562586200364</v>
      </c>
      <c r="D439" s="14">
        <v>0.108183359894793</v>
      </c>
      <c r="E439" s="14">
        <v>0.13130347293075001</v>
      </c>
      <c r="F439" s="14"/>
      <c r="G439" s="14">
        <v>8.93382772491184E-2</v>
      </c>
      <c r="H439" s="14">
        <v>0.141642452796891</v>
      </c>
      <c r="I439" s="14">
        <v>0.13258055563568899</v>
      </c>
      <c r="J439" s="14">
        <v>8.9179057811026197E-2</v>
      </c>
      <c r="K439" s="14"/>
      <c r="L439" s="14">
        <v>7.3110172812374002E-2</v>
      </c>
      <c r="M439" s="14">
        <v>0.13510538292746599</v>
      </c>
      <c r="N439" s="14">
        <v>0.16114627660070299</v>
      </c>
      <c r="O439" s="14">
        <v>0.12998110394363499</v>
      </c>
      <c r="P439" s="14">
        <v>0.10947282229522701</v>
      </c>
      <c r="Q439" s="14">
        <v>0.143531346625491</v>
      </c>
      <c r="R439" s="14">
        <v>9.9384165115274106E-2</v>
      </c>
      <c r="S439" s="14">
        <v>0.164523749558979</v>
      </c>
      <c r="T439" s="14">
        <v>0.132705763437962</v>
      </c>
      <c r="U439" s="14"/>
      <c r="V439" s="14">
        <v>9.9811328353283005E-2</v>
      </c>
      <c r="W439" s="14">
        <v>0.16130125594491501</v>
      </c>
      <c r="X439" s="14"/>
      <c r="Y439" s="14">
        <v>0.13745851256196201</v>
      </c>
      <c r="Z439" s="14">
        <v>7.2639635047138607E-2</v>
      </c>
      <c r="AA439" s="14">
        <v>4.7945874247768999E-2</v>
      </c>
      <c r="AB439" s="14"/>
      <c r="AC439" s="14">
        <v>0.18621711968871299</v>
      </c>
      <c r="AD439" s="14">
        <v>0.111607291555581</v>
      </c>
      <c r="AE439" s="14">
        <v>9.4258639223141899E-2</v>
      </c>
      <c r="AF439" s="14">
        <v>7.5420129286693505E-2</v>
      </c>
    </row>
    <row r="440" spans="2:32" x14ac:dyDescent="0.3">
      <c r="B440" t="s">
        <v>245</v>
      </c>
      <c r="C440" s="14">
        <v>2.2698441169477199E-2</v>
      </c>
      <c r="D440" s="14">
        <v>2.32435278733794E-2</v>
      </c>
      <c r="E440" s="14">
        <v>2.2221587123529001E-2</v>
      </c>
      <c r="F440" s="14"/>
      <c r="G440" s="14">
        <v>2.56093876479194E-2</v>
      </c>
      <c r="H440" s="14">
        <v>2.5286601015687801E-2</v>
      </c>
      <c r="I440" s="14">
        <v>2.6803487761354099E-2</v>
      </c>
      <c r="J440" s="14">
        <v>0</v>
      </c>
      <c r="K440" s="14"/>
      <c r="L440" s="14">
        <v>1.1005545780858401E-2</v>
      </c>
      <c r="M440" s="14">
        <v>2.11440475532239E-2</v>
      </c>
      <c r="N440" s="14">
        <v>3.2234344361659097E-2</v>
      </c>
      <c r="O440" s="14">
        <v>5.7019571716422503E-2</v>
      </c>
      <c r="P440" s="14">
        <v>2.6078525310595499E-2</v>
      </c>
      <c r="Q440" s="14">
        <v>1.2208472573113799E-2</v>
      </c>
      <c r="R440" s="14">
        <v>4.9888775759501097E-2</v>
      </c>
      <c r="S440" s="14">
        <v>1.04671655728284E-2</v>
      </c>
      <c r="T440" s="14">
        <v>1.46746549882226E-2</v>
      </c>
      <c r="U440" s="14"/>
      <c r="V440" s="14">
        <v>2.1389955711387899E-2</v>
      </c>
      <c r="W440" s="14">
        <v>2.5922811268413198E-2</v>
      </c>
      <c r="X440" s="14"/>
      <c r="Y440" s="14">
        <v>2.7424736958013202E-2</v>
      </c>
      <c r="Z440" s="14">
        <v>1.35961782351778E-2</v>
      </c>
      <c r="AA440" s="14">
        <v>1.06541362503583E-2</v>
      </c>
      <c r="AB440" s="14"/>
      <c r="AC440" s="14">
        <v>3.5556821171404303E-2</v>
      </c>
      <c r="AD440" s="14">
        <v>2.3350470786956099E-2</v>
      </c>
      <c r="AE440" s="14">
        <v>0</v>
      </c>
      <c r="AF440" s="14">
        <v>1.7336084682702601E-2</v>
      </c>
    </row>
    <row r="441" spans="2:32" x14ac:dyDescent="0.3">
      <c r="B441" t="s">
        <v>63</v>
      </c>
      <c r="C441" s="14">
        <v>8.3163133092457008E-3</v>
      </c>
      <c r="D441" s="14">
        <v>5.5058617502845401E-3</v>
      </c>
      <c r="E441" s="14">
        <v>1.11522392441779E-2</v>
      </c>
      <c r="F441" s="14"/>
      <c r="G441" s="14">
        <v>1.11345569773822E-2</v>
      </c>
      <c r="H441" s="14">
        <v>1.1405211441882E-2</v>
      </c>
      <c r="I441" s="14">
        <v>3.27026341201845E-3</v>
      </c>
      <c r="J441" s="14">
        <v>2.5376099010609499E-3</v>
      </c>
      <c r="K441" s="14"/>
      <c r="L441" s="14">
        <v>1.7591029224179799E-3</v>
      </c>
      <c r="M441" s="14">
        <v>6.3996481702043801E-3</v>
      </c>
      <c r="N441" s="14">
        <v>0</v>
      </c>
      <c r="O441" s="14">
        <v>5.86376701547308E-3</v>
      </c>
      <c r="P441" s="14">
        <v>2.52165321926392E-2</v>
      </c>
      <c r="Q441" s="14">
        <v>1.42263536923835E-2</v>
      </c>
      <c r="R441" s="14">
        <v>4.4468136366189103E-3</v>
      </c>
      <c r="S441" s="14">
        <v>1.61696137220671E-2</v>
      </c>
      <c r="T441" s="14">
        <v>1.05997031197833E-2</v>
      </c>
      <c r="U441" s="14"/>
      <c r="V441" s="14">
        <v>3.2366749831147998E-3</v>
      </c>
      <c r="W441" s="14">
        <v>1.8960801490228999E-2</v>
      </c>
      <c r="X441" s="14"/>
      <c r="Y441" s="14">
        <v>9.1403255792142299E-3</v>
      </c>
      <c r="Z441" s="14">
        <v>8.6679316678058092E-3</v>
      </c>
      <c r="AA441" s="14">
        <v>1.2637412270807899E-2</v>
      </c>
      <c r="AB441" s="14"/>
      <c r="AC441" s="14">
        <v>1.95521265928119E-2</v>
      </c>
      <c r="AD441" s="14">
        <v>3.7329424877738699E-3</v>
      </c>
      <c r="AE441" s="14">
        <v>1.7369687386456702E-2</v>
      </c>
      <c r="AF441" s="14">
        <v>2.2105138050211698E-3</v>
      </c>
    </row>
    <row r="442" spans="2:32" x14ac:dyDescent="0.3">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row>
    <row r="443" spans="2:32" x14ac:dyDescent="0.3">
      <c r="B443" s="6" t="s">
        <v>254</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row>
    <row r="444" spans="2:32" x14ac:dyDescent="0.3">
      <c r="B444" s="21" t="s">
        <v>67</v>
      </c>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row>
    <row r="445" spans="2:32" x14ac:dyDescent="0.3">
      <c r="B445" t="s">
        <v>242</v>
      </c>
      <c r="C445" s="14">
        <v>0.27201506865796399</v>
      </c>
      <c r="D445" s="14">
        <v>0.29324759687570001</v>
      </c>
      <c r="E445" s="14">
        <v>0.25159791117484098</v>
      </c>
      <c r="F445" s="14"/>
      <c r="G445" s="14">
        <v>0.34651633841754498</v>
      </c>
      <c r="H445" s="14">
        <v>0.244726612767905</v>
      </c>
      <c r="I445" s="14">
        <v>0.21321009646396</v>
      </c>
      <c r="J445" s="14">
        <v>0.31453845940997399</v>
      </c>
      <c r="K445" s="14"/>
      <c r="L445" s="14">
        <v>0.38800963726417198</v>
      </c>
      <c r="M445" s="14">
        <v>0.244475057450737</v>
      </c>
      <c r="N445" s="14">
        <v>0.141622075213823</v>
      </c>
      <c r="O445" s="14">
        <v>0.27258783776744</v>
      </c>
      <c r="P445" s="14">
        <v>0.22780637086722499</v>
      </c>
      <c r="Q445" s="14">
        <v>0.27053174735560198</v>
      </c>
      <c r="R445" s="14">
        <v>0.21016330887016099</v>
      </c>
      <c r="S445" s="14">
        <v>0.287100384789509</v>
      </c>
      <c r="T445" s="14">
        <v>0.23534377612369001</v>
      </c>
      <c r="U445" s="14"/>
      <c r="V445" s="14">
        <v>0.310561855434418</v>
      </c>
      <c r="W445" s="14">
        <v>0.19240632213844899</v>
      </c>
      <c r="X445" s="14"/>
      <c r="Y445" s="14">
        <v>0.21428119015956901</v>
      </c>
      <c r="Z445" s="14">
        <v>0.403666809957622</v>
      </c>
      <c r="AA445" s="14">
        <v>0.44767114959225901</v>
      </c>
      <c r="AB445" s="14"/>
      <c r="AC445" s="14">
        <v>0.15388609162257799</v>
      </c>
      <c r="AD445" s="14">
        <v>0.246821729011132</v>
      </c>
      <c r="AE445" s="14">
        <v>0.29605502872413297</v>
      </c>
      <c r="AF445" s="14">
        <v>0.44236102142512701</v>
      </c>
    </row>
    <row r="446" spans="2:32" x14ac:dyDescent="0.3">
      <c r="B446" t="s">
        <v>243</v>
      </c>
      <c r="C446" s="14">
        <v>0.53496433358406803</v>
      </c>
      <c r="D446" s="14">
        <v>0.50894305173722498</v>
      </c>
      <c r="E446" s="14">
        <v>0.559590039281608</v>
      </c>
      <c r="F446" s="14"/>
      <c r="G446" s="14">
        <v>0.49755470331124302</v>
      </c>
      <c r="H446" s="14">
        <v>0.54174133779775302</v>
      </c>
      <c r="I446" s="14">
        <v>0.55261196061111095</v>
      </c>
      <c r="J446" s="14">
        <v>0.55926970107183305</v>
      </c>
      <c r="K446" s="14"/>
      <c r="L446" s="14">
        <v>0.48147475383205202</v>
      </c>
      <c r="M446" s="14">
        <v>0.56568806058499899</v>
      </c>
      <c r="N446" s="14">
        <v>0.64629665826960303</v>
      </c>
      <c r="O446" s="14">
        <v>0.52196870987010602</v>
      </c>
      <c r="P446" s="14">
        <v>0.56234045805264199</v>
      </c>
      <c r="Q446" s="14">
        <v>0.50352277794013101</v>
      </c>
      <c r="R446" s="14">
        <v>0.54970924123478804</v>
      </c>
      <c r="S446" s="14">
        <v>0.53583007164500196</v>
      </c>
      <c r="T446" s="14">
        <v>0.54732645904464405</v>
      </c>
      <c r="U446" s="14"/>
      <c r="V446" s="14">
        <v>0.52285003195501001</v>
      </c>
      <c r="W446" s="14">
        <v>0.55948403983026196</v>
      </c>
      <c r="X446" s="14"/>
      <c r="Y446" s="14">
        <v>0.56851295569708904</v>
      </c>
      <c r="Z446" s="14">
        <v>0.46183616072498301</v>
      </c>
      <c r="AA446" s="14">
        <v>0.45057991468017999</v>
      </c>
      <c r="AB446" s="14"/>
      <c r="AC446" s="14">
        <v>0.57255173277016902</v>
      </c>
      <c r="AD446" s="14">
        <v>0.56523224791222804</v>
      </c>
      <c r="AE446" s="14">
        <v>0.52432201060195205</v>
      </c>
      <c r="AF446" s="14">
        <v>0.43521385942996099</v>
      </c>
    </row>
    <row r="447" spans="2:32" x14ac:dyDescent="0.3">
      <c r="B447" t="s">
        <v>244</v>
      </c>
      <c r="C447" s="14">
        <v>0.15510357973172201</v>
      </c>
      <c r="D447" s="14">
        <v>0.15903384162382</v>
      </c>
      <c r="E447" s="14">
        <v>0.15163953457068</v>
      </c>
      <c r="F447" s="14"/>
      <c r="G447" s="14">
        <v>0.12509887756982699</v>
      </c>
      <c r="H447" s="14">
        <v>0.16970893680403601</v>
      </c>
      <c r="I447" s="14">
        <v>0.19039626770694901</v>
      </c>
      <c r="J447" s="14">
        <v>0.10332804792818299</v>
      </c>
      <c r="K447" s="14"/>
      <c r="L447" s="14">
        <v>0.10197092893166899</v>
      </c>
      <c r="M447" s="14">
        <v>0.156955228755075</v>
      </c>
      <c r="N447" s="14">
        <v>0.16163066318661301</v>
      </c>
      <c r="O447" s="14">
        <v>0.16227547170742199</v>
      </c>
      <c r="P447" s="14">
        <v>0.18781878186651099</v>
      </c>
      <c r="Q447" s="14">
        <v>0.19281787317658999</v>
      </c>
      <c r="R447" s="14">
        <v>0.182035095164435</v>
      </c>
      <c r="S447" s="14">
        <v>0.13858698280180201</v>
      </c>
      <c r="T447" s="14">
        <v>0.168163610513585</v>
      </c>
      <c r="U447" s="14"/>
      <c r="V447" s="14">
        <v>0.13906185336773699</v>
      </c>
      <c r="W447" s="14">
        <v>0.19004544736350601</v>
      </c>
      <c r="X447" s="14"/>
      <c r="Y447" s="14">
        <v>0.174283754424568</v>
      </c>
      <c r="Z447" s="14">
        <v>0.117748697754055</v>
      </c>
      <c r="AA447" s="14">
        <v>9.1094799477202004E-2</v>
      </c>
      <c r="AB447" s="14"/>
      <c r="AC447" s="14">
        <v>0.21760302337003901</v>
      </c>
      <c r="AD447" s="14">
        <v>0.151563311275459</v>
      </c>
      <c r="AE447" s="14">
        <v>0.11589461619086</v>
      </c>
      <c r="AF447" s="14">
        <v>0.11321186187315201</v>
      </c>
    </row>
    <row r="448" spans="2:32" x14ac:dyDescent="0.3">
      <c r="B448" t="s">
        <v>245</v>
      </c>
      <c r="C448" s="14">
        <v>3.0525618725346398E-2</v>
      </c>
      <c r="D448" s="14">
        <v>3.0966500543319401E-2</v>
      </c>
      <c r="E448" s="14">
        <v>3.0176544570950901E-2</v>
      </c>
      <c r="F448" s="14"/>
      <c r="G448" s="14">
        <v>2.1899837747278401E-2</v>
      </c>
      <c r="H448" s="14">
        <v>3.4378247614799198E-2</v>
      </c>
      <c r="I448" s="14">
        <v>3.8876280099952899E-2</v>
      </c>
      <c r="J448" s="14">
        <v>2.0326181688948501E-2</v>
      </c>
      <c r="K448" s="14"/>
      <c r="L448" s="14">
        <v>1.8847173316811901E-2</v>
      </c>
      <c r="M448" s="14">
        <v>3.0208428733083E-2</v>
      </c>
      <c r="N448" s="14">
        <v>4.41827485137673E-2</v>
      </c>
      <c r="O448" s="14">
        <v>1.9987098679489401E-2</v>
      </c>
      <c r="P448" s="14">
        <v>1.70296129535508E-2</v>
      </c>
      <c r="Q448" s="14">
        <v>2.6892287596543201E-2</v>
      </c>
      <c r="R448" s="14">
        <v>4.5859631540409798E-2</v>
      </c>
      <c r="S448" s="14">
        <v>3.8482560763687099E-2</v>
      </c>
      <c r="T448" s="14">
        <v>4.6499856723869699E-2</v>
      </c>
      <c r="U448" s="14"/>
      <c r="V448" s="14">
        <v>2.3634956433739401E-2</v>
      </c>
      <c r="W448" s="14">
        <v>4.32992837501181E-2</v>
      </c>
      <c r="X448" s="14"/>
      <c r="Y448" s="14">
        <v>3.7603412241980202E-2</v>
      </c>
      <c r="Z448" s="14">
        <v>1.1462711016103499E-2</v>
      </c>
      <c r="AA448" s="14">
        <v>1.06541362503583E-2</v>
      </c>
      <c r="AB448" s="14"/>
      <c r="AC448" s="14">
        <v>4.60972966196821E-2</v>
      </c>
      <c r="AD448" s="14">
        <v>3.34137442169491E-2</v>
      </c>
      <c r="AE448" s="14">
        <v>3.5770501833277998E-2</v>
      </c>
      <c r="AF448" s="14">
        <v>3.4147882830166099E-3</v>
      </c>
    </row>
    <row r="449" spans="2:32" x14ac:dyDescent="0.3">
      <c r="B449" t="s">
        <v>63</v>
      </c>
      <c r="C449" s="14">
        <v>7.3913993008992004E-3</v>
      </c>
      <c r="D449" s="14">
        <v>7.8090092199358902E-3</v>
      </c>
      <c r="E449" s="14">
        <v>6.9959704019206597E-3</v>
      </c>
      <c r="F449" s="14"/>
      <c r="G449" s="14">
        <v>8.9302429541061601E-3</v>
      </c>
      <c r="H449" s="14">
        <v>9.4448650155068894E-3</v>
      </c>
      <c r="I449" s="14">
        <v>4.9053951180276804E-3</v>
      </c>
      <c r="J449" s="14">
        <v>2.5376099010609499E-3</v>
      </c>
      <c r="K449" s="14"/>
      <c r="L449" s="14">
        <v>9.6975066552954705E-3</v>
      </c>
      <c r="M449" s="14">
        <v>2.6732244761056702E-3</v>
      </c>
      <c r="N449" s="14">
        <v>6.26785481619372E-3</v>
      </c>
      <c r="O449" s="14">
        <v>2.3180881975542699E-2</v>
      </c>
      <c r="P449" s="14">
        <v>5.0047762600722301E-3</v>
      </c>
      <c r="Q449" s="14">
        <v>6.2353139311340199E-3</v>
      </c>
      <c r="R449" s="14">
        <v>1.22327231902061E-2</v>
      </c>
      <c r="S449" s="14">
        <v>0</v>
      </c>
      <c r="T449" s="14">
        <v>2.66629759421086E-3</v>
      </c>
      <c r="U449" s="14"/>
      <c r="V449" s="14">
        <v>3.8913028090953598E-3</v>
      </c>
      <c r="W449" s="14">
        <v>1.47649069176649E-2</v>
      </c>
      <c r="X449" s="14"/>
      <c r="Y449" s="14">
        <v>5.3186874767932298E-3</v>
      </c>
      <c r="Z449" s="14">
        <v>5.2856205472367598E-3</v>
      </c>
      <c r="AA449" s="14">
        <v>0</v>
      </c>
      <c r="AB449" s="14"/>
      <c r="AC449" s="14">
        <v>9.8618556175318391E-3</v>
      </c>
      <c r="AD449" s="14">
        <v>2.96896758423112E-3</v>
      </c>
      <c r="AE449" s="14">
        <v>2.7957842649777302E-2</v>
      </c>
      <c r="AF449" s="14">
        <v>5.7984689887430503E-3</v>
      </c>
    </row>
    <row r="450" spans="2:32" x14ac:dyDescent="0.3">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row>
    <row r="451" spans="2:32" x14ac:dyDescent="0.3">
      <c r="B451" s="6" t="s">
        <v>255</v>
      </c>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row>
    <row r="452" spans="2:32" x14ac:dyDescent="0.3">
      <c r="B452" s="21" t="s">
        <v>67</v>
      </c>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row>
    <row r="453" spans="2:32" x14ac:dyDescent="0.3">
      <c r="B453" t="s">
        <v>242</v>
      </c>
      <c r="C453" s="14">
        <v>0.168465647704892</v>
      </c>
      <c r="D453" s="14">
        <v>0.157460517650818</v>
      </c>
      <c r="E453" s="14">
        <v>0.178895515768076</v>
      </c>
      <c r="F453" s="14"/>
      <c r="G453" s="14">
        <v>0.148472882098271</v>
      </c>
      <c r="H453" s="14">
        <v>0.19632197379062399</v>
      </c>
      <c r="I453" s="14">
        <v>0.17243339533185001</v>
      </c>
      <c r="J453" s="14">
        <v>0.115757136556072</v>
      </c>
      <c r="K453" s="14"/>
      <c r="L453" s="14">
        <v>0.22024306945795299</v>
      </c>
      <c r="M453" s="14">
        <v>0.13182040380916399</v>
      </c>
      <c r="N453" s="14">
        <v>0.117224030723644</v>
      </c>
      <c r="O453" s="14">
        <v>0.17166579668920101</v>
      </c>
      <c r="P453" s="14">
        <v>0.20312171983444599</v>
      </c>
      <c r="Q453" s="14">
        <v>0.155120198355682</v>
      </c>
      <c r="R453" s="14">
        <v>0.14096034085789599</v>
      </c>
      <c r="S453" s="14">
        <v>9.1209250046030796E-2</v>
      </c>
      <c r="T453" s="14">
        <v>0.183379226157353</v>
      </c>
      <c r="U453" s="14"/>
      <c r="V453" s="14">
        <v>0.16317209779424499</v>
      </c>
      <c r="W453" s="14">
        <v>0.18221183967726201</v>
      </c>
      <c r="X453" s="14"/>
      <c r="Y453" s="14">
        <v>0.15505537183764401</v>
      </c>
      <c r="Z453" s="14">
        <v>0.238010922926611</v>
      </c>
      <c r="AA453" s="14">
        <v>0.195747463567576</v>
      </c>
      <c r="AB453" s="14"/>
      <c r="AC453" s="14">
        <v>0.166678472311313</v>
      </c>
      <c r="AD453" s="14">
        <v>0.149292900524128</v>
      </c>
      <c r="AE453" s="14">
        <v>0.22400840773615399</v>
      </c>
      <c r="AF453" s="14">
        <v>0.19187092108609399</v>
      </c>
    </row>
    <row r="454" spans="2:32" x14ac:dyDescent="0.3">
      <c r="B454" t="s">
        <v>243</v>
      </c>
      <c r="C454" s="14">
        <v>0.36577469087502601</v>
      </c>
      <c r="D454" s="14">
        <v>0.36699850279596202</v>
      </c>
      <c r="E454" s="14">
        <v>0.365651609365435</v>
      </c>
      <c r="F454" s="14"/>
      <c r="G454" s="14">
        <v>0.38351656249968902</v>
      </c>
      <c r="H454" s="14">
        <v>0.36608267276837297</v>
      </c>
      <c r="I454" s="14">
        <v>0.37327091407021201</v>
      </c>
      <c r="J454" s="14">
        <v>0.31138000717841102</v>
      </c>
      <c r="K454" s="14"/>
      <c r="L454" s="14">
        <v>0.34428303090735402</v>
      </c>
      <c r="M454" s="14">
        <v>0.37624201963145298</v>
      </c>
      <c r="N454" s="14">
        <v>0.46858108484343403</v>
      </c>
      <c r="O454" s="14">
        <v>0.31526527694576201</v>
      </c>
      <c r="P454" s="14">
        <v>0.38509768533919803</v>
      </c>
      <c r="Q454" s="14">
        <v>0.351153332385849</v>
      </c>
      <c r="R454" s="14">
        <v>0.37483840968691801</v>
      </c>
      <c r="S454" s="14">
        <v>0.41720950748998498</v>
      </c>
      <c r="T454" s="14">
        <v>0.34903739210479601</v>
      </c>
      <c r="U454" s="14"/>
      <c r="V454" s="14">
        <v>0.3558769972777</v>
      </c>
      <c r="W454" s="14">
        <v>0.38151879528882099</v>
      </c>
      <c r="X454" s="14"/>
      <c r="Y454" s="14">
        <v>0.37076006464580502</v>
      </c>
      <c r="Z454" s="14">
        <v>0.33462616470050399</v>
      </c>
      <c r="AA454" s="14">
        <v>0.28191160036249802</v>
      </c>
      <c r="AB454" s="14"/>
      <c r="AC454" s="14">
        <v>0.39518308554504</v>
      </c>
      <c r="AD454" s="14">
        <v>0.35883416716827898</v>
      </c>
      <c r="AE454" s="14">
        <v>0.34475146569340498</v>
      </c>
      <c r="AF454" s="14">
        <v>0.34976228513102398</v>
      </c>
    </row>
    <row r="455" spans="2:32" x14ac:dyDescent="0.3">
      <c r="B455" t="s">
        <v>244</v>
      </c>
      <c r="C455" s="14">
        <v>0.33767754751228302</v>
      </c>
      <c r="D455" s="14">
        <v>0.34280549299863899</v>
      </c>
      <c r="E455" s="14">
        <v>0.33163936131845301</v>
      </c>
      <c r="F455" s="14"/>
      <c r="G455" s="14">
        <v>0.34892619855422502</v>
      </c>
      <c r="H455" s="14">
        <v>0.31253386064313599</v>
      </c>
      <c r="I455" s="14">
        <v>0.33190632029653899</v>
      </c>
      <c r="J455" s="14">
        <v>0.40435565982923599</v>
      </c>
      <c r="K455" s="14"/>
      <c r="L455" s="14">
        <v>0.28167783927535001</v>
      </c>
      <c r="M455" s="14">
        <v>0.374294568803196</v>
      </c>
      <c r="N455" s="14">
        <v>0.338059189141037</v>
      </c>
      <c r="O455" s="14">
        <v>0.36432407557470903</v>
      </c>
      <c r="P455" s="14">
        <v>0.306247299878048</v>
      </c>
      <c r="Q455" s="14">
        <v>0.39453599175873</v>
      </c>
      <c r="R455" s="14">
        <v>0.35735295312535797</v>
      </c>
      <c r="S455" s="14">
        <v>0.34539949248255403</v>
      </c>
      <c r="T455" s="14">
        <v>0.32663306469985298</v>
      </c>
      <c r="U455" s="14"/>
      <c r="V455" s="14">
        <v>0.34537958174337202</v>
      </c>
      <c r="W455" s="14">
        <v>0.32058747865916898</v>
      </c>
      <c r="X455" s="14"/>
      <c r="Y455" s="14">
        <v>0.351669495898003</v>
      </c>
      <c r="Z455" s="14">
        <v>0.27910394430821001</v>
      </c>
      <c r="AA455" s="14">
        <v>0.35086196193709601</v>
      </c>
      <c r="AB455" s="14"/>
      <c r="AC455" s="14">
        <v>0.32611933052519598</v>
      </c>
      <c r="AD455" s="14">
        <v>0.36293828782835402</v>
      </c>
      <c r="AE455" s="14">
        <v>0.30570259133480499</v>
      </c>
      <c r="AF455" s="14">
        <v>0.309072424105995</v>
      </c>
    </row>
    <row r="456" spans="2:32" x14ac:dyDescent="0.3">
      <c r="B456" t="s">
        <v>245</v>
      </c>
      <c r="C456" s="14">
        <v>0.107927784995102</v>
      </c>
      <c r="D456" s="14">
        <v>0.110765067556215</v>
      </c>
      <c r="E456" s="14">
        <v>0.105414900048965</v>
      </c>
      <c r="F456" s="14"/>
      <c r="G456" s="14">
        <v>9.9743819007117998E-2</v>
      </c>
      <c r="H456" s="14">
        <v>9.94741618495978E-2</v>
      </c>
      <c r="I456" s="14">
        <v>0.105212335448159</v>
      </c>
      <c r="J456" s="14">
        <v>0.15781383380932701</v>
      </c>
      <c r="K456" s="14"/>
      <c r="L456" s="14">
        <v>0.137179095217732</v>
      </c>
      <c r="M456" s="14">
        <v>0.100349522558717</v>
      </c>
      <c r="N456" s="14">
        <v>6.3951219866478795E-2</v>
      </c>
      <c r="O456" s="14">
        <v>0.13667973114027701</v>
      </c>
      <c r="P456" s="14">
        <v>8.7579505510533798E-2</v>
      </c>
      <c r="Q456" s="14">
        <v>8.9569711140332506E-2</v>
      </c>
      <c r="R456" s="14">
        <v>8.6750721035614403E-2</v>
      </c>
      <c r="S456" s="14">
        <v>0.101610966641619</v>
      </c>
      <c r="T456" s="14">
        <v>0.115650393262989</v>
      </c>
      <c r="U456" s="14"/>
      <c r="V456" s="14">
        <v>0.119759750749178</v>
      </c>
      <c r="W456" s="14">
        <v>8.6121094932058301E-2</v>
      </c>
      <c r="X456" s="14"/>
      <c r="Y456" s="14">
        <v>0.1009763392648</v>
      </c>
      <c r="Z456" s="14">
        <v>0.118051248270491</v>
      </c>
      <c r="AA456" s="14">
        <v>0.15194476085707501</v>
      </c>
      <c r="AB456" s="14"/>
      <c r="AC456" s="14">
        <v>8.1172864141027506E-2</v>
      </c>
      <c r="AD456" s="14">
        <v>0.112131507175646</v>
      </c>
      <c r="AE456" s="14">
        <v>9.9435597844144796E-2</v>
      </c>
      <c r="AF456" s="14">
        <v>0.13553311358013501</v>
      </c>
    </row>
    <row r="457" spans="2:32" x14ac:dyDescent="0.3">
      <c r="B457" t="s">
        <v>63</v>
      </c>
      <c r="C457" s="14">
        <v>2.0154328912696699E-2</v>
      </c>
      <c r="D457" s="14">
        <v>2.1970418998365802E-2</v>
      </c>
      <c r="E457" s="14">
        <v>1.8398613499070401E-2</v>
      </c>
      <c r="F457" s="14"/>
      <c r="G457" s="14">
        <v>1.9340537840696299E-2</v>
      </c>
      <c r="H457" s="14">
        <v>2.5587330948269399E-2</v>
      </c>
      <c r="I457" s="14">
        <v>1.7177034853240399E-2</v>
      </c>
      <c r="J457" s="14">
        <v>1.0693362626953201E-2</v>
      </c>
      <c r="K457" s="14"/>
      <c r="L457" s="14">
        <v>1.6616965141610901E-2</v>
      </c>
      <c r="M457" s="14">
        <v>1.7293485197470301E-2</v>
      </c>
      <c r="N457" s="14">
        <v>1.2184475425406099E-2</v>
      </c>
      <c r="O457" s="14">
        <v>1.2065119650050599E-2</v>
      </c>
      <c r="P457" s="14">
        <v>1.7953789437773902E-2</v>
      </c>
      <c r="Q457" s="14">
        <v>9.6207663594064796E-3</v>
      </c>
      <c r="R457" s="14">
        <v>4.00975752942129E-2</v>
      </c>
      <c r="S457" s="14">
        <v>4.4570783339810301E-2</v>
      </c>
      <c r="T457" s="14">
        <v>2.5299923775008702E-2</v>
      </c>
      <c r="U457" s="14"/>
      <c r="V457" s="14">
        <v>1.5811572435504E-2</v>
      </c>
      <c r="W457" s="14">
        <v>2.95607914426897E-2</v>
      </c>
      <c r="X457" s="14"/>
      <c r="Y457" s="14">
        <v>2.1538728353748801E-2</v>
      </c>
      <c r="Z457" s="14">
        <v>3.0207719794184199E-2</v>
      </c>
      <c r="AA457" s="14">
        <v>1.9534213275755798E-2</v>
      </c>
      <c r="AB457" s="14"/>
      <c r="AC457" s="14">
        <v>3.0846247477423299E-2</v>
      </c>
      <c r="AD457" s="14">
        <v>1.6803137303593101E-2</v>
      </c>
      <c r="AE457" s="14">
        <v>2.6101937391491699E-2</v>
      </c>
      <c r="AF457" s="14">
        <v>1.37612560967511E-2</v>
      </c>
    </row>
    <row r="458" spans="2:32" x14ac:dyDescent="0.3">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row>
    <row r="459" spans="2:32" x14ac:dyDescent="0.3">
      <c r="B459" s="6" t="s">
        <v>256</v>
      </c>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row>
    <row r="460" spans="2:32" x14ac:dyDescent="0.3">
      <c r="B460" s="21" t="s">
        <v>67</v>
      </c>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row>
    <row r="461" spans="2:32" x14ac:dyDescent="0.3">
      <c r="B461" t="s">
        <v>242</v>
      </c>
      <c r="C461" s="14">
        <v>5.0030979326501697E-2</v>
      </c>
      <c r="D461" s="14">
        <v>5.20931915180885E-2</v>
      </c>
      <c r="E461" s="14">
        <v>4.8119026919814401E-2</v>
      </c>
      <c r="F461" s="14"/>
      <c r="G461" s="14">
        <v>4.3372536376445198E-2</v>
      </c>
      <c r="H461" s="14">
        <v>5.2273024434487302E-2</v>
      </c>
      <c r="I461" s="14">
        <v>6.2520758886234901E-2</v>
      </c>
      <c r="J461" s="14">
        <v>3.2384485964896403E-2</v>
      </c>
      <c r="K461" s="14"/>
      <c r="L461" s="14">
        <v>7.3459468413372794E-2</v>
      </c>
      <c r="M461" s="14">
        <v>2.3999529943425701E-2</v>
      </c>
      <c r="N461" s="14">
        <v>5.0458421155989801E-2</v>
      </c>
      <c r="O461" s="14">
        <v>3.8226597869621001E-2</v>
      </c>
      <c r="P461" s="14">
        <v>5.0074713190505403E-2</v>
      </c>
      <c r="Q461" s="14">
        <v>4.99341623090091E-2</v>
      </c>
      <c r="R461" s="14">
        <v>6.8002054678318005E-2</v>
      </c>
      <c r="S461" s="14">
        <v>4.7155458163366103E-2</v>
      </c>
      <c r="T461" s="14">
        <v>3.6886891998638802E-2</v>
      </c>
      <c r="U461" s="14"/>
      <c r="V461" s="14">
        <v>4.9735718235509097E-2</v>
      </c>
      <c r="W461" s="14">
        <v>4.8840304245282198E-2</v>
      </c>
      <c r="X461" s="14"/>
      <c r="Y461" s="14">
        <v>4.5703949696804198E-2</v>
      </c>
      <c r="Z461" s="14">
        <v>8.1177777452281705E-2</v>
      </c>
      <c r="AA461" s="14">
        <v>5.2654203671174703E-2</v>
      </c>
      <c r="AB461" s="14"/>
      <c r="AC461" s="14">
        <v>4.5442806086213303E-2</v>
      </c>
      <c r="AD461" s="14">
        <v>4.6177280832250901E-2</v>
      </c>
      <c r="AE461" s="14">
        <v>5.7982157372813203E-2</v>
      </c>
      <c r="AF461" s="14">
        <v>5.70937061827725E-2</v>
      </c>
    </row>
    <row r="462" spans="2:32" x14ac:dyDescent="0.3">
      <c r="B462" t="s">
        <v>243</v>
      </c>
      <c r="C462" s="14">
        <v>9.6388401152839101E-2</v>
      </c>
      <c r="D462" s="14">
        <v>9.4865103689485905E-2</v>
      </c>
      <c r="E462" s="14">
        <v>9.7360626709278197E-2</v>
      </c>
      <c r="F462" s="14"/>
      <c r="G462" s="14">
        <v>0.104360729126631</v>
      </c>
      <c r="H462" s="14">
        <v>7.9773061614077101E-2</v>
      </c>
      <c r="I462" s="14">
        <v>0.11546222307600899</v>
      </c>
      <c r="J462" s="14">
        <v>9.35077013986884E-2</v>
      </c>
      <c r="K462" s="14"/>
      <c r="L462" s="14">
        <v>0.10091827798985301</v>
      </c>
      <c r="M462" s="14">
        <v>7.3268705820573501E-2</v>
      </c>
      <c r="N462" s="14">
        <v>0.121409540684687</v>
      </c>
      <c r="O462" s="14">
        <v>8.8906636302943695E-2</v>
      </c>
      <c r="P462" s="14">
        <v>0.117537457166802</v>
      </c>
      <c r="Q462" s="14">
        <v>8.7143701613362406E-2</v>
      </c>
      <c r="R462" s="14">
        <v>0.12550530176942801</v>
      </c>
      <c r="S462" s="14">
        <v>7.9470255919976598E-2</v>
      </c>
      <c r="T462" s="14">
        <v>9.0918804249705998E-2</v>
      </c>
      <c r="U462" s="14"/>
      <c r="V462" s="14">
        <v>8.9219131862858597E-2</v>
      </c>
      <c r="W462" s="14">
        <v>0.111700818238598</v>
      </c>
      <c r="X462" s="14"/>
      <c r="Y462" s="14">
        <v>9.8960283798481499E-2</v>
      </c>
      <c r="Z462" s="14">
        <v>8.6033477158003302E-2</v>
      </c>
      <c r="AA462" s="14">
        <v>0.11770690700403701</v>
      </c>
      <c r="AB462" s="14"/>
      <c r="AC462" s="14">
        <v>0.108556955834705</v>
      </c>
      <c r="AD462" s="14">
        <v>9.3417586215882198E-2</v>
      </c>
      <c r="AE462" s="14">
        <v>0.120160198348296</v>
      </c>
      <c r="AF462" s="14">
        <v>8.0537743650606702E-2</v>
      </c>
    </row>
    <row r="463" spans="2:32" x14ac:dyDescent="0.3">
      <c r="B463" t="s">
        <v>244</v>
      </c>
      <c r="C463" s="14">
        <v>0.31002581831609799</v>
      </c>
      <c r="D463" s="14">
        <v>0.28043468109984798</v>
      </c>
      <c r="E463" s="14">
        <v>0.338386339811035</v>
      </c>
      <c r="F463" s="14"/>
      <c r="G463" s="14">
        <v>0.28510856928574602</v>
      </c>
      <c r="H463" s="14">
        <v>0.33966351823511798</v>
      </c>
      <c r="I463" s="14">
        <v>0.31482902364326198</v>
      </c>
      <c r="J463" s="14">
        <v>0.260680306647459</v>
      </c>
      <c r="K463" s="14"/>
      <c r="L463" s="14">
        <v>0.259207387672864</v>
      </c>
      <c r="M463" s="14">
        <v>0.30618168976746701</v>
      </c>
      <c r="N463" s="14">
        <v>0.33378791418332898</v>
      </c>
      <c r="O463" s="14">
        <v>0.26321936992621198</v>
      </c>
      <c r="P463" s="14">
        <v>0.35783549496467099</v>
      </c>
      <c r="Q463" s="14">
        <v>0.32422600772652099</v>
      </c>
      <c r="R463" s="14">
        <v>0.31976111249776801</v>
      </c>
      <c r="S463" s="14">
        <v>0.346766704237149</v>
      </c>
      <c r="T463" s="14">
        <v>0.34937064006722901</v>
      </c>
      <c r="U463" s="14"/>
      <c r="V463" s="14">
        <v>0.30491352770449098</v>
      </c>
      <c r="W463" s="14">
        <v>0.32215486687512901</v>
      </c>
      <c r="X463" s="14"/>
      <c r="Y463" s="14">
        <v>0.32463202065000302</v>
      </c>
      <c r="Z463" s="14">
        <v>0.24466489123187499</v>
      </c>
      <c r="AA463" s="14">
        <v>0.28099896265834901</v>
      </c>
      <c r="AB463" s="14"/>
      <c r="AC463" s="14">
        <v>0.328595190944935</v>
      </c>
      <c r="AD463" s="14">
        <v>0.32271356852183097</v>
      </c>
      <c r="AE463" s="14">
        <v>0.30482549862140002</v>
      </c>
      <c r="AF463" s="14">
        <v>0.26810734820703302</v>
      </c>
    </row>
    <row r="464" spans="2:32" x14ac:dyDescent="0.3">
      <c r="B464" t="s">
        <v>245</v>
      </c>
      <c r="C464" s="14">
        <v>0.53189165107846603</v>
      </c>
      <c r="D464" s="14">
        <v>0.56226122756099295</v>
      </c>
      <c r="E464" s="14">
        <v>0.50311819028552096</v>
      </c>
      <c r="F464" s="14"/>
      <c r="G464" s="14">
        <v>0.55637791443853402</v>
      </c>
      <c r="H464" s="14">
        <v>0.51211951964468205</v>
      </c>
      <c r="I464" s="14">
        <v>0.50009698904169197</v>
      </c>
      <c r="J464" s="14">
        <v>0.60496037215859899</v>
      </c>
      <c r="K464" s="14"/>
      <c r="L464" s="14">
        <v>0.54982138769537703</v>
      </c>
      <c r="M464" s="14">
        <v>0.59060040615966403</v>
      </c>
      <c r="N464" s="14">
        <v>0.48866179958258399</v>
      </c>
      <c r="O464" s="14">
        <v>0.60964739590122297</v>
      </c>
      <c r="P464" s="14">
        <v>0.46370199162076198</v>
      </c>
      <c r="Q464" s="14">
        <v>0.52673978106963804</v>
      </c>
      <c r="R464" s="14">
        <v>0.47708790658248701</v>
      </c>
      <c r="S464" s="14">
        <v>0.51789514694840799</v>
      </c>
      <c r="T464" s="14">
        <v>0.50174125944782899</v>
      </c>
      <c r="U464" s="14"/>
      <c r="V464" s="14">
        <v>0.55227362851016104</v>
      </c>
      <c r="W464" s="14">
        <v>0.48931116701441701</v>
      </c>
      <c r="X464" s="14"/>
      <c r="Y464" s="14">
        <v>0.51979612531789499</v>
      </c>
      <c r="Z464" s="14">
        <v>0.58194851304199102</v>
      </c>
      <c r="AA464" s="14">
        <v>0.54174312566149196</v>
      </c>
      <c r="AB464" s="14"/>
      <c r="AC464" s="14">
        <v>0.49445291164007998</v>
      </c>
      <c r="AD464" s="14">
        <v>0.53303682385041196</v>
      </c>
      <c r="AE464" s="14">
        <v>0.47547596476077802</v>
      </c>
      <c r="AF464" s="14">
        <v>0.59205068815456596</v>
      </c>
    </row>
    <row r="465" spans="2:32" x14ac:dyDescent="0.3">
      <c r="B465" t="s">
        <v>63</v>
      </c>
      <c r="C465" s="14">
        <v>1.1663150126095E-2</v>
      </c>
      <c r="D465" s="14">
        <v>1.0345796131584499E-2</v>
      </c>
      <c r="E465" s="14">
        <v>1.30158162743507E-2</v>
      </c>
      <c r="F465" s="14"/>
      <c r="G465" s="14">
        <v>1.0780250772644001E-2</v>
      </c>
      <c r="H465" s="14">
        <v>1.61708760716349E-2</v>
      </c>
      <c r="I465" s="14">
        <v>7.0910053528023499E-3</v>
      </c>
      <c r="J465" s="14">
        <v>8.4671338303568006E-3</v>
      </c>
      <c r="K465" s="14"/>
      <c r="L465" s="14">
        <v>1.6593478228533898E-2</v>
      </c>
      <c r="M465" s="14">
        <v>5.9496683088701603E-3</v>
      </c>
      <c r="N465" s="14">
        <v>5.6823243934093198E-3</v>
      </c>
      <c r="O465" s="14">
        <v>0</v>
      </c>
      <c r="P465" s="14">
        <v>1.08503430572588E-2</v>
      </c>
      <c r="Q465" s="14">
        <v>1.19563472814693E-2</v>
      </c>
      <c r="R465" s="14">
        <v>9.6436244719985895E-3</v>
      </c>
      <c r="S465" s="14">
        <v>8.7124347311007804E-3</v>
      </c>
      <c r="T465" s="14">
        <v>2.10824042365962E-2</v>
      </c>
      <c r="U465" s="14"/>
      <c r="V465" s="14">
        <v>3.8579936869812502E-3</v>
      </c>
      <c r="W465" s="14">
        <v>2.7992843626573699E-2</v>
      </c>
      <c r="X465" s="14"/>
      <c r="Y465" s="14">
        <v>1.0907620536816501E-2</v>
      </c>
      <c r="Z465" s="14">
        <v>6.1753411158497404E-3</v>
      </c>
      <c r="AA465" s="14">
        <v>6.8968010049479597E-3</v>
      </c>
      <c r="AB465" s="14"/>
      <c r="AC465" s="14">
        <v>2.2952135494067001E-2</v>
      </c>
      <c r="AD465" s="14">
        <v>4.65474057962364E-3</v>
      </c>
      <c r="AE465" s="14">
        <v>4.1556180896712702E-2</v>
      </c>
      <c r="AF465" s="14">
        <v>2.2105138050211698E-3</v>
      </c>
    </row>
    <row r="466" spans="2:32" x14ac:dyDescent="0.3">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row>
    <row r="467" spans="2:32" x14ac:dyDescent="0.3">
      <c r="B467" s="6" t="s">
        <v>268</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row>
    <row r="468" spans="2:32" x14ac:dyDescent="0.3">
      <c r="B468" s="21" t="s">
        <v>267</v>
      </c>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row>
    <row r="469" spans="2:32" x14ac:dyDescent="0.3">
      <c r="B469" t="s">
        <v>261</v>
      </c>
      <c r="C469" s="14">
        <v>0.151703134681518</v>
      </c>
      <c r="D469" s="14">
        <v>0.16326152828482801</v>
      </c>
      <c r="E469" s="14">
        <v>0.14175783142641599</v>
      </c>
      <c r="F469" s="14"/>
      <c r="G469" s="14">
        <v>0</v>
      </c>
      <c r="H469" s="14">
        <v>0.151703134681518</v>
      </c>
      <c r="I469" s="14">
        <v>0</v>
      </c>
      <c r="J469" s="14">
        <v>0</v>
      </c>
      <c r="K469" s="14"/>
      <c r="L469" s="14">
        <v>0.25577272291689401</v>
      </c>
      <c r="M469" s="14">
        <v>0.150439971562144</v>
      </c>
      <c r="N469" s="14">
        <v>4.2214985724866698E-2</v>
      </c>
      <c r="O469" s="14">
        <v>0.13690998456241099</v>
      </c>
      <c r="P469" s="14">
        <v>0.20400694327346</v>
      </c>
      <c r="Q469" s="14">
        <v>0.140241149913754</v>
      </c>
      <c r="R469" s="14">
        <v>0.14950825369948301</v>
      </c>
      <c r="S469" s="14">
        <v>4.9619344121354603E-2</v>
      </c>
      <c r="T469" s="14">
        <v>9.9430901580330994E-2</v>
      </c>
      <c r="U469" s="14"/>
      <c r="V469" s="14">
        <v>0.16504354778320801</v>
      </c>
      <c r="W469" s="14">
        <v>0.12481257226494399</v>
      </c>
      <c r="X469" s="14"/>
      <c r="Y469" s="14">
        <v>0.115163734706291</v>
      </c>
      <c r="Z469" s="14">
        <v>0.30701295417025398</v>
      </c>
      <c r="AA469" s="14">
        <v>0.39343057239115098</v>
      </c>
      <c r="AB469" s="14"/>
      <c r="AC469" s="14">
        <v>8.7926524853522203E-2</v>
      </c>
      <c r="AD469" s="14">
        <v>0.12683966914331901</v>
      </c>
      <c r="AE469" s="14">
        <v>0.20530604323579801</v>
      </c>
      <c r="AF469" s="14">
        <v>0.260453980653582</v>
      </c>
    </row>
    <row r="470" spans="2:32" x14ac:dyDescent="0.3">
      <c r="B470" t="s">
        <v>262</v>
      </c>
      <c r="C470" s="14">
        <v>0.397532732089035</v>
      </c>
      <c r="D470" s="14">
        <v>0.38953700177952899</v>
      </c>
      <c r="E470" s="14">
        <v>0.40219330561433803</v>
      </c>
      <c r="F470" s="14"/>
      <c r="G470" s="14">
        <v>0</v>
      </c>
      <c r="H470" s="14">
        <v>0.397532732089035</v>
      </c>
      <c r="I470" s="14">
        <v>0</v>
      </c>
      <c r="J470" s="14">
        <v>0</v>
      </c>
      <c r="K470" s="14"/>
      <c r="L470" s="14">
        <v>0.33043328736414301</v>
      </c>
      <c r="M470" s="14">
        <v>0.38132328292364398</v>
      </c>
      <c r="N470" s="14">
        <v>0.29571536265364101</v>
      </c>
      <c r="O470" s="14">
        <v>0.41712856873989801</v>
      </c>
      <c r="P470" s="14">
        <v>0.43890642464434798</v>
      </c>
      <c r="Q470" s="14">
        <v>0.42286857211703399</v>
      </c>
      <c r="R470" s="14">
        <v>0.41233448650503102</v>
      </c>
      <c r="S470" s="14">
        <v>0.34572251390196101</v>
      </c>
      <c r="T470" s="14">
        <v>0.51005814666238503</v>
      </c>
      <c r="U470" s="14"/>
      <c r="V470" s="14">
        <v>0.41386156130089302</v>
      </c>
      <c r="W470" s="14">
        <v>0.37219702922148301</v>
      </c>
      <c r="X470" s="14"/>
      <c r="Y470" s="14">
        <v>0.379113904009106</v>
      </c>
      <c r="Z470" s="14">
        <v>0.26974028437231001</v>
      </c>
      <c r="AA470" s="14">
        <v>0.364719955108261</v>
      </c>
      <c r="AB470" s="14"/>
      <c r="AC470" s="14">
        <v>0.31980974332545298</v>
      </c>
      <c r="AD470" s="14">
        <v>0.41468008956253299</v>
      </c>
      <c r="AE470" s="14">
        <v>0.48651761308561697</v>
      </c>
      <c r="AF470" s="14">
        <v>0.41181736739859498</v>
      </c>
    </row>
    <row r="471" spans="2:32" x14ac:dyDescent="0.3">
      <c r="B471" t="s">
        <v>263</v>
      </c>
      <c r="C471" s="14">
        <v>0.18740788929329799</v>
      </c>
      <c r="D471" s="14">
        <v>0.19321655238857399</v>
      </c>
      <c r="E471" s="14">
        <v>0.18290577054305199</v>
      </c>
      <c r="F471" s="14"/>
      <c r="G471" s="14">
        <v>0</v>
      </c>
      <c r="H471" s="14">
        <v>0.18740788929329799</v>
      </c>
      <c r="I471" s="14">
        <v>0</v>
      </c>
      <c r="J471" s="14">
        <v>0</v>
      </c>
      <c r="K471" s="14"/>
      <c r="L471" s="14">
        <v>0.161039227602882</v>
      </c>
      <c r="M471" s="14">
        <v>0.10939567439016699</v>
      </c>
      <c r="N471" s="14">
        <v>0.25350037692877397</v>
      </c>
      <c r="O471" s="14">
        <v>0.16523800167487801</v>
      </c>
      <c r="P471" s="14">
        <v>0.149034813692971</v>
      </c>
      <c r="Q471" s="14">
        <v>0.28781945712969398</v>
      </c>
      <c r="R471" s="14">
        <v>0.15140630488566001</v>
      </c>
      <c r="S471" s="14">
        <v>0.30529139881511103</v>
      </c>
      <c r="T471" s="14">
        <v>0.16131617195719999</v>
      </c>
      <c r="U471" s="14"/>
      <c r="V471" s="14">
        <v>0.18892974432854601</v>
      </c>
      <c r="W471" s="14">
        <v>0.18584019918170699</v>
      </c>
      <c r="X471" s="14"/>
      <c r="Y471" s="14">
        <v>0.20761648256741799</v>
      </c>
      <c r="Z471" s="14">
        <v>0.186085308039558</v>
      </c>
      <c r="AA471" s="14">
        <v>0.102432906847494</v>
      </c>
      <c r="AB471" s="14"/>
      <c r="AC471" s="14">
        <v>0.20768371771215399</v>
      </c>
      <c r="AD471" s="14">
        <v>0.20849146452234299</v>
      </c>
      <c r="AE471" s="14">
        <v>0.13817283582557299</v>
      </c>
      <c r="AF471" s="14">
        <v>0.14007627034042</v>
      </c>
    </row>
    <row r="472" spans="2:32" x14ac:dyDescent="0.3">
      <c r="B472" t="s">
        <v>264</v>
      </c>
      <c r="C472" s="14">
        <v>0.22065060966149699</v>
      </c>
      <c r="D472" s="14">
        <v>0.19235526789311</v>
      </c>
      <c r="E472" s="14">
        <v>0.24763785860307599</v>
      </c>
      <c r="F472" s="14"/>
      <c r="G472" s="14">
        <v>0</v>
      </c>
      <c r="H472" s="14">
        <v>0.22065060966149699</v>
      </c>
      <c r="I472" s="14">
        <v>0</v>
      </c>
      <c r="J472" s="14">
        <v>0</v>
      </c>
      <c r="K472" s="14"/>
      <c r="L472" s="14">
        <v>0.208194032244604</v>
      </c>
      <c r="M472" s="14">
        <v>0.23797165799251899</v>
      </c>
      <c r="N472" s="14">
        <v>0.35924830382051498</v>
      </c>
      <c r="O472" s="14">
        <v>0.28072344502281299</v>
      </c>
      <c r="P472" s="14">
        <v>0.17158357849403699</v>
      </c>
      <c r="Q472" s="14">
        <v>0.149070820839518</v>
      </c>
      <c r="R472" s="14">
        <v>0.23334475980812</v>
      </c>
      <c r="S472" s="14">
        <v>0.22649795701065101</v>
      </c>
      <c r="T472" s="14">
        <v>0.20643941733888799</v>
      </c>
      <c r="U472" s="14"/>
      <c r="V472" s="14">
        <v>0.182512209581768</v>
      </c>
      <c r="W472" s="14">
        <v>0.28589126803869902</v>
      </c>
      <c r="X472" s="14"/>
      <c r="Y472" s="14">
        <v>0.25308610514697399</v>
      </c>
      <c r="Z472" s="14">
        <v>0.20927646130696101</v>
      </c>
      <c r="AA472" s="14">
        <v>8.1995331087314299E-2</v>
      </c>
      <c r="AB472" s="14"/>
      <c r="AC472" s="14">
        <v>0.350531476557365</v>
      </c>
      <c r="AD472" s="14">
        <v>0.198499777885072</v>
      </c>
      <c r="AE472" s="14">
        <v>0.144832111173438</v>
      </c>
      <c r="AF472" s="14">
        <v>0.14258482873279199</v>
      </c>
    </row>
    <row r="473" spans="2:32" x14ac:dyDescent="0.3">
      <c r="B473" t="s">
        <v>265</v>
      </c>
      <c r="C473" s="14">
        <v>4.27056342746523E-2</v>
      </c>
      <c r="D473" s="14">
        <v>6.1629649653959298E-2</v>
      </c>
      <c r="E473" s="14">
        <v>2.55052338131176E-2</v>
      </c>
      <c r="F473" s="14"/>
      <c r="G473" s="14">
        <v>0</v>
      </c>
      <c r="H473" s="14">
        <v>4.27056342746523E-2</v>
      </c>
      <c r="I473" s="14">
        <v>0</v>
      </c>
      <c r="J473" s="14">
        <v>0</v>
      </c>
      <c r="K473" s="14"/>
      <c r="L473" s="14">
        <v>4.4560729871477398E-2</v>
      </c>
      <c r="M473" s="14">
        <v>0.12086941313152599</v>
      </c>
      <c r="N473" s="14">
        <v>4.9320970872202503E-2</v>
      </c>
      <c r="O473" s="14">
        <v>0</v>
      </c>
      <c r="P473" s="14">
        <v>3.6468239895184801E-2</v>
      </c>
      <c r="Q473" s="14">
        <v>0</v>
      </c>
      <c r="R473" s="14">
        <v>5.3406195101705599E-2</v>
      </c>
      <c r="S473" s="14">
        <v>7.2868786150922099E-2</v>
      </c>
      <c r="T473" s="14">
        <v>2.2755362461195899E-2</v>
      </c>
      <c r="U473" s="14"/>
      <c r="V473" s="14">
        <v>4.9652937005585498E-2</v>
      </c>
      <c r="W473" s="14">
        <v>3.1258931293167397E-2</v>
      </c>
      <c r="X473" s="14"/>
      <c r="Y473" s="14">
        <v>4.5019773570211301E-2</v>
      </c>
      <c r="Z473" s="14">
        <v>2.78849921109172E-2</v>
      </c>
      <c r="AA473" s="14">
        <v>5.7421234565779598E-2</v>
      </c>
      <c r="AB473" s="14"/>
      <c r="AC473" s="14">
        <v>3.4048537551505699E-2</v>
      </c>
      <c r="AD473" s="14">
        <v>5.1488998886732501E-2</v>
      </c>
      <c r="AE473" s="14">
        <v>2.5171396679574298E-2</v>
      </c>
      <c r="AF473" s="14">
        <v>4.5067552874610901E-2</v>
      </c>
    </row>
    <row r="474" spans="2:32" x14ac:dyDescent="0.3">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row>
    <row r="475" spans="2:32" x14ac:dyDescent="0.3">
      <c r="B475" s="6" t="s">
        <v>269</v>
      </c>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row>
    <row r="476" spans="2:32" x14ac:dyDescent="0.3">
      <c r="B476" s="21" t="s">
        <v>267</v>
      </c>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row>
    <row r="477" spans="2:32" x14ac:dyDescent="0.3">
      <c r="B477" t="s">
        <v>261</v>
      </c>
      <c r="C477" s="14">
        <v>0.18864664862623401</v>
      </c>
      <c r="D477" s="14">
        <v>0.19276100082022099</v>
      </c>
      <c r="E477" s="14">
        <v>0.185707102585252</v>
      </c>
      <c r="F477" s="14"/>
      <c r="G477" s="14">
        <v>0</v>
      </c>
      <c r="H477" s="14">
        <v>0.18864664862623401</v>
      </c>
      <c r="I477" s="14">
        <v>0</v>
      </c>
      <c r="J477" s="14">
        <v>0</v>
      </c>
      <c r="K477" s="14"/>
      <c r="L477" s="14">
        <v>0.32823848476433498</v>
      </c>
      <c r="M477" s="14">
        <v>0.21254308768699701</v>
      </c>
      <c r="N477" s="14">
        <v>4.5767978298534601E-2</v>
      </c>
      <c r="O477" s="14">
        <v>0.16666045814050201</v>
      </c>
      <c r="P477" s="14">
        <v>0.25368295240312499</v>
      </c>
      <c r="Q477" s="14">
        <v>0.13510813187179499</v>
      </c>
      <c r="R477" s="14">
        <v>0.13170618866558101</v>
      </c>
      <c r="S477" s="14">
        <v>0.13029515203064601</v>
      </c>
      <c r="T477" s="14">
        <v>0.137394321260532</v>
      </c>
      <c r="U477" s="14"/>
      <c r="V477" s="14">
        <v>0.237319676448875</v>
      </c>
      <c r="W477" s="14">
        <v>0.102589026349291</v>
      </c>
      <c r="X477" s="14"/>
      <c r="Y477" s="14">
        <v>0.13988572215204201</v>
      </c>
      <c r="Z477" s="14">
        <v>0.27912796205933699</v>
      </c>
      <c r="AA477" s="14">
        <v>0.44671528619557499</v>
      </c>
      <c r="AB477" s="14"/>
      <c r="AC477" s="14">
        <v>6.7053828413339595E-2</v>
      </c>
      <c r="AD477" s="14">
        <v>0.17773234810229399</v>
      </c>
      <c r="AE477" s="14">
        <v>0.18013464655622399</v>
      </c>
      <c r="AF477" s="14">
        <v>0.38613317375698503</v>
      </c>
    </row>
    <row r="478" spans="2:32" x14ac:dyDescent="0.3">
      <c r="B478" t="s">
        <v>262</v>
      </c>
      <c r="C478" s="14">
        <v>0.44193928102324298</v>
      </c>
      <c r="D478" s="14">
        <v>0.42693597123750898</v>
      </c>
      <c r="E478" s="14">
        <v>0.45323779947001602</v>
      </c>
      <c r="F478" s="14"/>
      <c r="G478" s="14">
        <v>0</v>
      </c>
      <c r="H478" s="14">
        <v>0.44193928102324298</v>
      </c>
      <c r="I478" s="14">
        <v>0</v>
      </c>
      <c r="J478" s="14">
        <v>0</v>
      </c>
      <c r="K478" s="14"/>
      <c r="L478" s="14">
        <v>0.35176525513643597</v>
      </c>
      <c r="M478" s="14">
        <v>0.34974211467494998</v>
      </c>
      <c r="N478" s="14">
        <v>0.40835881211314401</v>
      </c>
      <c r="O478" s="14">
        <v>0.54120545798160002</v>
      </c>
      <c r="P478" s="14">
        <v>0.49000668304078399</v>
      </c>
      <c r="Q478" s="14">
        <v>0.490408979413058</v>
      </c>
      <c r="R478" s="14">
        <v>0.514752440624757</v>
      </c>
      <c r="S478" s="14">
        <v>0.45667242144652298</v>
      </c>
      <c r="T478" s="14">
        <v>0.47545262680804901</v>
      </c>
      <c r="U478" s="14"/>
      <c r="V478" s="14">
        <v>0.42646754877327397</v>
      </c>
      <c r="W478" s="14">
        <v>0.47026584036409602</v>
      </c>
      <c r="X478" s="14"/>
      <c r="Y478" s="14">
        <v>0.45242781721689701</v>
      </c>
      <c r="Z478" s="14">
        <v>0.39066793050300602</v>
      </c>
      <c r="AA478" s="14">
        <v>0.34014585858672702</v>
      </c>
      <c r="AB478" s="14"/>
      <c r="AC478" s="14">
        <v>0.44726379151294499</v>
      </c>
      <c r="AD478" s="14">
        <v>0.45737004166751</v>
      </c>
      <c r="AE478" s="14">
        <v>0.52046137177516805</v>
      </c>
      <c r="AF478" s="14">
        <v>0.34929160934564002</v>
      </c>
    </row>
    <row r="479" spans="2:32" x14ac:dyDescent="0.3">
      <c r="B479" t="s">
        <v>263</v>
      </c>
      <c r="C479" s="14">
        <v>0.17860610345387001</v>
      </c>
      <c r="D479" s="14">
        <v>0.20204487798899701</v>
      </c>
      <c r="E479" s="14">
        <v>0.15786290735668199</v>
      </c>
      <c r="F479" s="14"/>
      <c r="G479" s="14">
        <v>0</v>
      </c>
      <c r="H479" s="14">
        <v>0.17860610345387001</v>
      </c>
      <c r="I479" s="14">
        <v>0</v>
      </c>
      <c r="J479" s="14">
        <v>0</v>
      </c>
      <c r="K479" s="14"/>
      <c r="L479" s="14">
        <v>0.16304500284319901</v>
      </c>
      <c r="M479" s="14">
        <v>0.142486479089935</v>
      </c>
      <c r="N479" s="14">
        <v>0.28171385493854401</v>
      </c>
      <c r="O479" s="14">
        <v>0.115255600881754</v>
      </c>
      <c r="P479" s="14">
        <v>0.156570281261977</v>
      </c>
      <c r="Q479" s="14">
        <v>0.22541206787563001</v>
      </c>
      <c r="R479" s="14">
        <v>0.140995270806925</v>
      </c>
      <c r="S479" s="14">
        <v>0.251778576595516</v>
      </c>
      <c r="T479" s="14">
        <v>0.16602925473414401</v>
      </c>
      <c r="U479" s="14"/>
      <c r="V479" s="14">
        <v>0.167063516230536</v>
      </c>
      <c r="W479" s="14">
        <v>0.198941424789322</v>
      </c>
      <c r="X479" s="14"/>
      <c r="Y479" s="14">
        <v>0.19167142443040699</v>
      </c>
      <c r="Z479" s="14">
        <v>0.20927646130696101</v>
      </c>
      <c r="AA479" s="14">
        <v>2.4574096521534701E-2</v>
      </c>
      <c r="AB479" s="14"/>
      <c r="AC479" s="14">
        <v>0.21538057304101399</v>
      </c>
      <c r="AD479" s="14">
        <v>0.17896253527390499</v>
      </c>
      <c r="AE479" s="14">
        <v>0.16306758642914701</v>
      </c>
      <c r="AF479" s="14">
        <v>0.137346885404594</v>
      </c>
    </row>
    <row r="480" spans="2:32" x14ac:dyDescent="0.3">
      <c r="B480" t="s">
        <v>264</v>
      </c>
      <c r="C480" s="14">
        <v>0.14519069169624099</v>
      </c>
      <c r="D480" s="14">
        <v>0.10694219650899101</v>
      </c>
      <c r="E480" s="14">
        <v>0.18098814464718599</v>
      </c>
      <c r="F480" s="14"/>
      <c r="G480" s="14">
        <v>0</v>
      </c>
      <c r="H480" s="14">
        <v>0.14519069169624099</v>
      </c>
      <c r="I480" s="14">
        <v>0</v>
      </c>
      <c r="J480" s="14">
        <v>0</v>
      </c>
      <c r="K480" s="14"/>
      <c r="L480" s="14">
        <v>0.104072052957373</v>
      </c>
      <c r="M480" s="14">
        <v>0.18961987935467101</v>
      </c>
      <c r="N480" s="14">
        <v>0.239498869213677</v>
      </c>
      <c r="O480" s="14">
        <v>0.14994720237937101</v>
      </c>
      <c r="P480" s="14">
        <v>8.1688127444928801E-2</v>
      </c>
      <c r="Q480" s="14">
        <v>0.149070820839518</v>
      </c>
      <c r="R480" s="14">
        <v>9.2366204891207906E-2</v>
      </c>
      <c r="S480" s="14">
        <v>0.11487417064993199</v>
      </c>
      <c r="T480" s="14">
        <v>0.19836843473607799</v>
      </c>
      <c r="U480" s="14"/>
      <c r="V480" s="14">
        <v>0.124475872981156</v>
      </c>
      <c r="W480" s="14">
        <v>0.18075983682821201</v>
      </c>
      <c r="X480" s="14"/>
      <c r="Y480" s="14">
        <v>0.168605886354353</v>
      </c>
      <c r="Z480" s="14">
        <v>6.51576619088617E-2</v>
      </c>
      <c r="AA480" s="14">
        <v>0.159854141413273</v>
      </c>
      <c r="AB480" s="14"/>
      <c r="AC480" s="14">
        <v>0.224186363143071</v>
      </c>
      <c r="AD480" s="14">
        <v>0.13757786497273</v>
      </c>
      <c r="AE480" s="14">
        <v>8.5993601880312007E-2</v>
      </c>
      <c r="AF480" s="14">
        <v>9.1754935424960896E-2</v>
      </c>
    </row>
    <row r="481" spans="2:32" x14ac:dyDescent="0.3">
      <c r="B481" t="s">
        <v>265</v>
      </c>
      <c r="C481" s="14">
        <v>4.5617275200413102E-2</v>
      </c>
      <c r="D481" s="14">
        <v>7.1315953444283597E-2</v>
      </c>
      <c r="E481" s="14">
        <v>2.2204045940864201E-2</v>
      </c>
      <c r="F481" s="14"/>
      <c r="G481" s="14">
        <v>0</v>
      </c>
      <c r="H481" s="14">
        <v>4.5617275200413102E-2</v>
      </c>
      <c r="I481" s="14">
        <v>0</v>
      </c>
      <c r="J481" s="14">
        <v>0</v>
      </c>
      <c r="K481" s="14"/>
      <c r="L481" s="14">
        <v>5.2879204298656897E-2</v>
      </c>
      <c r="M481" s="14">
        <v>0.10560843919344599</v>
      </c>
      <c r="N481" s="14">
        <v>2.46604854361013E-2</v>
      </c>
      <c r="O481" s="14">
        <v>2.6931280616772801E-2</v>
      </c>
      <c r="P481" s="14">
        <v>1.80519558491847E-2</v>
      </c>
      <c r="Q481" s="14">
        <v>0</v>
      </c>
      <c r="R481" s="14">
        <v>0.120179895011528</v>
      </c>
      <c r="S481" s="14">
        <v>4.6379679277382999E-2</v>
      </c>
      <c r="T481" s="14">
        <v>2.2755362461195899E-2</v>
      </c>
      <c r="U481" s="14"/>
      <c r="V481" s="14">
        <v>4.46733855661594E-2</v>
      </c>
      <c r="W481" s="14">
        <v>4.74438716690792E-2</v>
      </c>
      <c r="X481" s="14"/>
      <c r="Y481" s="14">
        <v>4.7409149846301499E-2</v>
      </c>
      <c r="Z481" s="14">
        <v>5.57699842218344E-2</v>
      </c>
      <c r="AA481" s="14">
        <v>2.8710617282889799E-2</v>
      </c>
      <c r="AB481" s="14"/>
      <c r="AC481" s="14">
        <v>4.6115443889630903E-2</v>
      </c>
      <c r="AD481" s="14">
        <v>4.83572099835613E-2</v>
      </c>
      <c r="AE481" s="14">
        <v>5.0342793359148499E-2</v>
      </c>
      <c r="AF481" s="14">
        <v>3.5473396067821003E-2</v>
      </c>
    </row>
    <row r="482" spans="2:32" x14ac:dyDescent="0.3">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row>
    <row r="483" spans="2:32" x14ac:dyDescent="0.3">
      <c r="B483" s="6" t="s">
        <v>270</v>
      </c>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row>
    <row r="484" spans="2:32" x14ac:dyDescent="0.3">
      <c r="B484" s="21" t="s">
        <v>267</v>
      </c>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row>
    <row r="485" spans="2:32" x14ac:dyDescent="0.3">
      <c r="B485" t="s">
        <v>261</v>
      </c>
      <c r="C485" s="14">
        <v>0.20656168556766599</v>
      </c>
      <c r="D485" s="14">
        <v>0.235895257735419</v>
      </c>
      <c r="E485" s="14">
        <v>0.180525955880421</v>
      </c>
      <c r="F485" s="14"/>
      <c r="G485" s="14">
        <v>0</v>
      </c>
      <c r="H485" s="14">
        <v>0.20656168556766599</v>
      </c>
      <c r="I485" s="14">
        <v>0</v>
      </c>
      <c r="J485" s="14">
        <v>0</v>
      </c>
      <c r="K485" s="14"/>
      <c r="L485" s="14">
        <v>0.33086770599039</v>
      </c>
      <c r="M485" s="14">
        <v>0.148217356273453</v>
      </c>
      <c r="N485" s="14">
        <v>4.2214985724866698E-2</v>
      </c>
      <c r="O485" s="14">
        <v>0.25702462469473702</v>
      </c>
      <c r="P485" s="14">
        <v>0.232592337936816</v>
      </c>
      <c r="Q485" s="14">
        <v>0.18008877179277799</v>
      </c>
      <c r="R485" s="14">
        <v>0.19550000959393601</v>
      </c>
      <c r="S485" s="14">
        <v>0.203163938181568</v>
      </c>
      <c r="T485" s="14">
        <v>0.160149683721728</v>
      </c>
      <c r="U485" s="14"/>
      <c r="V485" s="14">
        <v>0.246232241188616</v>
      </c>
      <c r="W485" s="14">
        <v>0.13572360557683799</v>
      </c>
      <c r="X485" s="14"/>
      <c r="Y485" s="14">
        <v>0.137874721551455</v>
      </c>
      <c r="Z485" s="14">
        <v>0.31170679301376802</v>
      </c>
      <c r="AA485" s="14">
        <v>0.46715286195575501</v>
      </c>
      <c r="AB485" s="14"/>
      <c r="AC485" s="14">
        <v>8.5708655307126305E-2</v>
      </c>
      <c r="AD485" s="14">
        <v>0.163899910685807</v>
      </c>
      <c r="AE485" s="14">
        <v>0.244867231152647</v>
      </c>
      <c r="AF485" s="14">
        <v>0.45184914638677098</v>
      </c>
    </row>
    <row r="486" spans="2:32" x14ac:dyDescent="0.3">
      <c r="B486" t="s">
        <v>262</v>
      </c>
      <c r="C486" s="14">
        <v>0.30009288312250099</v>
      </c>
      <c r="D486" s="14">
        <v>0.30414231179518197</v>
      </c>
      <c r="E486" s="14">
        <v>0.29771012176494999</v>
      </c>
      <c r="F486" s="14"/>
      <c r="G486" s="14">
        <v>0</v>
      </c>
      <c r="H486" s="14">
        <v>0.30009288312250099</v>
      </c>
      <c r="I486" s="14">
        <v>0</v>
      </c>
      <c r="J486" s="14">
        <v>0</v>
      </c>
      <c r="K486" s="14"/>
      <c r="L486" s="14">
        <v>0.27910716344402597</v>
      </c>
      <c r="M486" s="14">
        <v>0.21925151582351299</v>
      </c>
      <c r="N486" s="14">
        <v>0.36969681896194501</v>
      </c>
      <c r="O486" s="14">
        <v>0.320065048783923</v>
      </c>
      <c r="P486" s="14">
        <v>0.353126503816312</v>
      </c>
      <c r="Q486" s="14">
        <v>0.214207300280506</v>
      </c>
      <c r="R486" s="14">
        <v>0.38893864072048201</v>
      </c>
      <c r="S486" s="14">
        <v>0.40315959922692801</v>
      </c>
      <c r="T486" s="14">
        <v>0.28607070413484098</v>
      </c>
      <c r="U486" s="14"/>
      <c r="V486" s="14">
        <v>0.29320641882673598</v>
      </c>
      <c r="W486" s="14">
        <v>0.31324671360967998</v>
      </c>
      <c r="X486" s="14"/>
      <c r="Y486" s="14">
        <v>0.322804041718322</v>
      </c>
      <c r="Z486" s="14">
        <v>0.237161453417879</v>
      </c>
      <c r="AA486" s="14">
        <v>0.29513418630501198</v>
      </c>
      <c r="AB486" s="14"/>
      <c r="AC486" s="14">
        <v>0.30989501845019801</v>
      </c>
      <c r="AD486" s="14">
        <v>0.33160302483473297</v>
      </c>
      <c r="AE486" s="14">
        <v>0.320560849874099</v>
      </c>
      <c r="AF486" s="14">
        <v>0.19731466829250499</v>
      </c>
    </row>
    <row r="487" spans="2:32" x14ac:dyDescent="0.3">
      <c r="B487" t="s">
        <v>263</v>
      </c>
      <c r="C487" s="14">
        <v>0.115368823869756</v>
      </c>
      <c r="D487" s="14">
        <v>0.117530793842375</v>
      </c>
      <c r="E487" s="14">
        <v>0.113896623083125</v>
      </c>
      <c r="F487" s="14"/>
      <c r="G487" s="14">
        <v>0</v>
      </c>
      <c r="H487" s="14">
        <v>0.115368823869756</v>
      </c>
      <c r="I487" s="14">
        <v>0</v>
      </c>
      <c r="J487" s="14">
        <v>0</v>
      </c>
      <c r="K487" s="14"/>
      <c r="L487" s="14">
        <v>9.2324373278153293E-2</v>
      </c>
      <c r="M487" s="14">
        <v>0.11710224486099299</v>
      </c>
      <c r="N487" s="14">
        <v>4.9320970872202503E-2</v>
      </c>
      <c r="O487" s="14">
        <v>0.17299832255572201</v>
      </c>
      <c r="P487" s="14">
        <v>8.5762970294042701E-2</v>
      </c>
      <c r="Q487" s="14">
        <v>0.16743009487345301</v>
      </c>
      <c r="R487" s="14">
        <v>0.12617308475449199</v>
      </c>
      <c r="S487" s="14">
        <v>0.190417228165179</v>
      </c>
      <c r="T487" s="14">
        <v>8.4470298125754406E-2</v>
      </c>
      <c r="U487" s="14"/>
      <c r="V487" s="14">
        <v>0.11952789432604299</v>
      </c>
      <c r="W487" s="14">
        <v>0.108990135558409</v>
      </c>
      <c r="X487" s="14"/>
      <c r="Y487" s="14">
        <v>0.11677253518675999</v>
      </c>
      <c r="Z487" s="14">
        <v>0.23246761457436499</v>
      </c>
      <c r="AA487" s="14">
        <v>5.3284713804424497E-2</v>
      </c>
      <c r="AB487" s="14"/>
      <c r="AC487" s="14">
        <v>0.10221130073804301</v>
      </c>
      <c r="AD487" s="14">
        <v>0.12560948197170799</v>
      </c>
      <c r="AE487" s="14">
        <v>0.123783044588298</v>
      </c>
      <c r="AF487" s="14">
        <v>0.104339726776841</v>
      </c>
    </row>
    <row r="488" spans="2:32" x14ac:dyDescent="0.3">
      <c r="B488" t="s">
        <v>264</v>
      </c>
      <c r="C488" s="14">
        <v>0.292433989680697</v>
      </c>
      <c r="D488" s="14">
        <v>0.24823455499564101</v>
      </c>
      <c r="E488" s="14">
        <v>0.329896433493024</v>
      </c>
      <c r="F488" s="14"/>
      <c r="G488" s="14">
        <v>0</v>
      </c>
      <c r="H488" s="14">
        <v>0.292433989680697</v>
      </c>
      <c r="I488" s="14">
        <v>0</v>
      </c>
      <c r="J488" s="14">
        <v>0</v>
      </c>
      <c r="K488" s="14"/>
      <c r="L488" s="14">
        <v>0.25314002741595298</v>
      </c>
      <c r="M488" s="14">
        <v>0.33025048045861399</v>
      </c>
      <c r="N488" s="14">
        <v>0.41546479726048002</v>
      </c>
      <c r="O488" s="14">
        <v>0.14994720237937101</v>
      </c>
      <c r="P488" s="14">
        <v>0.29241427625445998</v>
      </c>
      <c r="Q488" s="14">
        <v>0.35766774999518203</v>
      </c>
      <c r="R488" s="14">
        <v>0.16177721482229601</v>
      </c>
      <c r="S488" s="14">
        <v>0.14582214910135899</v>
      </c>
      <c r="T488" s="14">
        <v>0.40859053187627897</v>
      </c>
      <c r="U488" s="14"/>
      <c r="V488" s="14">
        <v>0.259470457198545</v>
      </c>
      <c r="W488" s="14">
        <v>0.34935927633925801</v>
      </c>
      <c r="X488" s="14"/>
      <c r="Y488" s="14">
        <v>0.31495529578555898</v>
      </c>
      <c r="Z488" s="14">
        <v>0.186085308039558</v>
      </c>
      <c r="AA488" s="14">
        <v>0.15571762065191799</v>
      </c>
      <c r="AB488" s="14"/>
      <c r="AC488" s="14">
        <v>0.367034121988282</v>
      </c>
      <c r="AD488" s="14">
        <v>0.28657268593150798</v>
      </c>
      <c r="AE488" s="14">
        <v>0.310788874384956</v>
      </c>
      <c r="AF488" s="14">
        <v>0.19178530408783501</v>
      </c>
    </row>
    <row r="489" spans="2:32" x14ac:dyDescent="0.3">
      <c r="B489" t="s">
        <v>265</v>
      </c>
      <c r="C489" s="14">
        <v>8.5542617759380102E-2</v>
      </c>
      <c r="D489" s="14">
        <v>9.4197081631383198E-2</v>
      </c>
      <c r="E489" s="14">
        <v>7.79708657784806E-2</v>
      </c>
      <c r="F489" s="14"/>
      <c r="G489" s="14">
        <v>0</v>
      </c>
      <c r="H489" s="14">
        <v>8.5542617759380102E-2</v>
      </c>
      <c r="I489" s="14">
        <v>0</v>
      </c>
      <c r="J489" s="14">
        <v>0</v>
      </c>
      <c r="K489" s="14"/>
      <c r="L489" s="14">
        <v>4.4560729871477398E-2</v>
      </c>
      <c r="M489" s="14">
        <v>0.18517840258342699</v>
      </c>
      <c r="N489" s="14">
        <v>0.12330242718050601</v>
      </c>
      <c r="O489" s="14">
        <v>9.9964801586247404E-2</v>
      </c>
      <c r="P489" s="14">
        <v>3.6103911698369399E-2</v>
      </c>
      <c r="Q489" s="14">
        <v>8.0606083058081202E-2</v>
      </c>
      <c r="R489" s="14">
        <v>0.127611050108795</v>
      </c>
      <c r="S489" s="14">
        <v>5.7437085324966199E-2</v>
      </c>
      <c r="T489" s="14">
        <v>6.07187821413974E-2</v>
      </c>
      <c r="U489" s="14"/>
      <c r="V489" s="14">
        <v>8.1562988460059604E-2</v>
      </c>
      <c r="W489" s="14">
        <v>9.2680268915814198E-2</v>
      </c>
      <c r="X489" s="14"/>
      <c r="Y489" s="14">
        <v>0.10759340575790299</v>
      </c>
      <c r="Z489" s="14">
        <v>3.2578830954430801E-2</v>
      </c>
      <c r="AA489" s="14">
        <v>2.8710617282889799E-2</v>
      </c>
      <c r="AB489" s="14"/>
      <c r="AC489" s="14">
        <v>0.13515090351635101</v>
      </c>
      <c r="AD489" s="14">
        <v>9.2314896576244698E-2</v>
      </c>
      <c r="AE489" s="14">
        <v>0</v>
      </c>
      <c r="AF489" s="14">
        <v>5.4711154456047802E-2</v>
      </c>
    </row>
    <row r="490" spans="2:32" x14ac:dyDescent="0.3">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row>
    <row r="491" spans="2:32" x14ac:dyDescent="0.3">
      <c r="B491" s="6" t="s">
        <v>271</v>
      </c>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row>
    <row r="492" spans="2:32" x14ac:dyDescent="0.3">
      <c r="B492" s="21" t="s">
        <v>267</v>
      </c>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row>
    <row r="493" spans="2:32" x14ac:dyDescent="0.3">
      <c r="B493" t="s">
        <v>261</v>
      </c>
      <c r="C493" s="14">
        <v>0.28437541505654301</v>
      </c>
      <c r="D493" s="14">
        <v>0.29621713499003399</v>
      </c>
      <c r="E493" s="14">
        <v>0.27030090712681498</v>
      </c>
      <c r="F493" s="14"/>
      <c r="G493" s="14">
        <v>0</v>
      </c>
      <c r="H493" s="14">
        <v>0.28437541505654301</v>
      </c>
      <c r="I493" s="14">
        <v>0</v>
      </c>
      <c r="J493" s="14">
        <v>0</v>
      </c>
      <c r="K493" s="14"/>
      <c r="L493" s="14">
        <v>0.38272954608398502</v>
      </c>
      <c r="M493" s="14">
        <v>0.32031540490604199</v>
      </c>
      <c r="N493" s="14">
        <v>9.1535956597069298E-2</v>
      </c>
      <c r="O493" s="14">
        <v>0.37429842718638801</v>
      </c>
      <c r="P493" s="14">
        <v>0.28978686410149501</v>
      </c>
      <c r="Q493" s="14">
        <v>0.30678281104203697</v>
      </c>
      <c r="R493" s="14">
        <v>0.23709732940470299</v>
      </c>
      <c r="S493" s="14">
        <v>0.23075304700727201</v>
      </c>
      <c r="T493" s="14">
        <v>0.21188195380025601</v>
      </c>
      <c r="U493" s="14"/>
      <c r="V493" s="14">
        <v>0.33538692644770801</v>
      </c>
      <c r="W493" s="14">
        <v>0.19489419529223601</v>
      </c>
      <c r="X493" s="14"/>
      <c r="Y493" s="14">
        <v>0.22647690023637801</v>
      </c>
      <c r="Z493" s="14">
        <v>0.39536176934651901</v>
      </c>
      <c r="AA493" s="14">
        <v>0.5</v>
      </c>
      <c r="AB493" s="14"/>
      <c r="AC493" s="14">
        <v>0.16045933904932499</v>
      </c>
      <c r="AD493" s="14">
        <v>0.26080941283009401</v>
      </c>
      <c r="AE493" s="14">
        <v>0.27003862783222099</v>
      </c>
      <c r="AF493" s="14">
        <v>0.521636938487679</v>
      </c>
    </row>
    <row r="494" spans="2:32" x14ac:dyDescent="0.3">
      <c r="B494" t="s">
        <v>262</v>
      </c>
      <c r="C494" s="14">
        <v>0.43127101570696402</v>
      </c>
      <c r="D494" s="14">
        <v>0.41461819230207098</v>
      </c>
      <c r="E494" s="14">
        <v>0.448498460373356</v>
      </c>
      <c r="F494" s="14"/>
      <c r="G494" s="14">
        <v>0</v>
      </c>
      <c r="H494" s="14">
        <v>0.43127101570696402</v>
      </c>
      <c r="I494" s="14">
        <v>0</v>
      </c>
      <c r="J494" s="14">
        <v>0</v>
      </c>
      <c r="K494" s="14"/>
      <c r="L494" s="14">
        <v>0.34514899716743502</v>
      </c>
      <c r="M494" s="14">
        <v>0.35014709347296102</v>
      </c>
      <c r="N494" s="14">
        <v>0.50344776128388102</v>
      </c>
      <c r="O494" s="14">
        <v>0.38354988972883802</v>
      </c>
      <c r="P494" s="14">
        <v>0.45426709953923</v>
      </c>
      <c r="Q494" s="14">
        <v>0.45655988692058502</v>
      </c>
      <c r="R494" s="14">
        <v>0.52991719563739403</v>
      </c>
      <c r="S494" s="14">
        <v>0.49097926952367399</v>
      </c>
      <c r="T494" s="14">
        <v>0.46778836982025201</v>
      </c>
      <c r="U494" s="14"/>
      <c r="V494" s="14">
        <v>0.40568010296124302</v>
      </c>
      <c r="W494" s="14">
        <v>0.47654242338664599</v>
      </c>
      <c r="X494" s="14"/>
      <c r="Y494" s="14">
        <v>0.443148729096911</v>
      </c>
      <c r="Z494" s="14">
        <v>0.39066793050300602</v>
      </c>
      <c r="AA494" s="14">
        <v>0.34841890010943699</v>
      </c>
      <c r="AB494" s="14"/>
      <c r="AC494" s="14">
        <v>0.43734906663768902</v>
      </c>
      <c r="AD494" s="14">
        <v>0.44841346002468502</v>
      </c>
      <c r="AE494" s="14">
        <v>0.56207095097687898</v>
      </c>
      <c r="AF494" s="14">
        <v>0.29895774280877602</v>
      </c>
    </row>
    <row r="495" spans="2:32" x14ac:dyDescent="0.3">
      <c r="B495" t="s">
        <v>263</v>
      </c>
      <c r="C495" s="14">
        <v>0.15800787837458599</v>
      </c>
      <c r="D495" s="14">
        <v>0.16152625056276301</v>
      </c>
      <c r="E495" s="14">
        <v>0.155479360930214</v>
      </c>
      <c r="F495" s="14"/>
      <c r="G495" s="14">
        <v>0</v>
      </c>
      <c r="H495" s="14">
        <v>0.15800787837458599</v>
      </c>
      <c r="I495" s="14">
        <v>0</v>
      </c>
      <c r="J495" s="14">
        <v>0</v>
      </c>
      <c r="K495" s="14"/>
      <c r="L495" s="14">
        <v>0.14168461846886199</v>
      </c>
      <c r="M495" s="14">
        <v>0.15774745302801499</v>
      </c>
      <c r="N495" s="14">
        <v>0.23594587664000899</v>
      </c>
      <c r="O495" s="14">
        <v>0.16911816211530001</v>
      </c>
      <c r="P495" s="14">
        <v>0.13851832541279199</v>
      </c>
      <c r="Q495" s="14">
        <v>0.18500574440970599</v>
      </c>
      <c r="R495" s="14">
        <v>9.2006920040991105E-2</v>
      </c>
      <c r="S495" s="14">
        <v>0.16339351281912201</v>
      </c>
      <c r="T495" s="14">
        <v>0.160397137486157</v>
      </c>
      <c r="U495" s="14"/>
      <c r="V495" s="14">
        <v>0.14221769724668401</v>
      </c>
      <c r="W495" s="14">
        <v>0.18537082893553</v>
      </c>
      <c r="X495" s="14"/>
      <c r="Y495" s="14">
        <v>0.18611209608260501</v>
      </c>
      <c r="Z495" s="14">
        <v>0.15350647708512699</v>
      </c>
      <c r="AA495" s="14">
        <v>0.102432906847494</v>
      </c>
      <c r="AB495" s="14"/>
      <c r="AC495" s="14">
        <v>0.24727692912964999</v>
      </c>
      <c r="AD495" s="14">
        <v>0.15196907500088</v>
      </c>
      <c r="AE495" s="14">
        <v>5.0278097981898598E-2</v>
      </c>
      <c r="AF495" s="14">
        <v>0.117864589506495</v>
      </c>
    </row>
    <row r="496" spans="2:32" x14ac:dyDescent="0.3">
      <c r="B496" t="s">
        <v>264</v>
      </c>
      <c r="C496" s="14">
        <v>0.10383221431048199</v>
      </c>
      <c r="D496" s="14">
        <v>9.5948120319321595E-2</v>
      </c>
      <c r="E496" s="14">
        <v>0.11154073948294201</v>
      </c>
      <c r="F496" s="14"/>
      <c r="G496" s="14">
        <v>0</v>
      </c>
      <c r="H496" s="14">
        <v>0.10383221431048199</v>
      </c>
      <c r="I496" s="14">
        <v>0</v>
      </c>
      <c r="J496" s="14">
        <v>0</v>
      </c>
      <c r="K496" s="14"/>
      <c r="L496" s="14">
        <v>8.7064724002032898E-2</v>
      </c>
      <c r="M496" s="14">
        <v>0.141268100716823</v>
      </c>
      <c r="N496" s="14">
        <v>0.16907040547904101</v>
      </c>
      <c r="O496" s="14">
        <v>7.3033520969474602E-2</v>
      </c>
      <c r="P496" s="14">
        <v>9.9375755097297999E-2</v>
      </c>
      <c r="Q496" s="14">
        <v>5.1651557627672297E-2</v>
      </c>
      <c r="R496" s="14">
        <v>8.7572359815206502E-2</v>
      </c>
      <c r="S496" s="14">
        <v>5.7437085324966199E-2</v>
      </c>
      <c r="T496" s="14">
        <v>0.159932538893335</v>
      </c>
      <c r="U496" s="14"/>
      <c r="V496" s="14">
        <v>9.4175701444206797E-2</v>
      </c>
      <c r="W496" s="14">
        <v>0.120604088941802</v>
      </c>
      <c r="X496" s="14"/>
      <c r="Y496" s="14">
        <v>0.117174735306878</v>
      </c>
      <c r="Z496" s="14">
        <v>2.78849921109172E-2</v>
      </c>
      <c r="AA496" s="14">
        <v>4.9148193043069402E-2</v>
      </c>
      <c r="AB496" s="14"/>
      <c r="AC496" s="14">
        <v>0.12197506240502801</v>
      </c>
      <c r="AD496" s="14">
        <v>0.114946380774488</v>
      </c>
      <c r="AE496" s="14">
        <v>0.117612323209002</v>
      </c>
      <c r="AF496" s="14">
        <v>4.2302970808823399E-2</v>
      </c>
    </row>
    <row r="497" spans="2:32" x14ac:dyDescent="0.3">
      <c r="B497" t="s">
        <v>265</v>
      </c>
      <c r="C497" s="14">
        <v>2.2513476551425101E-2</v>
      </c>
      <c r="D497" s="14">
        <v>3.1690301825811097E-2</v>
      </c>
      <c r="E497" s="14">
        <v>1.4180532086672601E-2</v>
      </c>
      <c r="F497" s="14"/>
      <c r="G497" s="14">
        <v>0</v>
      </c>
      <c r="H497" s="14">
        <v>2.2513476551425101E-2</v>
      </c>
      <c r="I497" s="14">
        <v>0</v>
      </c>
      <c r="J497" s="14">
        <v>0</v>
      </c>
      <c r="K497" s="14"/>
      <c r="L497" s="14">
        <v>4.3372114277685003E-2</v>
      </c>
      <c r="M497" s="14">
        <v>3.0521947876159399E-2</v>
      </c>
      <c r="N497" s="14">
        <v>0</v>
      </c>
      <c r="O497" s="14">
        <v>0</v>
      </c>
      <c r="P497" s="14">
        <v>1.80519558491847E-2</v>
      </c>
      <c r="Q497" s="14">
        <v>0</v>
      </c>
      <c r="R497" s="14">
        <v>5.3406195101705599E-2</v>
      </c>
      <c r="S497" s="14">
        <v>5.7437085324966199E-2</v>
      </c>
      <c r="T497" s="14">
        <v>0</v>
      </c>
      <c r="U497" s="14"/>
      <c r="V497" s="14">
        <v>2.2539571900158199E-2</v>
      </c>
      <c r="W497" s="14">
        <v>2.25884634437854E-2</v>
      </c>
      <c r="X497" s="14"/>
      <c r="Y497" s="14">
        <v>2.7087539277227402E-2</v>
      </c>
      <c r="Z497" s="14">
        <v>3.2578830954430801E-2</v>
      </c>
      <c r="AA497" s="14">
        <v>0</v>
      </c>
      <c r="AB497" s="14"/>
      <c r="AC497" s="14">
        <v>3.2939602778307799E-2</v>
      </c>
      <c r="AD497" s="14">
        <v>2.3861671369853999E-2</v>
      </c>
      <c r="AE497" s="14">
        <v>0</v>
      </c>
      <c r="AF497" s="14">
        <v>1.9237758388226899E-2</v>
      </c>
    </row>
    <row r="498" spans="2:32" x14ac:dyDescent="0.3">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row>
    <row r="499" spans="2:32" x14ac:dyDescent="0.3">
      <c r="B499" s="6" t="s">
        <v>274</v>
      </c>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row>
    <row r="500" spans="2:32" x14ac:dyDescent="0.3">
      <c r="B500" s="21" t="s">
        <v>273</v>
      </c>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row>
    <row r="501" spans="2:32" x14ac:dyDescent="0.3">
      <c r="B501" t="s">
        <v>261</v>
      </c>
      <c r="C501" s="14">
        <v>0.217992934469354</v>
      </c>
      <c r="D501" s="14">
        <v>0.292868195718678</v>
      </c>
      <c r="E501" s="14">
        <v>0.15786266433745499</v>
      </c>
      <c r="F501" s="14"/>
      <c r="G501" s="14">
        <v>0</v>
      </c>
      <c r="H501" s="14">
        <v>0</v>
      </c>
      <c r="I501" s="14">
        <v>0</v>
      </c>
      <c r="J501" s="14">
        <v>0.217992934469354</v>
      </c>
      <c r="K501" s="14"/>
      <c r="L501" s="14">
        <v>0.26325264030296702</v>
      </c>
      <c r="M501" s="14">
        <v>0.11149453135876</v>
      </c>
      <c r="N501" s="14">
        <v>0.25283320041741097</v>
      </c>
      <c r="O501" s="14">
        <v>0.24527246854260801</v>
      </c>
      <c r="P501" s="14">
        <v>0.15761875513329199</v>
      </c>
      <c r="Q501" s="14">
        <v>0.32011419497599503</v>
      </c>
      <c r="R501" s="14">
        <v>0.22502029032775001</v>
      </c>
      <c r="S501" s="14">
        <v>0.237585669279641</v>
      </c>
      <c r="T501" s="14">
        <v>0.16895792854177299</v>
      </c>
      <c r="U501" s="14"/>
      <c r="V501" s="14">
        <v>0.216213997179312</v>
      </c>
      <c r="W501" s="14">
        <v>0.19096340398749601</v>
      </c>
      <c r="X501" s="14"/>
      <c r="Y501" s="14">
        <v>0.206267286488486</v>
      </c>
      <c r="Z501" s="14">
        <v>0.158523250657048</v>
      </c>
      <c r="AA501" s="14">
        <v>0.27193276913579001</v>
      </c>
      <c r="AB501" s="14"/>
      <c r="AC501" s="14">
        <v>0.175894919080266</v>
      </c>
      <c r="AD501" s="14">
        <v>0.22079803009517199</v>
      </c>
      <c r="AE501" s="14">
        <v>0.22746813310021199</v>
      </c>
      <c r="AF501" s="14">
        <v>0.20251567777539201</v>
      </c>
    </row>
    <row r="502" spans="2:32" x14ac:dyDescent="0.3">
      <c r="B502" t="s">
        <v>262</v>
      </c>
      <c r="C502" s="14">
        <v>0.36166354858725802</v>
      </c>
      <c r="D502" s="14">
        <v>0.39943425237123698</v>
      </c>
      <c r="E502" s="14">
        <v>0.326545702826398</v>
      </c>
      <c r="F502" s="14"/>
      <c r="G502" s="14">
        <v>0</v>
      </c>
      <c r="H502" s="14">
        <v>0</v>
      </c>
      <c r="I502" s="14">
        <v>0</v>
      </c>
      <c r="J502" s="14">
        <v>0.36166354858725802</v>
      </c>
      <c r="K502" s="14"/>
      <c r="L502" s="14">
        <v>0.43243511972662502</v>
      </c>
      <c r="M502" s="14">
        <v>0.44225066868848401</v>
      </c>
      <c r="N502" s="14">
        <v>0.29330125339539598</v>
      </c>
      <c r="O502" s="14">
        <v>0.32802364257018402</v>
      </c>
      <c r="P502" s="14">
        <v>0.20736699153754401</v>
      </c>
      <c r="Q502" s="14">
        <v>0.267938409387732</v>
      </c>
      <c r="R502" s="14">
        <v>0.338070818078063</v>
      </c>
      <c r="S502" s="14">
        <v>0.19643556386573299</v>
      </c>
      <c r="T502" s="14">
        <v>0.42802814098298197</v>
      </c>
      <c r="U502" s="14"/>
      <c r="V502" s="14">
        <v>0.37721356716540899</v>
      </c>
      <c r="W502" s="14">
        <v>0.34976429757822203</v>
      </c>
      <c r="X502" s="14"/>
      <c r="Y502" s="14">
        <v>0.37580492184622899</v>
      </c>
      <c r="Z502" s="14">
        <v>0.26818600525638803</v>
      </c>
      <c r="AA502" s="14">
        <v>0.38236586983222698</v>
      </c>
      <c r="AB502" s="14"/>
      <c r="AC502" s="14">
        <v>0.34199118131829098</v>
      </c>
      <c r="AD502" s="14">
        <v>0.38788206522164997</v>
      </c>
      <c r="AE502" s="14">
        <v>0.36859535492588202</v>
      </c>
      <c r="AF502" s="14">
        <v>0.34533323458122001</v>
      </c>
    </row>
    <row r="503" spans="2:32" x14ac:dyDescent="0.3">
      <c r="B503" t="s">
        <v>263</v>
      </c>
      <c r="C503" s="14">
        <v>0.24305785796912699</v>
      </c>
      <c r="D503" s="14">
        <v>0.17713715506458999</v>
      </c>
      <c r="E503" s="14">
        <v>0.29877857029818899</v>
      </c>
      <c r="F503" s="14"/>
      <c r="G503" s="14">
        <v>0</v>
      </c>
      <c r="H503" s="14">
        <v>0</v>
      </c>
      <c r="I503" s="14">
        <v>0</v>
      </c>
      <c r="J503" s="14">
        <v>0.24305785796912699</v>
      </c>
      <c r="K503" s="14"/>
      <c r="L503" s="14">
        <v>0.10997254086927399</v>
      </c>
      <c r="M503" s="14">
        <v>0.30998675450684698</v>
      </c>
      <c r="N503" s="14">
        <v>0.29163300452690799</v>
      </c>
      <c r="O503" s="14">
        <v>0.27355908798784501</v>
      </c>
      <c r="P503" s="14">
        <v>0.28223736570340202</v>
      </c>
      <c r="Q503" s="14">
        <v>0.26133386032244399</v>
      </c>
      <c r="R503" s="14">
        <v>0.25202191961522602</v>
      </c>
      <c r="S503" s="14">
        <v>0.31448485827849199</v>
      </c>
      <c r="T503" s="14">
        <v>0.248617134823963</v>
      </c>
      <c r="U503" s="14"/>
      <c r="V503" s="14">
        <v>0.225566567584115</v>
      </c>
      <c r="W503" s="14">
        <v>0.273567967810183</v>
      </c>
      <c r="X503" s="14"/>
      <c r="Y503" s="14">
        <v>0.25556461181899798</v>
      </c>
      <c r="Z503" s="14">
        <v>0.20738374671475801</v>
      </c>
      <c r="AA503" s="14">
        <v>0.19860375153530299</v>
      </c>
      <c r="AB503" s="14"/>
      <c r="AC503" s="14">
        <v>0.31039552194510001</v>
      </c>
      <c r="AD503" s="14">
        <v>0.23081487313063401</v>
      </c>
      <c r="AE503" s="14">
        <v>0.18434998100820499</v>
      </c>
      <c r="AF503" s="14">
        <v>0.20988322345784599</v>
      </c>
    </row>
    <row r="504" spans="2:32" x14ac:dyDescent="0.3">
      <c r="B504" t="s">
        <v>264</v>
      </c>
      <c r="C504" s="14">
        <v>0.13217957451135201</v>
      </c>
      <c r="D504" s="14">
        <v>0.109384192445324</v>
      </c>
      <c r="E504" s="14">
        <v>0.15175558100713901</v>
      </c>
      <c r="F504" s="14"/>
      <c r="G504" s="14">
        <v>0</v>
      </c>
      <c r="H504" s="14">
        <v>0</v>
      </c>
      <c r="I504" s="14">
        <v>0</v>
      </c>
      <c r="J504" s="14">
        <v>0.13217957451135201</v>
      </c>
      <c r="K504" s="14"/>
      <c r="L504" s="14">
        <v>0.128206226780053</v>
      </c>
      <c r="M504" s="14">
        <v>0.112129084763868</v>
      </c>
      <c r="N504" s="14">
        <v>0.162232541660285</v>
      </c>
      <c r="O504" s="14">
        <v>0.153144800899363</v>
      </c>
      <c r="P504" s="14">
        <v>0.201262562015007</v>
      </c>
      <c r="Q504" s="14">
        <v>8.7902243048116405E-2</v>
      </c>
      <c r="R504" s="14">
        <v>0.11461769328110701</v>
      </c>
      <c r="S504" s="14">
        <v>0.20436816885768999</v>
      </c>
      <c r="T504" s="14">
        <v>0.13286633206170601</v>
      </c>
      <c r="U504" s="14"/>
      <c r="V504" s="14">
        <v>0.13061853736095599</v>
      </c>
      <c r="W504" s="14">
        <v>0.148700769952018</v>
      </c>
      <c r="X504" s="14"/>
      <c r="Y504" s="14">
        <v>0.13480976580126799</v>
      </c>
      <c r="Z504" s="14">
        <v>0.158523250657048</v>
      </c>
      <c r="AA504" s="14">
        <v>0.14709760949667999</v>
      </c>
      <c r="AB504" s="14"/>
      <c r="AC504" s="14">
        <v>0.14481825708337601</v>
      </c>
      <c r="AD504" s="14">
        <v>0.13237120574300301</v>
      </c>
      <c r="AE504" s="14">
        <v>0.15810649862474199</v>
      </c>
      <c r="AF504" s="14">
        <v>0.12538109431743699</v>
      </c>
    </row>
    <row r="505" spans="2:32" x14ac:dyDescent="0.3">
      <c r="B505" t="s">
        <v>265</v>
      </c>
      <c r="C505" s="14">
        <v>4.51060844629083E-2</v>
      </c>
      <c r="D505" s="14">
        <v>2.1176204400171601E-2</v>
      </c>
      <c r="E505" s="14">
        <v>6.5057481530819694E-2</v>
      </c>
      <c r="F505" s="14"/>
      <c r="G505" s="14">
        <v>0</v>
      </c>
      <c r="H505" s="14">
        <v>0</v>
      </c>
      <c r="I505" s="14">
        <v>0</v>
      </c>
      <c r="J505" s="14">
        <v>4.51060844629083E-2</v>
      </c>
      <c r="K505" s="14"/>
      <c r="L505" s="14">
        <v>6.6133472321081493E-2</v>
      </c>
      <c r="M505" s="14">
        <v>2.41389606820409E-2</v>
      </c>
      <c r="N505" s="14">
        <v>0</v>
      </c>
      <c r="O505" s="14">
        <v>0</v>
      </c>
      <c r="P505" s="14">
        <v>0.15151432561075501</v>
      </c>
      <c r="Q505" s="14">
        <v>6.2711292265713106E-2</v>
      </c>
      <c r="R505" s="14">
        <v>7.0269278697853196E-2</v>
      </c>
      <c r="S505" s="14">
        <v>4.7125739718443901E-2</v>
      </c>
      <c r="T505" s="14">
        <v>2.15304635895767E-2</v>
      </c>
      <c r="U505" s="14"/>
      <c r="V505" s="14">
        <v>5.0387330710208199E-2</v>
      </c>
      <c r="W505" s="14">
        <v>3.7003560672081298E-2</v>
      </c>
      <c r="X505" s="14"/>
      <c r="Y505" s="14">
        <v>2.7553414045019299E-2</v>
      </c>
      <c r="Z505" s="14">
        <v>0.20738374671475801</v>
      </c>
      <c r="AA505" s="14">
        <v>0</v>
      </c>
      <c r="AB505" s="14"/>
      <c r="AC505" s="14">
        <v>2.6900120572966899E-2</v>
      </c>
      <c r="AD505" s="14">
        <v>2.81338258095402E-2</v>
      </c>
      <c r="AE505" s="14">
        <v>6.1480032340959001E-2</v>
      </c>
      <c r="AF505" s="14">
        <v>0.11688676986810501</v>
      </c>
    </row>
    <row r="506" spans="2:32" x14ac:dyDescent="0.3">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row>
    <row r="507" spans="2:32" x14ac:dyDescent="0.3">
      <c r="B507" s="6" t="s">
        <v>275</v>
      </c>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row>
    <row r="508" spans="2:32" x14ac:dyDescent="0.3">
      <c r="B508" s="21" t="s">
        <v>273</v>
      </c>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row>
    <row r="509" spans="2:32" x14ac:dyDescent="0.3">
      <c r="B509" t="s">
        <v>261</v>
      </c>
      <c r="C509" s="14">
        <v>0.228817338933544</v>
      </c>
      <c r="D509" s="14">
        <v>0.29635559842499198</v>
      </c>
      <c r="E509" s="14">
        <v>0.17478503266765</v>
      </c>
      <c r="F509" s="14"/>
      <c r="G509" s="14">
        <v>0</v>
      </c>
      <c r="H509" s="14">
        <v>0</v>
      </c>
      <c r="I509" s="14">
        <v>0</v>
      </c>
      <c r="J509" s="14">
        <v>0.228817338933544</v>
      </c>
      <c r="K509" s="14"/>
      <c r="L509" s="14">
        <v>0.28925195726367198</v>
      </c>
      <c r="M509" s="14">
        <v>0.12760184487767801</v>
      </c>
      <c r="N509" s="14">
        <v>0.21942399690834799</v>
      </c>
      <c r="O509" s="14">
        <v>0.24527246854260801</v>
      </c>
      <c r="P509" s="14">
        <v>4.97482364042523E-2</v>
      </c>
      <c r="Q509" s="14">
        <v>0.25789929045316401</v>
      </c>
      <c r="R509" s="14">
        <v>0.18910206821342601</v>
      </c>
      <c r="S509" s="14">
        <v>0.300576618981999</v>
      </c>
      <c r="T509" s="14">
        <v>0.30070762657880301</v>
      </c>
      <c r="U509" s="14"/>
      <c r="V509" s="14">
        <v>0.26810236328835801</v>
      </c>
      <c r="W509" s="14">
        <v>0.129954807350457</v>
      </c>
      <c r="X509" s="14"/>
      <c r="Y509" s="14">
        <v>0.222688049811087</v>
      </c>
      <c r="Z509" s="14">
        <v>0.18892437992786301</v>
      </c>
      <c r="AA509" s="14">
        <v>0.45569488743271302</v>
      </c>
      <c r="AB509" s="14"/>
      <c r="AC509" s="14">
        <v>0.107600482291868</v>
      </c>
      <c r="AD509" s="14">
        <v>0.271271969168421</v>
      </c>
      <c r="AE509" s="14">
        <v>0.184110124609318</v>
      </c>
      <c r="AF509" s="14">
        <v>0.25863073109753698</v>
      </c>
    </row>
    <row r="510" spans="2:32" x14ac:dyDescent="0.3">
      <c r="B510" t="s">
        <v>262</v>
      </c>
      <c r="C510" s="14">
        <v>0.43297072633317701</v>
      </c>
      <c r="D510" s="14">
        <v>0.45168205522708899</v>
      </c>
      <c r="E510" s="14">
        <v>0.41396978025714098</v>
      </c>
      <c r="F510" s="14"/>
      <c r="G510" s="14">
        <v>0</v>
      </c>
      <c r="H510" s="14">
        <v>0</v>
      </c>
      <c r="I510" s="14">
        <v>0</v>
      </c>
      <c r="J510" s="14">
        <v>0.43297072633317701</v>
      </c>
      <c r="K510" s="14"/>
      <c r="L510" s="14">
        <v>0.316457047829099</v>
      </c>
      <c r="M510" s="14">
        <v>0.50840739038365801</v>
      </c>
      <c r="N510" s="14">
        <v>0.45553379505568098</v>
      </c>
      <c r="O510" s="14">
        <v>0.54676775093413399</v>
      </c>
      <c r="P510" s="14">
        <v>0.37335979259137198</v>
      </c>
      <c r="Q510" s="14">
        <v>0.41528888870780101</v>
      </c>
      <c r="R510" s="14">
        <v>0.436908891594187</v>
      </c>
      <c r="S510" s="14">
        <v>0.49505521216031101</v>
      </c>
      <c r="T510" s="14">
        <v>0.45422466849523702</v>
      </c>
      <c r="U510" s="14"/>
      <c r="V510" s="14">
        <v>0.40764721364943202</v>
      </c>
      <c r="W510" s="14">
        <v>0.50042771756124604</v>
      </c>
      <c r="X510" s="14"/>
      <c r="Y510" s="14">
        <v>0.45199412961157298</v>
      </c>
      <c r="Z510" s="14">
        <v>0.40246124890491902</v>
      </c>
      <c r="AA510" s="14">
        <v>0.24268907695473699</v>
      </c>
      <c r="AB510" s="14"/>
      <c r="AC510" s="14">
        <v>0.52611548390513696</v>
      </c>
      <c r="AD510" s="14">
        <v>0.42180960357702302</v>
      </c>
      <c r="AE510" s="14">
        <v>0.43819684580023899</v>
      </c>
      <c r="AF510" s="14">
        <v>0.36532619538628502</v>
      </c>
    </row>
    <row r="511" spans="2:32" x14ac:dyDescent="0.3">
      <c r="B511" t="s">
        <v>263</v>
      </c>
      <c r="C511" s="14">
        <v>0.16562039139979001</v>
      </c>
      <c r="D511" s="14">
        <v>0.13268792523418901</v>
      </c>
      <c r="E511" s="14">
        <v>0.193739789578528</v>
      </c>
      <c r="F511" s="14"/>
      <c r="G511" s="14">
        <v>0</v>
      </c>
      <c r="H511" s="14">
        <v>0</v>
      </c>
      <c r="I511" s="14">
        <v>0</v>
      </c>
      <c r="J511" s="14">
        <v>0.16562039139979001</v>
      </c>
      <c r="K511" s="14"/>
      <c r="L511" s="14">
        <v>0.19179055607939599</v>
      </c>
      <c r="M511" s="14">
        <v>0.16959629032722401</v>
      </c>
      <c r="N511" s="14">
        <v>0.157996190490654</v>
      </c>
      <c r="O511" s="14">
        <v>0.16418703380586999</v>
      </c>
      <c r="P511" s="14">
        <v>0.16599280105382699</v>
      </c>
      <c r="Q511" s="14">
        <v>0.15011714757094699</v>
      </c>
      <c r="R511" s="14">
        <v>0.22923538656221501</v>
      </c>
      <c r="S511" s="14">
        <v>0.102184084428845</v>
      </c>
      <c r="T511" s="14">
        <v>0.130629805983278</v>
      </c>
      <c r="U511" s="14"/>
      <c r="V511" s="14">
        <v>0.15074314840964001</v>
      </c>
      <c r="W511" s="14">
        <v>0.18243501753139299</v>
      </c>
      <c r="X511" s="14"/>
      <c r="Y511" s="14">
        <v>0.17349583056870599</v>
      </c>
      <c r="Z511" s="14">
        <v>0.121968999123935</v>
      </c>
      <c r="AA511" s="14">
        <v>0.20602456815449299</v>
      </c>
      <c r="AB511" s="14"/>
      <c r="AC511" s="14">
        <v>0.19247738543469201</v>
      </c>
      <c r="AD511" s="14">
        <v>0.16212505950026701</v>
      </c>
      <c r="AE511" s="14">
        <v>0.15810649862474199</v>
      </c>
      <c r="AF511" s="14">
        <v>0.116730946401453</v>
      </c>
    </row>
    <row r="512" spans="2:32" x14ac:dyDescent="0.3">
      <c r="B512" t="s">
        <v>264</v>
      </c>
      <c r="C512" s="14">
        <v>0.130450220835229</v>
      </c>
      <c r="D512" s="14">
        <v>9.8098216713558201E-2</v>
      </c>
      <c r="E512" s="14">
        <v>0.15786775348906501</v>
      </c>
      <c r="F512" s="14"/>
      <c r="G512" s="14">
        <v>0</v>
      </c>
      <c r="H512" s="14">
        <v>0</v>
      </c>
      <c r="I512" s="14">
        <v>0</v>
      </c>
      <c r="J512" s="14">
        <v>0.130450220835229</v>
      </c>
      <c r="K512" s="14"/>
      <c r="L512" s="14">
        <v>0.164207385708659</v>
      </c>
      <c r="M512" s="14">
        <v>0.17025551372940001</v>
      </c>
      <c r="N512" s="14">
        <v>0.13363681403625399</v>
      </c>
      <c r="O512" s="14">
        <v>0</v>
      </c>
      <c r="P512" s="14">
        <v>0.25938484433979397</v>
      </c>
      <c r="Q512" s="14">
        <v>0.136780057202849</v>
      </c>
      <c r="R512" s="14">
        <v>7.4484374932318603E-2</v>
      </c>
      <c r="S512" s="14">
        <v>5.5058344710401101E-2</v>
      </c>
      <c r="T512" s="14">
        <v>9.2907435353104403E-2</v>
      </c>
      <c r="U512" s="14"/>
      <c r="V512" s="14">
        <v>0.12746096765742501</v>
      </c>
      <c r="W512" s="14">
        <v>0.150178896884823</v>
      </c>
      <c r="X512" s="14"/>
      <c r="Y512" s="14">
        <v>0.12837376679426499</v>
      </c>
      <c r="Z512" s="14">
        <v>7.9261625328524196E-2</v>
      </c>
      <c r="AA512" s="14">
        <v>9.5591467458056703E-2</v>
      </c>
      <c r="AB512" s="14"/>
      <c r="AC512" s="14">
        <v>0.146906527795337</v>
      </c>
      <c r="AD512" s="14">
        <v>0.122453254490582</v>
      </c>
      <c r="AE512" s="14">
        <v>0.15810649862474199</v>
      </c>
      <c r="AF512" s="14">
        <v>0.14242535724662</v>
      </c>
    </row>
    <row r="513" spans="2:32" x14ac:dyDescent="0.3">
      <c r="B513" t="s">
        <v>265</v>
      </c>
      <c r="C513" s="14">
        <v>4.21413224982604E-2</v>
      </c>
      <c r="D513" s="14">
        <v>2.1176204400171601E-2</v>
      </c>
      <c r="E513" s="14">
        <v>5.96376440076175E-2</v>
      </c>
      <c r="F513" s="14"/>
      <c r="G513" s="14">
        <v>0</v>
      </c>
      <c r="H513" s="14">
        <v>0</v>
      </c>
      <c r="I513" s="14">
        <v>0</v>
      </c>
      <c r="J513" s="14">
        <v>4.21413224982604E-2</v>
      </c>
      <c r="K513" s="14"/>
      <c r="L513" s="14">
        <v>3.8293053119173998E-2</v>
      </c>
      <c r="M513" s="14">
        <v>2.41389606820409E-2</v>
      </c>
      <c r="N513" s="14">
        <v>3.3409203509063498E-2</v>
      </c>
      <c r="O513" s="14">
        <v>4.3772746717387997E-2</v>
      </c>
      <c r="P513" s="14">
        <v>0.15151432561075501</v>
      </c>
      <c r="Q513" s="14">
        <v>3.9914616065238197E-2</v>
      </c>
      <c r="R513" s="14">
        <v>7.0269278697853196E-2</v>
      </c>
      <c r="S513" s="14">
        <v>4.7125739718443901E-2</v>
      </c>
      <c r="T513" s="14">
        <v>2.15304635895767E-2</v>
      </c>
      <c r="U513" s="14"/>
      <c r="V513" s="14">
        <v>4.6046306995144802E-2</v>
      </c>
      <c r="W513" s="14">
        <v>3.7003560672081298E-2</v>
      </c>
      <c r="X513" s="14"/>
      <c r="Y513" s="14">
        <v>2.34482232143692E-2</v>
      </c>
      <c r="Z513" s="14">
        <v>0.20738374671475801</v>
      </c>
      <c r="AA513" s="14">
        <v>0</v>
      </c>
      <c r="AB513" s="14"/>
      <c r="AC513" s="14">
        <v>2.6900120572966899E-2</v>
      </c>
      <c r="AD513" s="14">
        <v>2.23401132637078E-2</v>
      </c>
      <c r="AE513" s="14">
        <v>6.1480032340959001E-2</v>
      </c>
      <c r="AF513" s="14">
        <v>0.11688676986810501</v>
      </c>
    </row>
    <row r="514" spans="2:32" x14ac:dyDescent="0.3">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row>
    <row r="515" spans="2:32" x14ac:dyDescent="0.3">
      <c r="B515" s="6" t="s">
        <v>276</v>
      </c>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row>
    <row r="516" spans="2:32" x14ac:dyDescent="0.3">
      <c r="B516" s="21" t="s">
        <v>273</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row>
    <row r="517" spans="2:32" x14ac:dyDescent="0.3">
      <c r="B517" t="s">
        <v>261</v>
      </c>
      <c r="C517" s="14">
        <v>0.244085255824669</v>
      </c>
      <c r="D517" s="14">
        <v>0.278012333649648</v>
      </c>
      <c r="E517" s="14">
        <v>0.21137379376236301</v>
      </c>
      <c r="F517" s="14"/>
      <c r="G517" s="14">
        <v>0</v>
      </c>
      <c r="H517" s="14">
        <v>0</v>
      </c>
      <c r="I517" s="14">
        <v>0</v>
      </c>
      <c r="J517" s="14">
        <v>0.244085255824669</v>
      </c>
      <c r="K517" s="14"/>
      <c r="L517" s="14">
        <v>0.27910242987665101</v>
      </c>
      <c r="M517" s="14">
        <v>0.14196656623504</v>
      </c>
      <c r="N517" s="14">
        <v>0.248019724532379</v>
      </c>
      <c r="O517" s="14">
        <v>0.27340564658730099</v>
      </c>
      <c r="P517" s="14">
        <v>0.25938484433979397</v>
      </c>
      <c r="Q517" s="14">
        <v>0.32139818157682098</v>
      </c>
      <c r="R517" s="14">
        <v>0.120399955046367</v>
      </c>
      <c r="S517" s="14">
        <v>0.300576618981999</v>
      </c>
      <c r="T517" s="14">
        <v>0.275044432602227</v>
      </c>
      <c r="U517" s="14"/>
      <c r="V517" s="14">
        <v>0.27548372899241202</v>
      </c>
      <c r="W517" s="14">
        <v>0.15508422626997201</v>
      </c>
      <c r="X517" s="14"/>
      <c r="Y517" s="14">
        <v>0.230489001570018</v>
      </c>
      <c r="Z517" s="14">
        <v>0.26818600525638803</v>
      </c>
      <c r="AA517" s="14">
        <v>0.45569488743271302</v>
      </c>
      <c r="AB517" s="14"/>
      <c r="AC517" s="14">
        <v>0.12679021673455601</v>
      </c>
      <c r="AD517" s="14">
        <v>0.26881720430107497</v>
      </c>
      <c r="AE517" s="14">
        <v>0.22362895123481499</v>
      </c>
      <c r="AF517" s="14">
        <v>0.29540509217025801</v>
      </c>
    </row>
    <row r="518" spans="2:32" x14ac:dyDescent="0.3">
      <c r="B518" t="s">
        <v>262</v>
      </c>
      <c r="C518" s="14">
        <v>0.39400959403936803</v>
      </c>
      <c r="D518" s="14">
        <v>0.44534594515779602</v>
      </c>
      <c r="E518" s="14">
        <v>0.35434660870778301</v>
      </c>
      <c r="F518" s="14"/>
      <c r="G518" s="14">
        <v>0</v>
      </c>
      <c r="H518" s="14">
        <v>0</v>
      </c>
      <c r="I518" s="14">
        <v>0</v>
      </c>
      <c r="J518" s="14">
        <v>0.39400959403936803</v>
      </c>
      <c r="K518" s="14"/>
      <c r="L518" s="14">
        <v>0.39938921242352798</v>
      </c>
      <c r="M518" s="14">
        <v>0.52052430153734697</v>
      </c>
      <c r="N518" s="14">
        <v>0.28624240392647399</v>
      </c>
      <c r="O518" s="14">
        <v>0.42018512639098299</v>
      </c>
      <c r="P518" s="14">
        <v>0.309133080744047</v>
      </c>
      <c r="Q518" s="14">
        <v>0.37086433021239801</v>
      </c>
      <c r="R518" s="14">
        <v>0.36242451666186898</v>
      </c>
      <c r="S518" s="14">
        <v>0.40080373272342301</v>
      </c>
      <c r="T518" s="14">
        <v>0.34074199637820402</v>
      </c>
      <c r="U518" s="14"/>
      <c r="V518" s="14">
        <v>0.35391879570136198</v>
      </c>
      <c r="W518" s="14">
        <v>0.49258442987558199</v>
      </c>
      <c r="X518" s="14"/>
      <c r="Y518" s="14">
        <v>0.36622958743299999</v>
      </c>
      <c r="Z518" s="14">
        <v>0.56713762182426597</v>
      </c>
      <c r="AA518" s="14">
        <v>0.30161603561255002</v>
      </c>
      <c r="AB518" s="14"/>
      <c r="AC518" s="14">
        <v>0.45521377902847598</v>
      </c>
      <c r="AD518" s="14">
        <v>0.32911020284370401</v>
      </c>
      <c r="AE518" s="14">
        <v>0.583118116197619</v>
      </c>
      <c r="AF518" s="14">
        <v>0.42805352273401498</v>
      </c>
    </row>
    <row r="519" spans="2:32" x14ac:dyDescent="0.3">
      <c r="B519" t="s">
        <v>263</v>
      </c>
      <c r="C519" s="14">
        <v>0.11143775275183899</v>
      </c>
      <c r="D519" s="14">
        <v>9.4574805473082502E-2</v>
      </c>
      <c r="E519" s="14">
        <v>0.12600649495883001</v>
      </c>
      <c r="F519" s="14"/>
      <c r="G519" s="14">
        <v>0</v>
      </c>
      <c r="H519" s="14">
        <v>0</v>
      </c>
      <c r="I519" s="14">
        <v>0</v>
      </c>
      <c r="J519" s="14">
        <v>0.11143775275183899</v>
      </c>
      <c r="K519" s="14"/>
      <c r="L519" s="14">
        <v>0.115494485489225</v>
      </c>
      <c r="M519" s="14">
        <v>7.58952019197109E-2</v>
      </c>
      <c r="N519" s="14">
        <v>5.7768579963463303E-2</v>
      </c>
      <c r="O519" s="14">
        <v>0.13131824015216401</v>
      </c>
      <c r="P519" s="14">
        <v>4.97482364042523E-2</v>
      </c>
      <c r="Q519" s="14">
        <v>0.13112272662716101</v>
      </c>
      <c r="R519" s="14">
        <v>0.11461769328110701</v>
      </c>
      <c r="S519" s="14">
        <v>9.4251479436887803E-2</v>
      </c>
      <c r="T519" s="14">
        <v>0.18675584818913299</v>
      </c>
      <c r="U519" s="14"/>
      <c r="V519" s="14">
        <v>0.100714378108828</v>
      </c>
      <c r="W519" s="14">
        <v>0.123434667450664</v>
      </c>
      <c r="X519" s="14"/>
      <c r="Y519" s="14">
        <v>0.118980463363433</v>
      </c>
      <c r="Z519" s="14">
        <v>4.2707373795411098E-2</v>
      </c>
      <c r="AA519" s="14">
        <v>0.103012284077247</v>
      </c>
      <c r="AB519" s="14"/>
      <c r="AC519" s="14">
        <v>0.13450060286483501</v>
      </c>
      <c r="AD519" s="14">
        <v>0.114155331185884</v>
      </c>
      <c r="AE519" s="14">
        <v>9.6626466283782797E-2</v>
      </c>
      <c r="AF519" s="14">
        <v>6.0549206583644197E-2</v>
      </c>
    </row>
    <row r="520" spans="2:32" x14ac:dyDescent="0.3">
      <c r="B520" t="s">
        <v>264</v>
      </c>
      <c r="C520" s="14">
        <v>0.171127398072877</v>
      </c>
      <c r="D520" s="14">
        <v>0.138308157504722</v>
      </c>
      <c r="E520" s="14">
        <v>0.19918897594238899</v>
      </c>
      <c r="F520" s="14"/>
      <c r="G520" s="14">
        <v>0</v>
      </c>
      <c r="H520" s="14">
        <v>0</v>
      </c>
      <c r="I520" s="14">
        <v>0</v>
      </c>
      <c r="J520" s="14">
        <v>0.171127398072877</v>
      </c>
      <c r="K520" s="14"/>
      <c r="L520" s="14">
        <v>0.103339385200396</v>
      </c>
      <c r="M520" s="14">
        <v>0.209901708262903</v>
      </c>
      <c r="N520" s="14">
        <v>0.30774168105049299</v>
      </c>
      <c r="O520" s="14">
        <v>4.3772746717387997E-2</v>
      </c>
      <c r="P520" s="14">
        <v>0.38173383851190701</v>
      </c>
      <c r="Q520" s="14">
        <v>0.15381808538314501</v>
      </c>
      <c r="R520" s="14">
        <v>0.18331980644816701</v>
      </c>
      <c r="S520" s="14">
        <v>0.20436816885768999</v>
      </c>
      <c r="T520" s="14">
        <v>0.117539929413233</v>
      </c>
      <c r="U520" s="14"/>
      <c r="V520" s="14">
        <v>0.17850821979370099</v>
      </c>
      <c r="W520" s="14">
        <v>0.17029694284186001</v>
      </c>
      <c r="X520" s="14"/>
      <c r="Y520" s="14">
        <v>0.20985108715979101</v>
      </c>
      <c r="Z520" s="14">
        <v>0</v>
      </c>
      <c r="AA520" s="14">
        <v>8.8170650838866604E-2</v>
      </c>
      <c r="AB520" s="14"/>
      <c r="AC520" s="14">
        <v>0.20070676894127101</v>
      </c>
      <c r="AD520" s="14">
        <v>0.21593794625200199</v>
      </c>
      <c r="AE520" s="14">
        <v>9.6626466283782797E-2</v>
      </c>
      <c r="AF520" s="14">
        <v>6.6658161637881699E-2</v>
      </c>
    </row>
    <row r="521" spans="2:32" x14ac:dyDescent="0.3">
      <c r="B521" t="s">
        <v>265</v>
      </c>
      <c r="C521" s="14">
        <v>7.9339999311246995E-2</v>
      </c>
      <c r="D521" s="14">
        <v>4.3758758214752003E-2</v>
      </c>
      <c r="E521" s="14">
        <v>0.10908412662863499</v>
      </c>
      <c r="F521" s="14"/>
      <c r="G521" s="14">
        <v>0</v>
      </c>
      <c r="H521" s="14">
        <v>0</v>
      </c>
      <c r="I521" s="14">
        <v>0</v>
      </c>
      <c r="J521" s="14">
        <v>7.9339999311246995E-2</v>
      </c>
      <c r="K521" s="14"/>
      <c r="L521" s="14">
        <v>0.1026744870102</v>
      </c>
      <c r="M521" s="14">
        <v>5.1712222044999402E-2</v>
      </c>
      <c r="N521" s="14">
        <v>0.10022761052718999</v>
      </c>
      <c r="O521" s="14">
        <v>0.13131824015216401</v>
      </c>
      <c r="P521" s="14">
        <v>0</v>
      </c>
      <c r="Q521" s="14">
        <v>2.2796676200474899E-2</v>
      </c>
      <c r="R521" s="14">
        <v>0.21923802856249</v>
      </c>
      <c r="S521" s="14">
        <v>0</v>
      </c>
      <c r="T521" s="14">
        <v>7.9917793417202496E-2</v>
      </c>
      <c r="U521" s="14"/>
      <c r="V521" s="14">
        <v>9.1374877403697097E-2</v>
      </c>
      <c r="W521" s="14">
        <v>5.8599733561922801E-2</v>
      </c>
      <c r="X521" s="14"/>
      <c r="Y521" s="14">
        <v>7.4449860473757706E-2</v>
      </c>
      <c r="Z521" s="14">
        <v>0.121968999123935</v>
      </c>
      <c r="AA521" s="14">
        <v>5.1506142038623401E-2</v>
      </c>
      <c r="AB521" s="14"/>
      <c r="AC521" s="14">
        <v>8.2788632430862305E-2</v>
      </c>
      <c r="AD521" s="14">
        <v>7.1979315417334003E-2</v>
      </c>
      <c r="AE521" s="14">
        <v>0</v>
      </c>
      <c r="AF521" s="14">
        <v>0.149334016874202</v>
      </c>
    </row>
    <row r="522" spans="2:32" x14ac:dyDescent="0.3">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row>
    <row r="523" spans="2:32" x14ac:dyDescent="0.3">
      <c r="B523" s="6" t="s">
        <v>277</v>
      </c>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row>
    <row r="524" spans="2:32" x14ac:dyDescent="0.3">
      <c r="B524" s="21" t="s">
        <v>273</v>
      </c>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row>
    <row r="525" spans="2:32" x14ac:dyDescent="0.3">
      <c r="B525" t="s">
        <v>261</v>
      </c>
      <c r="C525" s="14">
        <v>0.29207516911206999</v>
      </c>
      <c r="D525" s="14">
        <v>0.34719705186643501</v>
      </c>
      <c r="E525" s="14">
        <v>0.24864980066419001</v>
      </c>
      <c r="F525" s="14"/>
      <c r="G525" s="14">
        <v>0</v>
      </c>
      <c r="H525" s="14">
        <v>0</v>
      </c>
      <c r="I525" s="14">
        <v>0</v>
      </c>
      <c r="J525" s="14">
        <v>0.29207516911206999</v>
      </c>
      <c r="K525" s="14"/>
      <c r="L525" s="14">
        <v>0.34763345769075898</v>
      </c>
      <c r="M525" s="14">
        <v>0.17824446827186799</v>
      </c>
      <c r="N525" s="14">
        <v>0.31002465566547299</v>
      </c>
      <c r="O525" s="14">
        <v>0.317178393304689</v>
      </c>
      <c r="P525" s="14">
        <v>0.15761875513329199</v>
      </c>
      <c r="Q525" s="14">
        <v>0.33723213484075798</v>
      </c>
      <c r="R525" s="14">
        <v>0.36820677842712801</v>
      </c>
      <c r="S525" s="14">
        <v>0.31448485827849199</v>
      </c>
      <c r="T525" s="14">
        <v>0.291936649138129</v>
      </c>
      <c r="U525" s="14"/>
      <c r="V525" s="14">
        <v>0.31693419705166198</v>
      </c>
      <c r="W525" s="14">
        <v>0.20928283705055201</v>
      </c>
      <c r="X525" s="14"/>
      <c r="Y525" s="14">
        <v>0.29595498851531299</v>
      </c>
      <c r="Z525" s="14">
        <v>0.274339127518686</v>
      </c>
      <c r="AA525" s="14">
        <v>0.31601809455522301</v>
      </c>
      <c r="AB525" s="14"/>
      <c r="AC525" s="14">
        <v>0.17798318979222699</v>
      </c>
      <c r="AD525" s="14">
        <v>0.34654078637272201</v>
      </c>
      <c r="AE525" s="14">
        <v>0.28510898357577402</v>
      </c>
      <c r="AF525" s="14">
        <v>0.22846177016804201</v>
      </c>
    </row>
    <row r="526" spans="2:32" x14ac:dyDescent="0.3">
      <c r="B526" t="s">
        <v>262</v>
      </c>
      <c r="C526" s="14">
        <v>0.483365365710065</v>
      </c>
      <c r="D526" s="14">
        <v>0.51022479423097</v>
      </c>
      <c r="E526" s="14">
        <v>0.45799146656082301</v>
      </c>
      <c r="F526" s="14"/>
      <c r="G526" s="14">
        <v>0</v>
      </c>
      <c r="H526" s="14">
        <v>0</v>
      </c>
      <c r="I526" s="14">
        <v>0</v>
      </c>
      <c r="J526" s="14">
        <v>0.483365365710065</v>
      </c>
      <c r="K526" s="14"/>
      <c r="L526" s="14">
        <v>0.434243427508891</v>
      </c>
      <c r="M526" s="14">
        <v>0.57561994062107202</v>
      </c>
      <c r="N526" s="14">
        <v>0.498569950334809</v>
      </c>
      <c r="O526" s="14">
        <v>0.463957873108371</v>
      </c>
      <c r="P526" s="14">
        <v>0.47512588179787402</v>
      </c>
      <c r="Q526" s="14">
        <v>0.50884846233160597</v>
      </c>
      <c r="R526" s="14">
        <v>0.29215523796401499</v>
      </c>
      <c r="S526" s="14">
        <v>0.52827271258226205</v>
      </c>
      <c r="T526" s="14">
        <v>0.49977703908316101</v>
      </c>
      <c r="U526" s="14"/>
      <c r="V526" s="14">
        <v>0.46089009581940499</v>
      </c>
      <c r="W526" s="14">
        <v>0.56288836359116001</v>
      </c>
      <c r="X526" s="14"/>
      <c r="Y526" s="14">
        <v>0.48069543006341398</v>
      </c>
      <c r="Z526" s="14">
        <v>0.51827712576655605</v>
      </c>
      <c r="AA526" s="14">
        <v>0.52946347932890703</v>
      </c>
      <c r="AB526" s="14"/>
      <c r="AC526" s="14">
        <v>0.57991572505107003</v>
      </c>
      <c r="AD526" s="14">
        <v>0.43501705661641099</v>
      </c>
      <c r="AE526" s="14">
        <v>0.52163808385666</v>
      </c>
      <c r="AF526" s="14">
        <v>0.53820567392673502</v>
      </c>
    </row>
    <row r="527" spans="2:32" x14ac:dyDescent="0.3">
      <c r="B527" t="s">
        <v>263</v>
      </c>
      <c r="C527" s="14">
        <v>0.158517778671323</v>
      </c>
      <c r="D527" s="14">
        <v>0.104465034141488</v>
      </c>
      <c r="E527" s="14">
        <v>0.20394608806247999</v>
      </c>
      <c r="F527" s="14"/>
      <c r="G527" s="14">
        <v>0</v>
      </c>
      <c r="H527" s="14">
        <v>0</v>
      </c>
      <c r="I527" s="14">
        <v>0</v>
      </c>
      <c r="J527" s="14">
        <v>0.158517778671323</v>
      </c>
      <c r="K527" s="14"/>
      <c r="L527" s="14">
        <v>0.124452329807607</v>
      </c>
      <c r="M527" s="14">
        <v>0.17599537270570501</v>
      </c>
      <c r="N527" s="14">
        <v>9.5414134642158199E-2</v>
      </c>
      <c r="O527" s="14">
        <v>0.13131824015216401</v>
      </c>
      <c r="P527" s="14">
        <v>0.31750712666458197</v>
      </c>
      <c r="Q527" s="14">
        <v>0.153919402827636</v>
      </c>
      <c r="R527" s="14">
        <v>0.23501764832747399</v>
      </c>
      <c r="S527" s="14">
        <v>0.102184084428845</v>
      </c>
      <c r="T527" s="14">
        <v>0.16832741507010901</v>
      </c>
      <c r="U527" s="14"/>
      <c r="V527" s="14">
        <v>0.14159025823277599</v>
      </c>
      <c r="W527" s="14">
        <v>0.18974772827220901</v>
      </c>
      <c r="X527" s="14"/>
      <c r="Y527" s="14">
        <v>0.1524134508934</v>
      </c>
      <c r="Z527" s="14">
        <v>0.128122121386233</v>
      </c>
      <c r="AA527" s="14">
        <v>5.1506142038623401E-2</v>
      </c>
      <c r="AB527" s="14"/>
      <c r="AC527" s="14">
        <v>0.18830084401076799</v>
      </c>
      <c r="AD527" s="14">
        <v>0.13983439212807899</v>
      </c>
      <c r="AE527" s="14">
        <v>0.19325293256756601</v>
      </c>
      <c r="AF527" s="14">
        <v>0.14683725692892999</v>
      </c>
    </row>
    <row r="528" spans="2:32" x14ac:dyDescent="0.3">
      <c r="B528" t="s">
        <v>264</v>
      </c>
      <c r="C528" s="14">
        <v>4.7513318058784997E-2</v>
      </c>
      <c r="D528" s="14">
        <v>2.82281922682255E-2</v>
      </c>
      <c r="E528" s="14">
        <v>6.36635586641979E-2</v>
      </c>
      <c r="F528" s="14"/>
      <c r="G528" s="14">
        <v>0</v>
      </c>
      <c r="H528" s="14">
        <v>0</v>
      </c>
      <c r="I528" s="14">
        <v>0</v>
      </c>
      <c r="J528" s="14">
        <v>4.7513318058784997E-2</v>
      </c>
      <c r="K528" s="14"/>
      <c r="L528" s="14">
        <v>7.9750575391789202E-2</v>
      </c>
      <c r="M528" s="14">
        <v>2.9893944200396701E-2</v>
      </c>
      <c r="N528" s="14">
        <v>6.2582055848495494E-2</v>
      </c>
      <c r="O528" s="14">
        <v>8.7545493434775995E-2</v>
      </c>
      <c r="P528" s="14">
        <v>4.97482364042523E-2</v>
      </c>
      <c r="Q528" s="14">
        <v>0</v>
      </c>
      <c r="R528" s="14">
        <v>3.4351056583529799E-2</v>
      </c>
      <c r="S528" s="14">
        <v>5.5058344710401101E-2</v>
      </c>
      <c r="T528" s="14">
        <v>3.9958896708601303E-2</v>
      </c>
      <c r="U528" s="14"/>
      <c r="V528" s="14">
        <v>5.34560915338365E-2</v>
      </c>
      <c r="W528" s="14">
        <v>3.8081071086078798E-2</v>
      </c>
      <c r="X528" s="14"/>
      <c r="Y528" s="14">
        <v>5.86205580359229E-2</v>
      </c>
      <c r="Z528" s="14">
        <v>0</v>
      </c>
      <c r="AA528" s="14">
        <v>0.103012284077247</v>
      </c>
      <c r="AB528" s="14"/>
      <c r="AC528" s="14">
        <v>5.3800241145933798E-2</v>
      </c>
      <c r="AD528" s="14">
        <v>6.1226627245291002E-2</v>
      </c>
      <c r="AE528" s="14">
        <v>0</v>
      </c>
      <c r="AF528" s="14">
        <v>3.02356474251591E-2</v>
      </c>
    </row>
    <row r="529" spans="2:32" x14ac:dyDescent="0.3">
      <c r="B529" t="s">
        <v>265</v>
      </c>
      <c r="C529" s="14">
        <v>1.8528368447757598E-2</v>
      </c>
      <c r="D529" s="14">
        <v>9.8849274928814405E-3</v>
      </c>
      <c r="E529" s="14">
        <v>2.5749086048308799E-2</v>
      </c>
      <c r="F529" s="14"/>
      <c r="G529" s="14">
        <v>0</v>
      </c>
      <c r="H529" s="14">
        <v>0</v>
      </c>
      <c r="I529" s="14">
        <v>0</v>
      </c>
      <c r="J529" s="14">
        <v>1.8528368447757598E-2</v>
      </c>
      <c r="K529" s="14"/>
      <c r="L529" s="14">
        <v>1.3920209600953699E-2</v>
      </c>
      <c r="M529" s="14">
        <v>4.0246274200958401E-2</v>
      </c>
      <c r="N529" s="14">
        <v>3.3409203509063498E-2</v>
      </c>
      <c r="O529" s="14">
        <v>0</v>
      </c>
      <c r="P529" s="14">
        <v>0</v>
      </c>
      <c r="Q529" s="14">
        <v>0</v>
      </c>
      <c r="R529" s="14">
        <v>7.0269278697853196E-2</v>
      </c>
      <c r="S529" s="14">
        <v>0</v>
      </c>
      <c r="T529" s="14">
        <v>0</v>
      </c>
      <c r="U529" s="14"/>
      <c r="V529" s="14">
        <v>2.7129357362320299E-2</v>
      </c>
      <c r="W529" s="14">
        <v>0</v>
      </c>
      <c r="X529" s="14"/>
      <c r="Y529" s="14">
        <v>1.23155724919503E-2</v>
      </c>
      <c r="Z529" s="14">
        <v>7.9261625328524196E-2</v>
      </c>
      <c r="AA529" s="14">
        <v>0</v>
      </c>
      <c r="AB529" s="14"/>
      <c r="AC529" s="14">
        <v>0</v>
      </c>
      <c r="AD529" s="14">
        <v>1.7381137637497199E-2</v>
      </c>
      <c r="AE529" s="14">
        <v>0</v>
      </c>
      <c r="AF529" s="14">
        <v>5.6259651551135E-2</v>
      </c>
    </row>
    <row r="530" spans="2:32" x14ac:dyDescent="0.3">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row>
    <row r="531" spans="2:32" x14ac:dyDescent="0.3">
      <c r="B531" s="6" t="s">
        <v>293</v>
      </c>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row>
    <row r="532" spans="2:32" x14ac:dyDescent="0.3">
      <c r="B532" s="21" t="s">
        <v>294</v>
      </c>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row>
    <row r="533" spans="2:32" x14ac:dyDescent="0.3">
      <c r="B533" t="s">
        <v>278</v>
      </c>
      <c r="C533" s="14">
        <v>0.54661490768381404</v>
      </c>
      <c r="D533" s="14">
        <v>0.53510933329478005</v>
      </c>
      <c r="E533" s="14">
        <v>0.55446476396504696</v>
      </c>
      <c r="F533" s="14"/>
      <c r="G533" s="14">
        <v>0</v>
      </c>
      <c r="H533" s="14">
        <v>0.56307697176278104</v>
      </c>
      <c r="I533" s="14">
        <v>0</v>
      </c>
      <c r="J533" s="14">
        <v>0.51462363403379996</v>
      </c>
      <c r="K533" s="14"/>
      <c r="L533" s="14">
        <v>0.41418836877670601</v>
      </c>
      <c r="M533" s="14">
        <v>0.58401420072490196</v>
      </c>
      <c r="N533" s="14">
        <v>0.51554764262904995</v>
      </c>
      <c r="O533" s="14">
        <v>0.647096526683967</v>
      </c>
      <c r="P533" s="14">
        <v>0.59866145997377895</v>
      </c>
      <c r="Q533" s="14">
        <v>0.59209839275535503</v>
      </c>
      <c r="R533" s="14">
        <v>0.61009942783941096</v>
      </c>
      <c r="S533" s="14">
        <v>0.53003196539368602</v>
      </c>
      <c r="T533" s="14">
        <v>0.56652260600180804</v>
      </c>
      <c r="U533" s="14"/>
      <c r="V533" s="14">
        <v>0.56944333317737705</v>
      </c>
      <c r="W533" s="14">
        <v>0.49936294915637802</v>
      </c>
      <c r="X533" s="14"/>
      <c r="Y533" s="14">
        <v>0.58635406982931304</v>
      </c>
      <c r="Z533" s="14">
        <v>0.43532271156959601</v>
      </c>
      <c r="AA533" s="14">
        <v>0.405646946116059</v>
      </c>
      <c r="AB533" s="14"/>
      <c r="AC533" s="14">
        <v>0.55517270699292998</v>
      </c>
      <c r="AD533" s="14">
        <v>0.60141602623804402</v>
      </c>
      <c r="AE533" s="14">
        <v>0.37394163270222702</v>
      </c>
      <c r="AF533" s="14">
        <v>0.48441520054146697</v>
      </c>
    </row>
    <row r="534" spans="2:32" x14ac:dyDescent="0.3">
      <c r="B534" t="s">
        <v>279</v>
      </c>
      <c r="C534" s="14">
        <v>0.51123588797858699</v>
      </c>
      <c r="D534" s="14">
        <v>0.503032834140412</v>
      </c>
      <c r="E534" s="14">
        <v>0.51598179056790705</v>
      </c>
      <c r="F534" s="14"/>
      <c r="G534" s="14">
        <v>0</v>
      </c>
      <c r="H534" s="14">
        <v>0.56816714275354996</v>
      </c>
      <c r="I534" s="14">
        <v>0</v>
      </c>
      <c r="J534" s="14">
        <v>0.40059949742586498</v>
      </c>
      <c r="K534" s="14"/>
      <c r="L534" s="14">
        <v>0.30003937032060501</v>
      </c>
      <c r="M534" s="14">
        <v>0.60357798730771905</v>
      </c>
      <c r="N534" s="14">
        <v>0.58790605867906498</v>
      </c>
      <c r="O534" s="14">
        <v>0.70172860012400895</v>
      </c>
      <c r="P534" s="14">
        <v>0.61009746579745305</v>
      </c>
      <c r="Q534" s="14">
        <v>0.512214894707263</v>
      </c>
      <c r="R534" s="14">
        <v>0.52215390173718801</v>
      </c>
      <c r="S534" s="14">
        <v>0.56651006068897003</v>
      </c>
      <c r="T534" s="14">
        <v>0.50338915709137</v>
      </c>
      <c r="U534" s="14"/>
      <c r="V534" s="14">
        <v>0.52668095206464605</v>
      </c>
      <c r="W534" s="14">
        <v>0.49459478063377299</v>
      </c>
      <c r="X534" s="14"/>
      <c r="Y534" s="14">
        <v>0.557994365348914</v>
      </c>
      <c r="Z534" s="14">
        <v>0.41943664934604002</v>
      </c>
      <c r="AA534" s="14">
        <v>0.33061511580935599</v>
      </c>
      <c r="AB534" s="14"/>
      <c r="AC534" s="14">
        <v>0.55684961479627204</v>
      </c>
      <c r="AD534" s="14">
        <v>0.55974996319552595</v>
      </c>
      <c r="AE534" s="14">
        <v>0.35468943864747099</v>
      </c>
      <c r="AF534" s="14">
        <v>0.438737272774333</v>
      </c>
    </row>
    <row r="535" spans="2:32" x14ac:dyDescent="0.3">
      <c r="B535" t="s">
        <v>280</v>
      </c>
      <c r="C535" s="14">
        <v>0.45738719779268</v>
      </c>
      <c r="D535" s="14">
        <v>0.46402830252085903</v>
      </c>
      <c r="E535" s="14">
        <v>0.45386204717872902</v>
      </c>
      <c r="F535" s="14"/>
      <c r="G535" s="14">
        <v>0</v>
      </c>
      <c r="H535" s="14">
        <v>0.49854733179851801</v>
      </c>
      <c r="I535" s="14">
        <v>0</v>
      </c>
      <c r="J535" s="14">
        <v>0.37739934790121998</v>
      </c>
      <c r="K535" s="14"/>
      <c r="L535" s="14">
        <v>0.35708380408358398</v>
      </c>
      <c r="M535" s="14">
        <v>0.499407230134159</v>
      </c>
      <c r="N535" s="14">
        <v>0.44316659149487297</v>
      </c>
      <c r="O535" s="14">
        <v>0.55078696253548598</v>
      </c>
      <c r="P535" s="14">
        <v>0.54274397676665198</v>
      </c>
      <c r="Q535" s="14">
        <v>0.49723161479831501</v>
      </c>
      <c r="R535" s="14">
        <v>0.46367570954008802</v>
      </c>
      <c r="S535" s="14">
        <v>0.48412059834353399</v>
      </c>
      <c r="T535" s="14">
        <v>0.42462421690362001</v>
      </c>
      <c r="U535" s="14"/>
      <c r="V535" s="14">
        <v>0.5048110711653</v>
      </c>
      <c r="W535" s="14">
        <v>0.37908860555465501</v>
      </c>
      <c r="X535" s="14"/>
      <c r="Y535" s="14">
        <v>0.460348954489395</v>
      </c>
      <c r="Z535" s="14">
        <v>0.36984117500357699</v>
      </c>
      <c r="AA535" s="14">
        <v>0.50971381301983298</v>
      </c>
      <c r="AB535" s="14"/>
      <c r="AC535" s="14">
        <v>0.39986175014741199</v>
      </c>
      <c r="AD535" s="14">
        <v>0.49155255223376898</v>
      </c>
      <c r="AE535" s="14">
        <v>0.33240509996865603</v>
      </c>
      <c r="AF535" s="14">
        <v>0.54007075680163097</v>
      </c>
    </row>
    <row r="536" spans="2:32" x14ac:dyDescent="0.3">
      <c r="B536" t="s">
        <v>281</v>
      </c>
      <c r="C536" s="14">
        <v>0.45263413350767701</v>
      </c>
      <c r="D536" s="14">
        <v>0.451860443449004</v>
      </c>
      <c r="E536" s="14">
        <v>0.45050524247905699</v>
      </c>
      <c r="F536" s="14"/>
      <c r="G536" s="14">
        <v>0</v>
      </c>
      <c r="H536" s="14">
        <v>0.50530932477374002</v>
      </c>
      <c r="I536" s="14">
        <v>0</v>
      </c>
      <c r="J536" s="14">
        <v>0.35026869195211002</v>
      </c>
      <c r="K536" s="14"/>
      <c r="L536" s="14">
        <v>0.27663825143564003</v>
      </c>
      <c r="M536" s="14">
        <v>0.57201865713659406</v>
      </c>
      <c r="N536" s="14">
        <v>0.53518881629929405</v>
      </c>
      <c r="O536" s="14">
        <v>0.62766261710221805</v>
      </c>
      <c r="P536" s="14">
        <v>0.50015738475923699</v>
      </c>
      <c r="Q536" s="14">
        <v>0.49950452410434099</v>
      </c>
      <c r="R536" s="14">
        <v>0.517664043591475</v>
      </c>
      <c r="S536" s="14">
        <v>0.366372895726925</v>
      </c>
      <c r="T536" s="14">
        <v>0.38526395833071198</v>
      </c>
      <c r="U536" s="14"/>
      <c r="V536" s="14">
        <v>0.464796369247299</v>
      </c>
      <c r="W536" s="14">
        <v>0.44030404418268099</v>
      </c>
      <c r="X536" s="14"/>
      <c r="Y536" s="14">
        <v>0.469038418410269</v>
      </c>
      <c r="Z536" s="14">
        <v>0.37230276352465702</v>
      </c>
      <c r="AA536" s="14">
        <v>0.37279731220058199</v>
      </c>
      <c r="AB536" s="14"/>
      <c r="AC536" s="14">
        <v>0.471040933473162</v>
      </c>
      <c r="AD536" s="14">
        <v>0.46856715748907202</v>
      </c>
      <c r="AE536" s="14">
        <v>0.37122900662727998</v>
      </c>
      <c r="AF536" s="14">
        <v>0.454768340574362</v>
      </c>
    </row>
    <row r="537" spans="2:32" x14ac:dyDescent="0.3">
      <c r="B537" t="s">
        <v>282</v>
      </c>
      <c r="C537" s="14">
        <v>0.38107766448117802</v>
      </c>
      <c r="D537" s="14">
        <v>0.368045804079695</v>
      </c>
      <c r="E537" s="14">
        <v>0.39456713311939101</v>
      </c>
      <c r="F537" s="14"/>
      <c r="G537" s="14">
        <v>0</v>
      </c>
      <c r="H537" s="14">
        <v>0.40750025011099</v>
      </c>
      <c r="I537" s="14">
        <v>0</v>
      </c>
      <c r="J537" s="14">
        <v>0.32972977983138602</v>
      </c>
      <c r="K537" s="14"/>
      <c r="L537" s="14">
        <v>0.25133444673255101</v>
      </c>
      <c r="M537" s="14">
        <v>0.36834840388936402</v>
      </c>
      <c r="N537" s="14">
        <v>0.442348989874497</v>
      </c>
      <c r="O537" s="14">
        <v>0.58066681244736795</v>
      </c>
      <c r="P537" s="14">
        <v>0.37337417730825001</v>
      </c>
      <c r="Q537" s="14">
        <v>0.417456925986602</v>
      </c>
      <c r="R537" s="14">
        <v>0.39121613932577598</v>
      </c>
      <c r="S537" s="14">
        <v>0.44748511497591498</v>
      </c>
      <c r="T537" s="14">
        <v>0.38111760086188201</v>
      </c>
      <c r="U537" s="14"/>
      <c r="V537" s="14">
        <v>0.407924522163224</v>
      </c>
      <c r="W537" s="14">
        <v>0.336032865777044</v>
      </c>
      <c r="X537" s="14"/>
      <c r="Y537" s="14">
        <v>0.423775598206034</v>
      </c>
      <c r="Z537" s="14">
        <v>0.34709007050475499</v>
      </c>
      <c r="AA537" s="14">
        <v>0.34630888055697001</v>
      </c>
      <c r="AB537" s="14"/>
      <c r="AC537" s="14">
        <v>0.40496845550578497</v>
      </c>
      <c r="AD537" s="14">
        <v>0.43140451599294799</v>
      </c>
      <c r="AE537" s="14">
        <v>0.18111385610057701</v>
      </c>
      <c r="AF537" s="14">
        <v>0.34548186130084302</v>
      </c>
    </row>
    <row r="538" spans="2:32" x14ac:dyDescent="0.3">
      <c r="B538" t="s">
        <v>283</v>
      </c>
      <c r="C538" s="14">
        <v>0.37472518432340701</v>
      </c>
      <c r="D538" s="14">
        <v>0.39257343666202299</v>
      </c>
      <c r="E538" s="14">
        <v>0.36085894678435398</v>
      </c>
      <c r="F538" s="14"/>
      <c r="G538" s="14">
        <v>0</v>
      </c>
      <c r="H538" s="14">
        <v>0.40975581949531398</v>
      </c>
      <c r="I538" s="14">
        <v>0</v>
      </c>
      <c r="J538" s="14">
        <v>0.30664899226495501</v>
      </c>
      <c r="K538" s="14"/>
      <c r="L538" s="14">
        <v>0.35055874082202898</v>
      </c>
      <c r="M538" s="14">
        <v>0.35201316230320701</v>
      </c>
      <c r="N538" s="14">
        <v>0.34197897630693103</v>
      </c>
      <c r="O538" s="14">
        <v>0.492518542701818</v>
      </c>
      <c r="P538" s="14">
        <v>0.465550916208467</v>
      </c>
      <c r="Q538" s="14">
        <v>0.40574736698666303</v>
      </c>
      <c r="R538" s="14">
        <v>0.36230575445709101</v>
      </c>
      <c r="S538" s="14">
        <v>0.35921508397806201</v>
      </c>
      <c r="T538" s="14">
        <v>0.32680198718557801</v>
      </c>
      <c r="U538" s="14"/>
      <c r="V538" s="14">
        <v>0.38451215224822</v>
      </c>
      <c r="W538" s="14">
        <v>0.36146895892571601</v>
      </c>
      <c r="X538" s="14"/>
      <c r="Y538" s="14">
        <v>0.39501976111776499</v>
      </c>
      <c r="Z538" s="14">
        <v>0.25785606147176598</v>
      </c>
      <c r="AA538" s="14">
        <v>0.41716408704951802</v>
      </c>
      <c r="AB538" s="14"/>
      <c r="AC538" s="14">
        <v>0.40108948916076997</v>
      </c>
      <c r="AD538" s="14">
        <v>0.38981146214331303</v>
      </c>
      <c r="AE538" s="14">
        <v>0.27242970748790701</v>
      </c>
      <c r="AF538" s="14">
        <v>0.37041917535122298</v>
      </c>
    </row>
    <row r="539" spans="2:32" x14ac:dyDescent="0.3">
      <c r="B539" t="s">
        <v>284</v>
      </c>
      <c r="C539" s="14">
        <v>0.367571265278338</v>
      </c>
      <c r="D539" s="14">
        <v>0.398160082462377</v>
      </c>
      <c r="E539" s="14">
        <v>0.34239526839129603</v>
      </c>
      <c r="F539" s="14"/>
      <c r="G539" s="14">
        <v>0</v>
      </c>
      <c r="H539" s="14">
        <v>0.38164070792036298</v>
      </c>
      <c r="I539" s="14">
        <v>0</v>
      </c>
      <c r="J539" s="14">
        <v>0.340229652008878</v>
      </c>
      <c r="K539" s="14"/>
      <c r="L539" s="14">
        <v>0.34859082141595799</v>
      </c>
      <c r="M539" s="14">
        <v>0.42673916288339803</v>
      </c>
      <c r="N539" s="14">
        <v>0.31947862739695798</v>
      </c>
      <c r="O539" s="14">
        <v>0.49244778767999098</v>
      </c>
      <c r="P539" s="14">
        <v>0.34760155080316901</v>
      </c>
      <c r="Q539" s="14">
        <v>0.34259565679957299</v>
      </c>
      <c r="R539" s="14">
        <v>0.35611477629452798</v>
      </c>
      <c r="S539" s="14">
        <v>0.390083241641765</v>
      </c>
      <c r="T539" s="14">
        <v>0.33678963556312302</v>
      </c>
      <c r="U539" s="14"/>
      <c r="V539" s="14">
        <v>0.36531005042984799</v>
      </c>
      <c r="W539" s="14">
        <v>0.38045299826326601</v>
      </c>
      <c r="X539" s="14"/>
      <c r="Y539" s="14">
        <v>0.39113712294832698</v>
      </c>
      <c r="Z539" s="14">
        <v>0.28504512868220699</v>
      </c>
      <c r="AA539" s="14">
        <v>0.30881054721212098</v>
      </c>
      <c r="AB539" s="14"/>
      <c r="AC539" s="14">
        <v>0.41108110539030102</v>
      </c>
      <c r="AD539" s="14">
        <v>0.38162319669987699</v>
      </c>
      <c r="AE539" s="14">
        <v>0.31162242695669001</v>
      </c>
      <c r="AF539" s="14">
        <v>0.32192689336750102</v>
      </c>
    </row>
    <row r="540" spans="2:32" x14ac:dyDescent="0.3">
      <c r="B540" t="s">
        <v>285</v>
      </c>
      <c r="C540" s="14">
        <v>0.35027429825092099</v>
      </c>
      <c r="D540" s="14">
        <v>0.36249906730428799</v>
      </c>
      <c r="E540" s="14">
        <v>0.338364258657605</v>
      </c>
      <c r="F540" s="14"/>
      <c r="G540" s="14">
        <v>0</v>
      </c>
      <c r="H540" s="14">
        <v>0.36548810442267199</v>
      </c>
      <c r="I540" s="14">
        <v>0</v>
      </c>
      <c r="J540" s="14">
        <v>0.32070880548135999</v>
      </c>
      <c r="K540" s="14"/>
      <c r="L540" s="14">
        <v>0.29814414842756198</v>
      </c>
      <c r="M540" s="14">
        <v>0.35745202311874702</v>
      </c>
      <c r="N540" s="14">
        <v>0.37598834716192597</v>
      </c>
      <c r="O540" s="14">
        <v>0.36057750278556999</v>
      </c>
      <c r="P540" s="14">
        <v>0.41895719734515602</v>
      </c>
      <c r="Q540" s="14">
        <v>0.390474776096223</v>
      </c>
      <c r="R540" s="14">
        <v>0.39086866465646403</v>
      </c>
      <c r="S540" s="14">
        <v>0.27734568049054997</v>
      </c>
      <c r="T540" s="14">
        <v>0.32911295397949902</v>
      </c>
      <c r="U540" s="14"/>
      <c r="V540" s="14">
        <v>0.36457907559261399</v>
      </c>
      <c r="W540" s="14">
        <v>0.33154917248786098</v>
      </c>
      <c r="X540" s="14"/>
      <c r="Y540" s="14">
        <v>0.36532031776335699</v>
      </c>
      <c r="Z540" s="14">
        <v>0.33595712542061401</v>
      </c>
      <c r="AA540" s="14">
        <v>0.35449421374483198</v>
      </c>
      <c r="AB540" s="14"/>
      <c r="AC540" s="14">
        <v>0.36445274382484399</v>
      </c>
      <c r="AD540" s="14">
        <v>0.366193425441035</v>
      </c>
      <c r="AE540" s="14">
        <v>0.25760494851875698</v>
      </c>
      <c r="AF540" s="14">
        <v>0.36028587599344802</v>
      </c>
    </row>
    <row r="541" spans="2:32" x14ac:dyDescent="0.3">
      <c r="B541" t="s">
        <v>286</v>
      </c>
      <c r="C541" s="14">
        <v>0.34958991622124103</v>
      </c>
      <c r="D541" s="14">
        <v>0.31593170189757303</v>
      </c>
      <c r="E541" s="14">
        <v>0.378274113935062</v>
      </c>
      <c r="F541" s="14"/>
      <c r="G541" s="14">
        <v>0</v>
      </c>
      <c r="H541" s="14">
        <v>0.38507877107611399</v>
      </c>
      <c r="I541" s="14">
        <v>0</v>
      </c>
      <c r="J541" s="14">
        <v>0.28062325069607902</v>
      </c>
      <c r="K541" s="14"/>
      <c r="L541" s="14">
        <v>0.30415854615742099</v>
      </c>
      <c r="M541" s="14">
        <v>0.40421220636767302</v>
      </c>
      <c r="N541" s="14">
        <v>0.30451389757353597</v>
      </c>
      <c r="O541" s="14">
        <v>0.45396642301361301</v>
      </c>
      <c r="P541" s="14">
        <v>0.332016451337456</v>
      </c>
      <c r="Q541" s="14">
        <v>0.293663292682393</v>
      </c>
      <c r="R541" s="14">
        <v>0.40761593939301999</v>
      </c>
      <c r="S541" s="14">
        <v>0.401943130577117</v>
      </c>
      <c r="T541" s="14">
        <v>0.34198871699088101</v>
      </c>
      <c r="U541" s="14"/>
      <c r="V541" s="14">
        <v>0.356684113379929</v>
      </c>
      <c r="W541" s="14">
        <v>0.340591683867218</v>
      </c>
      <c r="X541" s="14"/>
      <c r="Y541" s="14">
        <v>0.35942803969144799</v>
      </c>
      <c r="Z541" s="14">
        <v>0.31844256756656503</v>
      </c>
      <c r="AA541" s="14">
        <v>0.30028763718792401</v>
      </c>
      <c r="AB541" s="14"/>
      <c r="AC541" s="14">
        <v>0.361441291423023</v>
      </c>
      <c r="AD541" s="14">
        <v>0.35602842020280201</v>
      </c>
      <c r="AE541" s="14">
        <v>0.29373634299905199</v>
      </c>
      <c r="AF541" s="14">
        <v>0.35842786284536998</v>
      </c>
    </row>
    <row r="542" spans="2:32" x14ac:dyDescent="0.3">
      <c r="B542" t="s">
        <v>287</v>
      </c>
      <c r="C542" s="14">
        <v>0.30818298669111599</v>
      </c>
      <c r="D542" s="14">
        <v>0.30631496102084599</v>
      </c>
      <c r="E542" s="14">
        <v>0.31141989620404398</v>
      </c>
      <c r="F542" s="14"/>
      <c r="G542" s="14">
        <v>0</v>
      </c>
      <c r="H542" s="14">
        <v>0.35645126606347299</v>
      </c>
      <c r="I542" s="14">
        <v>0</v>
      </c>
      <c r="J542" s="14">
        <v>0.2143816427886</v>
      </c>
      <c r="K542" s="14"/>
      <c r="L542" s="14">
        <v>0.30497669535060901</v>
      </c>
      <c r="M542" s="14">
        <v>0.29494380230768202</v>
      </c>
      <c r="N542" s="14">
        <v>0.27305871418455901</v>
      </c>
      <c r="O542" s="14">
        <v>0.39481653196849498</v>
      </c>
      <c r="P542" s="14">
        <v>0.28651975248844003</v>
      </c>
      <c r="Q542" s="14">
        <v>0.31859650141471801</v>
      </c>
      <c r="R542" s="14">
        <v>0.43278052008493001</v>
      </c>
      <c r="S542" s="14">
        <v>0.188971167300058</v>
      </c>
      <c r="T542" s="14">
        <v>0.27898872352785098</v>
      </c>
      <c r="U542" s="14"/>
      <c r="V542" s="14">
        <v>0.320801744143839</v>
      </c>
      <c r="W542" s="14">
        <v>0.29045020966139601</v>
      </c>
      <c r="X542" s="14"/>
      <c r="Y542" s="14">
        <v>0.290478404638845</v>
      </c>
      <c r="Z542" s="14">
        <v>0.26701263236536799</v>
      </c>
      <c r="AA542" s="14">
        <v>0.33798768106740801</v>
      </c>
      <c r="AB542" s="14"/>
      <c r="AC542" s="14">
        <v>0.25368709938961997</v>
      </c>
      <c r="AD542" s="14">
        <v>0.30844757699074898</v>
      </c>
      <c r="AE542" s="14">
        <v>0.37306797877515901</v>
      </c>
      <c r="AF542" s="14">
        <v>0.353656397998173</v>
      </c>
    </row>
    <row r="543" spans="2:32" x14ac:dyDescent="0.3">
      <c r="B543" t="s">
        <v>288</v>
      </c>
      <c r="C543" s="14">
        <v>0.25616202620448703</v>
      </c>
      <c r="D543" s="14">
        <v>0.27277412814686403</v>
      </c>
      <c r="E543" s="14">
        <v>0.24053397644709501</v>
      </c>
      <c r="F543" s="14"/>
      <c r="G543" s="14">
        <v>0</v>
      </c>
      <c r="H543" s="14">
        <v>0.27848844520496102</v>
      </c>
      <c r="I543" s="14">
        <v>0</v>
      </c>
      <c r="J543" s="14">
        <v>0.212774357656797</v>
      </c>
      <c r="K543" s="14"/>
      <c r="L543" s="14">
        <v>0.22890677313503099</v>
      </c>
      <c r="M543" s="14">
        <v>0.31718884995001401</v>
      </c>
      <c r="N543" s="14">
        <v>0.25161281654877299</v>
      </c>
      <c r="O543" s="14">
        <v>0.24220871310214301</v>
      </c>
      <c r="P543" s="14">
        <v>0.28636288048439601</v>
      </c>
      <c r="Q543" s="14">
        <v>0.26355136245757599</v>
      </c>
      <c r="R543" s="14">
        <v>0.254131851265127</v>
      </c>
      <c r="S543" s="14">
        <v>0.21485617855267999</v>
      </c>
      <c r="T543" s="14">
        <v>0.24243906066483301</v>
      </c>
      <c r="U543" s="14"/>
      <c r="V543" s="14">
        <v>0.25793139136374899</v>
      </c>
      <c r="W543" s="14">
        <v>0.254207544540208</v>
      </c>
      <c r="X543" s="14"/>
      <c r="Y543" s="14">
        <v>0.25964892813000101</v>
      </c>
      <c r="Z543" s="14">
        <v>0.22740682180709201</v>
      </c>
      <c r="AA543" s="14">
        <v>0.29532892605988997</v>
      </c>
      <c r="AB543" s="14"/>
      <c r="AC543" s="14">
        <v>0.25733695556672798</v>
      </c>
      <c r="AD543" s="14">
        <v>0.25774098895805803</v>
      </c>
      <c r="AE543" s="14">
        <v>0.24717481646742501</v>
      </c>
      <c r="AF543" s="14">
        <v>0.25843774723982399</v>
      </c>
    </row>
    <row r="544" spans="2:32" x14ac:dyDescent="0.3">
      <c r="B544" t="s">
        <v>289</v>
      </c>
      <c r="C544" s="14">
        <v>0.25105797425246401</v>
      </c>
      <c r="D544" s="14">
        <v>0.22294929698149701</v>
      </c>
      <c r="E544" s="14">
        <v>0.27721927076487801</v>
      </c>
      <c r="F544" s="14"/>
      <c r="G544" s="14">
        <v>0</v>
      </c>
      <c r="H544" s="14">
        <v>0.31418025829694102</v>
      </c>
      <c r="I544" s="14">
        <v>0</v>
      </c>
      <c r="J544" s="14">
        <v>0.12839035173598401</v>
      </c>
      <c r="K544" s="14"/>
      <c r="L544" s="14">
        <v>0.26887245216106498</v>
      </c>
      <c r="M544" s="14">
        <v>0.26590978564254703</v>
      </c>
      <c r="N544" s="14">
        <v>0.27606214179823302</v>
      </c>
      <c r="O544" s="14">
        <v>0.22096602037989399</v>
      </c>
      <c r="P544" s="14">
        <v>0.29589676356044697</v>
      </c>
      <c r="Q544" s="14">
        <v>0.246476274661177</v>
      </c>
      <c r="R544" s="14">
        <v>0.18262995969992701</v>
      </c>
      <c r="S544" s="14">
        <v>0.32185974605059903</v>
      </c>
      <c r="T544" s="14">
        <v>0.203935979242895</v>
      </c>
      <c r="U544" s="14"/>
      <c r="V544" s="14">
        <v>0.25436767059495502</v>
      </c>
      <c r="W544" s="14">
        <v>0.25275423863805502</v>
      </c>
      <c r="X544" s="14"/>
      <c r="Y544" s="14">
        <v>0.24474273523611001</v>
      </c>
      <c r="Z544" s="14">
        <v>0.22231218849412501</v>
      </c>
      <c r="AA544" s="14">
        <v>0.29515926366400203</v>
      </c>
      <c r="AB544" s="14"/>
      <c r="AC544" s="14">
        <v>0.244920308270246</v>
      </c>
      <c r="AD544" s="14">
        <v>0.24638166955155799</v>
      </c>
      <c r="AE544" s="14">
        <v>0.27035943704472498</v>
      </c>
      <c r="AF544" s="14">
        <v>0.275605629957967</v>
      </c>
    </row>
    <row r="545" spans="2:32" x14ac:dyDescent="0.3">
      <c r="B545" t="s">
        <v>290</v>
      </c>
      <c r="C545" s="14">
        <v>0.234958156300067</v>
      </c>
      <c r="D545" s="14">
        <v>0.230787076811724</v>
      </c>
      <c r="E545" s="14">
        <v>0.239856456902239</v>
      </c>
      <c r="F545" s="14"/>
      <c r="G545" s="14">
        <v>0</v>
      </c>
      <c r="H545" s="14">
        <v>0.209141674501508</v>
      </c>
      <c r="I545" s="14">
        <v>0</v>
      </c>
      <c r="J545" s="14">
        <v>0.28512817932613099</v>
      </c>
      <c r="K545" s="14"/>
      <c r="L545" s="14">
        <v>0.26595975312693898</v>
      </c>
      <c r="M545" s="14">
        <v>0.26275961813501197</v>
      </c>
      <c r="N545" s="14">
        <v>0.21576163650785499</v>
      </c>
      <c r="O545" s="14">
        <v>0.32684099435074898</v>
      </c>
      <c r="P545" s="14">
        <v>0.27190419026047102</v>
      </c>
      <c r="Q545" s="14">
        <v>0.23353600230701901</v>
      </c>
      <c r="R545" s="14">
        <v>0.15192393211702601</v>
      </c>
      <c r="S545" s="14">
        <v>0.285623190169559</v>
      </c>
      <c r="T545" s="14">
        <v>0.14072828460828801</v>
      </c>
      <c r="U545" s="14"/>
      <c r="V545" s="14">
        <v>0.25839885991931999</v>
      </c>
      <c r="W545" s="14">
        <v>0.187732850603823</v>
      </c>
      <c r="X545" s="14"/>
      <c r="Y545" s="14">
        <v>0.21950805749994601</v>
      </c>
      <c r="Z545" s="14">
        <v>0.24720972708623001</v>
      </c>
      <c r="AA545" s="14">
        <v>0.35323381985921798</v>
      </c>
      <c r="AB545" s="14"/>
      <c r="AC545" s="14">
        <v>0.17909692598459101</v>
      </c>
      <c r="AD545" s="14">
        <v>0.23881419929855999</v>
      </c>
      <c r="AE545" s="14">
        <v>0.20714037137671501</v>
      </c>
      <c r="AF545" s="14">
        <v>0.310482277407225</v>
      </c>
    </row>
    <row r="546" spans="2:32" x14ac:dyDescent="0.3">
      <c r="B546" t="s">
        <v>291</v>
      </c>
      <c r="C546" s="14">
        <v>0.148247663058169</v>
      </c>
      <c r="D546" s="14">
        <v>0.16768969299435799</v>
      </c>
      <c r="E546" s="14">
        <v>0.13180713968876301</v>
      </c>
      <c r="F546" s="14"/>
      <c r="G546" s="14">
        <v>0</v>
      </c>
      <c r="H546" s="14">
        <v>0.126299028167975</v>
      </c>
      <c r="I546" s="14">
        <v>0</v>
      </c>
      <c r="J546" s="14">
        <v>0.190901171248166</v>
      </c>
      <c r="K546" s="14"/>
      <c r="L546" s="14">
        <v>0.23056059998756601</v>
      </c>
      <c r="M546" s="14">
        <v>0.16803161777251699</v>
      </c>
      <c r="N546" s="14">
        <v>7.4770185731415306E-2</v>
      </c>
      <c r="O546" s="14">
        <v>0.162117765517484</v>
      </c>
      <c r="P546" s="14">
        <v>0.10558855795911599</v>
      </c>
      <c r="Q546" s="14">
        <v>0.12073177130039101</v>
      </c>
      <c r="R546" s="14">
        <v>0.107954064589634</v>
      </c>
      <c r="S546" s="14">
        <v>0.14072571358774399</v>
      </c>
      <c r="T546" s="14">
        <v>0.12397516897762501</v>
      </c>
      <c r="U546" s="14"/>
      <c r="V546" s="14">
        <v>0.166591185555132</v>
      </c>
      <c r="W546" s="14">
        <v>0.107850679908923</v>
      </c>
      <c r="X546" s="14"/>
      <c r="Y546" s="14">
        <v>0.11544280179234501</v>
      </c>
      <c r="Z546" s="14">
        <v>0.215443965025612</v>
      </c>
      <c r="AA546" s="14">
        <v>0.444437721485269</v>
      </c>
      <c r="AB546" s="14"/>
      <c r="AC546" s="14">
        <v>6.7165423847063296E-2</v>
      </c>
      <c r="AD546" s="14">
        <v>0.13800869816304201</v>
      </c>
      <c r="AE546" s="14">
        <v>0.199282690606712</v>
      </c>
      <c r="AF546" s="14">
        <v>0.242603410250358</v>
      </c>
    </row>
    <row r="547" spans="2:32" x14ac:dyDescent="0.3">
      <c r="B547" t="s">
        <v>292</v>
      </c>
      <c r="C547" s="14">
        <v>2.5440301744991199E-2</v>
      </c>
      <c r="D547" s="14">
        <v>2.33909132528341E-2</v>
      </c>
      <c r="E547" s="14">
        <v>2.73843857668843E-2</v>
      </c>
      <c r="F547" s="14"/>
      <c r="G547" s="14">
        <v>0</v>
      </c>
      <c r="H547" s="14">
        <v>1.1716524896092101E-2</v>
      </c>
      <c r="I547" s="14">
        <v>0</v>
      </c>
      <c r="J547" s="14">
        <v>5.2110171244880397E-2</v>
      </c>
      <c r="K547" s="14"/>
      <c r="L547" s="14">
        <v>3.3990818103384599E-2</v>
      </c>
      <c r="M547" s="14">
        <v>7.4436949472647899E-3</v>
      </c>
      <c r="N547" s="14">
        <v>3.1247406929026E-2</v>
      </c>
      <c r="O547" s="14">
        <v>2.82950270519211E-2</v>
      </c>
      <c r="P547" s="14">
        <v>2.3705253499519401E-2</v>
      </c>
      <c r="Q547" s="14">
        <v>8.3001082044028892E-3</v>
      </c>
      <c r="R547" s="14">
        <v>0</v>
      </c>
      <c r="S547" s="14">
        <v>1.8442741508124302E-2</v>
      </c>
      <c r="T547" s="14">
        <v>6.0540443573819602E-2</v>
      </c>
      <c r="U547" s="14"/>
      <c r="V547" s="14">
        <v>2.8780814708092999E-2</v>
      </c>
      <c r="W547" s="14">
        <v>1.9977346563797401E-2</v>
      </c>
      <c r="X547" s="14"/>
      <c r="Y547" s="14">
        <v>2.6816831182179E-2</v>
      </c>
      <c r="Z547" s="14">
        <v>4.0925514147466403E-2</v>
      </c>
      <c r="AA547" s="14">
        <v>3.27075366572607E-2</v>
      </c>
      <c r="AB547" s="14"/>
      <c r="AC547" s="14">
        <v>1.9323841798070601E-2</v>
      </c>
      <c r="AD547" s="14">
        <v>3.0811709273465101E-2</v>
      </c>
      <c r="AE547" s="14">
        <v>2.1445968381984801E-2</v>
      </c>
      <c r="AF547" s="14">
        <v>2.3379856704763401E-2</v>
      </c>
    </row>
    <row r="548" spans="2:32" x14ac:dyDescent="0.3">
      <c r="B548" t="s">
        <v>63</v>
      </c>
      <c r="C548" s="14">
        <v>1.47651547693151E-2</v>
      </c>
      <c r="D548" s="14">
        <v>2.5619609279435001E-2</v>
      </c>
      <c r="E548" s="14">
        <v>5.2369100717818201E-3</v>
      </c>
      <c r="F548" s="14"/>
      <c r="G548" s="14">
        <v>0</v>
      </c>
      <c r="H548" s="14">
        <v>9.6749341894353594E-3</v>
      </c>
      <c r="I548" s="14">
        <v>0</v>
      </c>
      <c r="J548" s="14">
        <v>2.4657148794409701E-2</v>
      </c>
      <c r="K548" s="14"/>
      <c r="L548" s="14">
        <v>1.90282920316419E-2</v>
      </c>
      <c r="M548" s="14">
        <v>8.2083990651931303E-3</v>
      </c>
      <c r="N548" s="14">
        <v>1.3419229923348999E-2</v>
      </c>
      <c r="O548" s="14">
        <v>1.41475135259606E-2</v>
      </c>
      <c r="P548" s="14">
        <v>0</v>
      </c>
      <c r="Q548" s="14">
        <v>6.4424178361792896E-3</v>
      </c>
      <c r="R548" s="14">
        <v>2.0157452583225301E-2</v>
      </c>
      <c r="S548" s="14">
        <v>0</v>
      </c>
      <c r="T548" s="14">
        <v>3.4573828603857701E-2</v>
      </c>
      <c r="U548" s="14"/>
      <c r="V548" s="14">
        <v>9.0752102526427993E-3</v>
      </c>
      <c r="W548" s="14">
        <v>1.9003140959497501E-2</v>
      </c>
      <c r="X548" s="14"/>
      <c r="Y548" s="14">
        <v>1.01016710864309E-2</v>
      </c>
      <c r="Z548" s="14">
        <v>4.6991972489578503E-2</v>
      </c>
      <c r="AA548" s="14">
        <v>0</v>
      </c>
      <c r="AB548" s="14"/>
      <c r="AC548" s="14">
        <v>1.29511227903925E-2</v>
      </c>
      <c r="AD548" s="14">
        <v>8.7259071677247401E-3</v>
      </c>
      <c r="AE548" s="14">
        <v>3.26038465600594E-2</v>
      </c>
      <c r="AF548" s="14">
        <v>1.0004146360032599E-2</v>
      </c>
    </row>
    <row r="549" spans="2:32" x14ac:dyDescent="0.3">
      <c r="B549" t="s">
        <v>142</v>
      </c>
      <c r="C549" s="14">
        <v>3.2930658018151702E-3</v>
      </c>
      <c r="D549" s="14">
        <v>1.84155865654631E-3</v>
      </c>
      <c r="E549" s="14">
        <v>4.5943012239888798E-3</v>
      </c>
      <c r="F549" s="14"/>
      <c r="G549" s="14">
        <v>0</v>
      </c>
      <c r="H549" s="14">
        <v>3.6818081689714102E-3</v>
      </c>
      <c r="I549" s="14">
        <v>0</v>
      </c>
      <c r="J549" s="14">
        <v>2.5376099010609499E-3</v>
      </c>
      <c r="K549" s="14"/>
      <c r="L549" s="14">
        <v>0</v>
      </c>
      <c r="M549" s="14">
        <v>0</v>
      </c>
      <c r="N549" s="14">
        <v>1.5678068742944602E-2</v>
      </c>
      <c r="O549" s="14">
        <v>0</v>
      </c>
      <c r="P549" s="14">
        <v>0</v>
      </c>
      <c r="Q549" s="14">
        <v>0</v>
      </c>
      <c r="R549" s="14">
        <v>0</v>
      </c>
      <c r="S549" s="14">
        <v>3.3129932269749002E-2</v>
      </c>
      <c r="T549" s="14">
        <v>0</v>
      </c>
      <c r="U549" s="14"/>
      <c r="V549" s="14">
        <v>0</v>
      </c>
      <c r="W549" s="14">
        <v>9.57145215991872E-3</v>
      </c>
      <c r="X549" s="14"/>
      <c r="Y549" s="14">
        <v>3.0410589780464001E-3</v>
      </c>
      <c r="Z549" s="14">
        <v>0</v>
      </c>
      <c r="AA549" s="14">
        <v>2.0040050957656302E-2</v>
      </c>
      <c r="AB549" s="14"/>
      <c r="AC549" s="14">
        <v>9.0713091205682304E-3</v>
      </c>
      <c r="AD549" s="14">
        <v>0</v>
      </c>
      <c r="AE549" s="14">
        <v>1.06954240394318E-2</v>
      </c>
      <c r="AF549" s="14">
        <v>0</v>
      </c>
    </row>
    <row r="550" spans="2:32" x14ac:dyDescent="0.3">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row>
    <row r="551" spans="2:32" x14ac:dyDescent="0.3">
      <c r="B551" s="6" t="s">
        <v>312</v>
      </c>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row>
    <row r="552" spans="2:32" x14ac:dyDescent="0.3">
      <c r="B552" s="21" t="s">
        <v>313</v>
      </c>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row>
    <row r="553" spans="2:32" x14ac:dyDescent="0.3">
      <c r="B553" t="s">
        <v>295</v>
      </c>
      <c r="C553" s="14">
        <v>0.246894407115202</v>
      </c>
      <c r="D553" s="14">
        <v>0.26551868562244602</v>
      </c>
      <c r="E553" s="14">
        <v>0.22847005178624399</v>
      </c>
      <c r="F553" s="14"/>
      <c r="G553" s="14">
        <v>0.244717374625322</v>
      </c>
      <c r="H553" s="14">
        <v>0.20402014679494099</v>
      </c>
      <c r="I553" s="14">
        <v>0.30900394205735598</v>
      </c>
      <c r="J553" s="14">
        <v>0.30453668083756802</v>
      </c>
      <c r="K553" s="14"/>
      <c r="L553" s="14">
        <v>0.23644621598872101</v>
      </c>
      <c r="M553" s="14">
        <v>0.25946292036799201</v>
      </c>
      <c r="N553" s="14">
        <v>0.27821598236137002</v>
      </c>
      <c r="O553" s="14">
        <v>0.190530659434865</v>
      </c>
      <c r="P553" s="14">
        <v>0.24863684934010399</v>
      </c>
      <c r="Q553" s="14">
        <v>0.21012790729143099</v>
      </c>
      <c r="R553" s="14">
        <v>0.28413573788417801</v>
      </c>
      <c r="S553" s="14">
        <v>0.284771900507304</v>
      </c>
      <c r="T553" s="14">
        <v>0.25695304224723298</v>
      </c>
      <c r="U553" s="14"/>
      <c r="V553" s="14">
        <v>0.260283765038887</v>
      </c>
      <c r="W553" s="14">
        <v>0.222515391787972</v>
      </c>
      <c r="X553" s="14"/>
      <c r="Y553" s="14">
        <v>0.247958974074802</v>
      </c>
      <c r="Z553" s="14">
        <v>0.24088952745452699</v>
      </c>
      <c r="AA553" s="14">
        <v>0.34861904627174001</v>
      </c>
      <c r="AB553" s="14"/>
      <c r="AC553" s="14">
        <v>0.24075888069791301</v>
      </c>
      <c r="AD553" s="14">
        <v>0.25254240744830497</v>
      </c>
      <c r="AE553" s="14">
        <v>0.17145704217229299</v>
      </c>
      <c r="AF553" s="14">
        <v>0.27847461501256898</v>
      </c>
    </row>
    <row r="554" spans="2:32" x14ac:dyDescent="0.3">
      <c r="B554" t="s">
        <v>296</v>
      </c>
      <c r="C554" s="14">
        <v>0.23535806507733001</v>
      </c>
      <c r="D554" s="14">
        <v>0.2476466670186</v>
      </c>
      <c r="E554" s="14">
        <v>0.22173935676550799</v>
      </c>
      <c r="F554" s="14"/>
      <c r="G554" s="14">
        <v>0.20150758774404801</v>
      </c>
      <c r="H554" s="14">
        <v>0.19965752392931099</v>
      </c>
      <c r="I554" s="14">
        <v>0.28531146782787797</v>
      </c>
      <c r="J554" s="14">
        <v>0.32995054444668798</v>
      </c>
      <c r="K554" s="14"/>
      <c r="L554" s="14">
        <v>0.25649546710061999</v>
      </c>
      <c r="M554" s="14">
        <v>0.27195480031473701</v>
      </c>
      <c r="N554" s="14">
        <v>0.18845661255502599</v>
      </c>
      <c r="O554" s="14">
        <v>0.27181514835222698</v>
      </c>
      <c r="P554" s="14">
        <v>0.21346586737720899</v>
      </c>
      <c r="Q554" s="14">
        <v>0.23262670279676501</v>
      </c>
      <c r="R554" s="14">
        <v>0.25021050351281199</v>
      </c>
      <c r="S554" s="14">
        <v>0.240998889109836</v>
      </c>
      <c r="T554" s="14">
        <v>0.171965166530411</v>
      </c>
      <c r="U554" s="14"/>
      <c r="V554" s="14">
        <v>0.26234975646048098</v>
      </c>
      <c r="W554" s="14">
        <v>0.184361829951595</v>
      </c>
      <c r="X554" s="14"/>
      <c r="Y554" s="14">
        <v>0.235832963211969</v>
      </c>
      <c r="Z554" s="14">
        <v>0.115703920478626</v>
      </c>
      <c r="AA554" s="14">
        <v>0.39651598670763799</v>
      </c>
      <c r="AB554" s="14"/>
      <c r="AC554" s="14">
        <v>0.199019526857559</v>
      </c>
      <c r="AD554" s="14">
        <v>0.25632504952083801</v>
      </c>
      <c r="AE554" s="14">
        <v>0.14333909483333801</v>
      </c>
      <c r="AF554" s="14">
        <v>0.27650677463101297</v>
      </c>
    </row>
    <row r="555" spans="2:32" x14ac:dyDescent="0.3">
      <c r="B555" t="s">
        <v>297</v>
      </c>
      <c r="C555" s="14">
        <v>0.228779482462977</v>
      </c>
      <c r="D555" s="14">
        <v>0.22680917169465101</v>
      </c>
      <c r="E555" s="14">
        <v>0.231600139255874</v>
      </c>
      <c r="F555" s="14"/>
      <c r="G555" s="14">
        <v>0.280479975311278</v>
      </c>
      <c r="H555" s="14">
        <v>0.21548016320354499</v>
      </c>
      <c r="I555" s="14">
        <v>0.23747953693292201</v>
      </c>
      <c r="J555" s="14">
        <v>0.26977187810159797</v>
      </c>
      <c r="K555" s="14"/>
      <c r="L555" s="14">
        <v>0.25858970027469502</v>
      </c>
      <c r="M555" s="14">
        <v>0.22523967974683201</v>
      </c>
      <c r="N555" s="14">
        <v>0.19806857005766601</v>
      </c>
      <c r="O555" s="14">
        <v>0.21899052572078501</v>
      </c>
      <c r="P555" s="14">
        <v>0.21968805877508299</v>
      </c>
      <c r="Q555" s="14">
        <v>0.2201226135173</v>
      </c>
      <c r="R555" s="14">
        <v>0.26225800304854302</v>
      </c>
      <c r="S555" s="14">
        <v>0.29209031917435102</v>
      </c>
      <c r="T555" s="14">
        <v>0.17247270692318001</v>
      </c>
      <c r="U555" s="14"/>
      <c r="V555" s="14">
        <v>0.25557926787454199</v>
      </c>
      <c r="W555" s="14">
        <v>0.17631162084128299</v>
      </c>
      <c r="X555" s="14"/>
      <c r="Y555" s="14">
        <v>0.209666727474039</v>
      </c>
      <c r="Z555" s="14">
        <v>0.207140416955718</v>
      </c>
      <c r="AA555" s="14">
        <v>0.40501319123211899</v>
      </c>
      <c r="AB555" s="14"/>
      <c r="AC555" s="14">
        <v>0.17798463090380701</v>
      </c>
      <c r="AD555" s="14">
        <v>0.22600653681618901</v>
      </c>
      <c r="AE555" s="14">
        <v>0.17162934032440599</v>
      </c>
      <c r="AF555" s="14">
        <v>0.32507006554148199</v>
      </c>
    </row>
    <row r="556" spans="2:32" x14ac:dyDescent="0.3">
      <c r="B556" t="s">
        <v>298</v>
      </c>
      <c r="C556" s="14">
        <v>0.22238594055973299</v>
      </c>
      <c r="D556" s="14">
        <v>0.255681474876854</v>
      </c>
      <c r="E556" s="14">
        <v>0.18869906321679</v>
      </c>
      <c r="F556" s="14"/>
      <c r="G556" s="14">
        <v>0.32300171715174603</v>
      </c>
      <c r="H556" s="14">
        <v>0.174589592670475</v>
      </c>
      <c r="I556" s="14">
        <v>0.26287290132082097</v>
      </c>
      <c r="J556" s="14">
        <v>0.39091993986582402</v>
      </c>
      <c r="K556" s="14"/>
      <c r="L556" s="14">
        <v>0.23007877886037301</v>
      </c>
      <c r="M556" s="14">
        <v>0.21154706779673099</v>
      </c>
      <c r="N556" s="14">
        <v>0.15247347085172</v>
      </c>
      <c r="O556" s="14">
        <v>0.230675696762949</v>
      </c>
      <c r="P556" s="14">
        <v>0.22716555298038099</v>
      </c>
      <c r="Q556" s="14">
        <v>0.23282744005338399</v>
      </c>
      <c r="R556" s="14">
        <v>0.24736364550215001</v>
      </c>
      <c r="S556" s="14">
        <v>0.17040195427717</v>
      </c>
      <c r="T556" s="14">
        <v>0.24212245579621899</v>
      </c>
      <c r="U556" s="14"/>
      <c r="V556" s="14">
        <v>0.239571645047226</v>
      </c>
      <c r="W556" s="14">
        <v>0.188628431787738</v>
      </c>
      <c r="X556" s="14"/>
      <c r="Y556" s="14">
        <v>0.216993970011504</v>
      </c>
      <c r="Z556" s="14">
        <v>0.17962512070625</v>
      </c>
      <c r="AA556" s="14">
        <v>0.34948265822778901</v>
      </c>
      <c r="AB556" s="14"/>
      <c r="AC556" s="14">
        <v>0.184969868183227</v>
      </c>
      <c r="AD556" s="14">
        <v>0.23353880153529999</v>
      </c>
      <c r="AE556" s="14">
        <v>0.19886771334909001</v>
      </c>
      <c r="AF556" s="14">
        <v>0.25374778275382998</v>
      </c>
    </row>
    <row r="557" spans="2:32" x14ac:dyDescent="0.3">
      <c r="B557" t="s">
        <v>299</v>
      </c>
      <c r="C557" s="14">
        <v>0.21232937280984099</v>
      </c>
      <c r="D557" s="14">
        <v>0.204256695187684</v>
      </c>
      <c r="E557" s="14">
        <v>0.221407231868022</v>
      </c>
      <c r="F557" s="14"/>
      <c r="G557" s="14">
        <v>0.25540738243259298</v>
      </c>
      <c r="H557" s="14">
        <v>0.17891968864062199</v>
      </c>
      <c r="I557" s="14">
        <v>0.241414658647433</v>
      </c>
      <c r="J557" s="14">
        <v>0.35289947727377502</v>
      </c>
      <c r="K557" s="14"/>
      <c r="L557" s="14">
        <v>0.2790813499873</v>
      </c>
      <c r="M557" s="14">
        <v>0.217905777965515</v>
      </c>
      <c r="N557" s="14">
        <v>0.13745290824053599</v>
      </c>
      <c r="O557" s="14">
        <v>0.17239003122768701</v>
      </c>
      <c r="P557" s="14">
        <v>0.23964910928764899</v>
      </c>
      <c r="Q557" s="14">
        <v>0.150715899226981</v>
      </c>
      <c r="R557" s="14">
        <v>0.170516648826219</v>
      </c>
      <c r="S557" s="14">
        <v>0.17009281691630099</v>
      </c>
      <c r="T557" s="14">
        <v>0.23383046619215</v>
      </c>
      <c r="U557" s="14"/>
      <c r="V557" s="14">
        <v>0.24522674040258799</v>
      </c>
      <c r="W557" s="14">
        <v>0.14964973909281301</v>
      </c>
      <c r="X557" s="14"/>
      <c r="Y557" s="14">
        <v>0.18669579205839501</v>
      </c>
      <c r="Z557" s="14">
        <v>0.21902344483955399</v>
      </c>
      <c r="AA557" s="14">
        <v>0.35119352340070797</v>
      </c>
      <c r="AB557" s="14"/>
      <c r="AC557" s="14">
        <v>0.13821943041867699</v>
      </c>
      <c r="AD557" s="14">
        <v>0.21332685025393799</v>
      </c>
      <c r="AE557" s="14">
        <v>0.18163993018949501</v>
      </c>
      <c r="AF557" s="14">
        <v>0.32018595899972702</v>
      </c>
    </row>
    <row r="558" spans="2:32" x14ac:dyDescent="0.3">
      <c r="B558" t="s">
        <v>300</v>
      </c>
      <c r="C558" s="14">
        <v>0.20853023561296499</v>
      </c>
      <c r="D558" s="14">
        <v>0.23153453613076899</v>
      </c>
      <c r="E558" s="14">
        <v>0.18544318872607399</v>
      </c>
      <c r="F558" s="14"/>
      <c r="G558" s="14">
        <v>0.19635702639889099</v>
      </c>
      <c r="H558" s="14">
        <v>0.18017252296387301</v>
      </c>
      <c r="I558" s="14">
        <v>0.24794742484569701</v>
      </c>
      <c r="J558" s="14">
        <v>0.27018008574026198</v>
      </c>
      <c r="K558" s="14"/>
      <c r="L558" s="14">
        <v>0.216106225022869</v>
      </c>
      <c r="M558" s="14">
        <v>0.228140353400275</v>
      </c>
      <c r="N558" s="14">
        <v>0.19238698577313601</v>
      </c>
      <c r="O558" s="14">
        <v>0.24262780143829399</v>
      </c>
      <c r="P558" s="14">
        <v>0.23491182553804499</v>
      </c>
      <c r="Q558" s="14">
        <v>0.138382542867933</v>
      </c>
      <c r="R558" s="14">
        <v>0.196961403029805</v>
      </c>
      <c r="S558" s="14">
        <v>0.25762287060562999</v>
      </c>
      <c r="T558" s="14">
        <v>0.19102467166442499</v>
      </c>
      <c r="U558" s="14"/>
      <c r="V558" s="14">
        <v>0.24044306269226401</v>
      </c>
      <c r="W558" s="14">
        <v>0.147744478514275</v>
      </c>
      <c r="X558" s="14"/>
      <c r="Y558" s="14">
        <v>0.20302015883535199</v>
      </c>
      <c r="Z558" s="14">
        <v>0.19973973657862401</v>
      </c>
      <c r="AA558" s="14">
        <v>0.30656459312892098</v>
      </c>
      <c r="AB558" s="14"/>
      <c r="AC558" s="14">
        <v>0.15138754865752499</v>
      </c>
      <c r="AD558" s="14">
        <v>0.231397026375429</v>
      </c>
      <c r="AE558" s="14">
        <v>0.13754855875535499</v>
      </c>
      <c r="AF558" s="14">
        <v>0.26169968177626501</v>
      </c>
    </row>
    <row r="559" spans="2:32" x14ac:dyDescent="0.3">
      <c r="B559" t="s">
        <v>301</v>
      </c>
      <c r="C559" s="14">
        <v>0.18316067780060699</v>
      </c>
      <c r="D559" s="14">
        <v>0.20615292416657899</v>
      </c>
      <c r="E559" s="14">
        <v>0.159999363848083</v>
      </c>
      <c r="F559" s="14"/>
      <c r="G559" s="14">
        <v>0.214161057005535</v>
      </c>
      <c r="H559" s="14">
        <v>0.16911489401438701</v>
      </c>
      <c r="I559" s="14">
        <v>0.190991339506703</v>
      </c>
      <c r="J559" s="14">
        <v>0.26120973166001799</v>
      </c>
      <c r="K559" s="14"/>
      <c r="L559" s="14">
        <v>0.25183728639255798</v>
      </c>
      <c r="M559" s="14">
        <v>0.19060713257091</v>
      </c>
      <c r="N559" s="14">
        <v>0.143727011796531</v>
      </c>
      <c r="O559" s="14">
        <v>0.14049655060299901</v>
      </c>
      <c r="P559" s="14">
        <v>0.22209028773175499</v>
      </c>
      <c r="Q559" s="14">
        <v>0.16890154875699401</v>
      </c>
      <c r="R559" s="14">
        <v>0.13267990658564299</v>
      </c>
      <c r="S559" s="14">
        <v>0.15778281393232399</v>
      </c>
      <c r="T559" s="14">
        <v>0.144691923455396</v>
      </c>
      <c r="U559" s="14"/>
      <c r="V559" s="14">
        <v>0.20475997397902401</v>
      </c>
      <c r="W559" s="14">
        <v>0.14231594342508899</v>
      </c>
      <c r="X559" s="14"/>
      <c r="Y559" s="14">
        <v>0.16530007321371001</v>
      </c>
      <c r="Z559" s="14">
        <v>0.150869039320701</v>
      </c>
      <c r="AA559" s="14">
        <v>0.39280223413204202</v>
      </c>
      <c r="AB559" s="14"/>
      <c r="AC559" s="14">
        <v>0.11466064851463099</v>
      </c>
      <c r="AD559" s="14">
        <v>0.19303467192950599</v>
      </c>
      <c r="AE559" s="14">
        <v>0.219715267821503</v>
      </c>
      <c r="AF559" s="14">
        <v>0.23231240363792299</v>
      </c>
    </row>
    <row r="560" spans="2:32" x14ac:dyDescent="0.3">
      <c r="B560" t="s">
        <v>302</v>
      </c>
      <c r="C560" s="14">
        <v>0.18033721393719301</v>
      </c>
      <c r="D560" s="14">
        <v>0.17964012790196299</v>
      </c>
      <c r="E560" s="14">
        <v>0.18167498228778201</v>
      </c>
      <c r="F560" s="14"/>
      <c r="G560" s="14">
        <v>0.194222638462269</v>
      </c>
      <c r="H560" s="14">
        <v>0.17096736718743999</v>
      </c>
      <c r="I560" s="14">
        <v>0.18755052717753901</v>
      </c>
      <c r="J560" s="14">
        <v>0.224836751377403</v>
      </c>
      <c r="K560" s="14"/>
      <c r="L560" s="14">
        <v>0.20174022274442199</v>
      </c>
      <c r="M560" s="14">
        <v>0.20491195248079599</v>
      </c>
      <c r="N560" s="14">
        <v>0.119530117457417</v>
      </c>
      <c r="O560" s="14">
        <v>0.195284695212183</v>
      </c>
      <c r="P560" s="14">
        <v>0.200811456861926</v>
      </c>
      <c r="Q560" s="14">
        <v>0.13573636845241799</v>
      </c>
      <c r="R560" s="14">
        <v>0.16667863751402401</v>
      </c>
      <c r="S560" s="14">
        <v>0.186680344174982</v>
      </c>
      <c r="T560" s="14">
        <v>0.169865202847515</v>
      </c>
      <c r="U560" s="14"/>
      <c r="V560" s="14">
        <v>0.19790414933514799</v>
      </c>
      <c r="W560" s="14">
        <v>0.14733901982486999</v>
      </c>
      <c r="X560" s="14"/>
      <c r="Y560" s="14">
        <v>0.157411911570985</v>
      </c>
      <c r="Z560" s="14">
        <v>0.24039362108331599</v>
      </c>
      <c r="AA560" s="14">
        <v>0.26881928060528099</v>
      </c>
      <c r="AB560" s="14"/>
      <c r="AC560" s="14">
        <v>0.141086730817953</v>
      </c>
      <c r="AD560" s="14">
        <v>0.166649916750814</v>
      </c>
      <c r="AE560" s="14">
        <v>0.16483740292414201</v>
      </c>
      <c r="AF560" s="14">
        <v>0.27134618444742298</v>
      </c>
    </row>
    <row r="561" spans="2:32" x14ac:dyDescent="0.3">
      <c r="B561" t="s">
        <v>303</v>
      </c>
      <c r="C561" s="14">
        <v>0.17684904983494201</v>
      </c>
      <c r="D561" s="14">
        <v>0.17951171510286501</v>
      </c>
      <c r="E561" s="14">
        <v>0.17469892862095601</v>
      </c>
      <c r="F561" s="14"/>
      <c r="G561" s="14">
        <v>0.204797441508144</v>
      </c>
      <c r="H561" s="14">
        <v>0.18754166337852299</v>
      </c>
      <c r="I561" s="14">
        <v>0.14601221870280101</v>
      </c>
      <c r="J561" s="14">
        <v>0.24704709282661499</v>
      </c>
      <c r="K561" s="14"/>
      <c r="L561" s="14">
        <v>0.22646091397312901</v>
      </c>
      <c r="M561" s="14">
        <v>0.19192971977475901</v>
      </c>
      <c r="N561" s="14">
        <v>0.14262608031899399</v>
      </c>
      <c r="O561" s="14">
        <v>0.13332480883096401</v>
      </c>
      <c r="P561" s="14">
        <v>0.16340121821114001</v>
      </c>
      <c r="Q561" s="14">
        <v>0.200578967314261</v>
      </c>
      <c r="R561" s="14">
        <v>0.120235010408517</v>
      </c>
      <c r="S561" s="14">
        <v>0.13320701150768599</v>
      </c>
      <c r="T561" s="14">
        <v>0.168240996255238</v>
      </c>
      <c r="U561" s="14"/>
      <c r="V561" s="14">
        <v>0.21045522097814301</v>
      </c>
      <c r="W561" s="14">
        <v>0.112536415679197</v>
      </c>
      <c r="X561" s="14"/>
      <c r="Y561" s="14">
        <v>0.15739901941774001</v>
      </c>
      <c r="Z561" s="14">
        <v>0.19432375788144199</v>
      </c>
      <c r="AA561" s="14">
        <v>0.37979457080277901</v>
      </c>
      <c r="AB561" s="14"/>
      <c r="AC561" s="14">
        <v>0.107520481677311</v>
      </c>
      <c r="AD561" s="14">
        <v>0.18470144224056601</v>
      </c>
      <c r="AE561" s="14">
        <v>0.12657459188451001</v>
      </c>
      <c r="AF561" s="14">
        <v>0.27097214191725999</v>
      </c>
    </row>
    <row r="562" spans="2:32" x14ac:dyDescent="0.3">
      <c r="B562" t="s">
        <v>304</v>
      </c>
      <c r="C562" s="14">
        <v>0.17515943630856401</v>
      </c>
      <c r="D562" s="14">
        <v>0.17215578197896</v>
      </c>
      <c r="E562" s="14">
        <v>0.178865853357179</v>
      </c>
      <c r="F562" s="14"/>
      <c r="G562" s="14">
        <v>0.21791402766642601</v>
      </c>
      <c r="H562" s="14">
        <v>0.13746700115756899</v>
      </c>
      <c r="I562" s="14">
        <v>0.21663941755291</v>
      </c>
      <c r="J562" s="14">
        <v>0.27589981532046498</v>
      </c>
      <c r="K562" s="14"/>
      <c r="L562" s="14">
        <v>0.16875816143153699</v>
      </c>
      <c r="M562" s="14">
        <v>0.19256754680479601</v>
      </c>
      <c r="N562" s="14">
        <v>0.15507262152300499</v>
      </c>
      <c r="O562" s="14">
        <v>0.19322502613182499</v>
      </c>
      <c r="P562" s="14">
        <v>0.22950775199919901</v>
      </c>
      <c r="Q562" s="14">
        <v>0.169888592958653</v>
      </c>
      <c r="R562" s="14">
        <v>0.13189276041110301</v>
      </c>
      <c r="S562" s="14">
        <v>0.160116756109283</v>
      </c>
      <c r="T562" s="14">
        <v>0.17321369404567699</v>
      </c>
      <c r="U562" s="14"/>
      <c r="V562" s="14">
        <v>0.19252480715929199</v>
      </c>
      <c r="W562" s="14">
        <v>0.14071833789749399</v>
      </c>
      <c r="X562" s="14"/>
      <c r="Y562" s="14">
        <v>0.165788811723867</v>
      </c>
      <c r="Z562" s="14">
        <v>0.164659683705659</v>
      </c>
      <c r="AA562" s="14">
        <v>0.28034394770031301</v>
      </c>
      <c r="AB562" s="14"/>
      <c r="AC562" s="14">
        <v>0.140091965959079</v>
      </c>
      <c r="AD562" s="14">
        <v>0.17878116553196099</v>
      </c>
      <c r="AE562" s="14">
        <v>0.14247137524571599</v>
      </c>
      <c r="AF562" s="14">
        <v>0.22481998536407999</v>
      </c>
    </row>
    <row r="563" spans="2:32" x14ac:dyDescent="0.3">
      <c r="B563" t="s">
        <v>305</v>
      </c>
      <c r="C563" s="14">
        <v>0.158250271099659</v>
      </c>
      <c r="D563" s="14">
        <v>0.151150110920966</v>
      </c>
      <c r="E563" s="14">
        <v>0.16442734293926001</v>
      </c>
      <c r="F563" s="14"/>
      <c r="G563" s="14">
        <v>0.166603958581305</v>
      </c>
      <c r="H563" s="14">
        <v>0.15785934667115201</v>
      </c>
      <c r="I563" s="14">
        <v>0.15671451567981901</v>
      </c>
      <c r="J563" s="14">
        <v>0.16551854335525501</v>
      </c>
      <c r="K563" s="14"/>
      <c r="L563" s="14">
        <v>0.190326152779041</v>
      </c>
      <c r="M563" s="14">
        <v>0.15412429712332901</v>
      </c>
      <c r="N563" s="14">
        <v>9.1731300061458299E-2</v>
      </c>
      <c r="O563" s="14">
        <v>0.13427776516554199</v>
      </c>
      <c r="P563" s="14">
        <v>0.15891222089610499</v>
      </c>
      <c r="Q563" s="14">
        <v>0.189813040774653</v>
      </c>
      <c r="R563" s="14">
        <v>0.16112474972527799</v>
      </c>
      <c r="S563" s="14">
        <v>0.14298117721029899</v>
      </c>
      <c r="T563" s="14">
        <v>0.136986324880218</v>
      </c>
      <c r="U563" s="14"/>
      <c r="V563" s="14">
        <v>0.16007511935211099</v>
      </c>
      <c r="W563" s="14">
        <v>0.15580644781109701</v>
      </c>
      <c r="X563" s="14"/>
      <c r="Y563" s="14">
        <v>0.157935039651106</v>
      </c>
      <c r="Z563" s="14">
        <v>9.79174123240278E-2</v>
      </c>
      <c r="AA563" s="14">
        <v>0.26752534462911798</v>
      </c>
      <c r="AB563" s="14"/>
      <c r="AC563" s="14">
        <v>0.15239115989576199</v>
      </c>
      <c r="AD563" s="14">
        <v>0.161370100303936</v>
      </c>
      <c r="AE563" s="14">
        <v>0.16536486973796799</v>
      </c>
      <c r="AF563" s="14">
        <v>0.15703213833259499</v>
      </c>
    </row>
    <row r="564" spans="2:32" x14ac:dyDescent="0.3">
      <c r="B564" t="s">
        <v>306</v>
      </c>
      <c r="C564" s="14">
        <v>0.151513633953304</v>
      </c>
      <c r="D564" s="14">
        <v>0.16236103387296399</v>
      </c>
      <c r="E564" s="14">
        <v>0.14080905038618899</v>
      </c>
      <c r="F564" s="14"/>
      <c r="G564" s="14">
        <v>0.14693922039360099</v>
      </c>
      <c r="H564" s="14">
        <v>0.12072579794735699</v>
      </c>
      <c r="I564" s="14">
        <v>0.19395672747472301</v>
      </c>
      <c r="J564" s="14">
        <v>0.211988633001882</v>
      </c>
      <c r="K564" s="14"/>
      <c r="L564" s="14">
        <v>0.19854667230348599</v>
      </c>
      <c r="M564" s="14">
        <v>0.14776138950586701</v>
      </c>
      <c r="N564" s="14">
        <v>0.16754031623117299</v>
      </c>
      <c r="O564" s="14">
        <v>0.18602549663561399</v>
      </c>
      <c r="P564" s="14">
        <v>0.14437259020359999</v>
      </c>
      <c r="Q564" s="14">
        <v>0.116926147820984</v>
      </c>
      <c r="R564" s="14">
        <v>0.121709297641765</v>
      </c>
      <c r="S564" s="14">
        <v>9.5811316128512805E-2</v>
      </c>
      <c r="T564" s="14">
        <v>0.12935427525569501</v>
      </c>
      <c r="U564" s="14"/>
      <c r="V564" s="14">
        <v>0.165780198627593</v>
      </c>
      <c r="W564" s="14">
        <v>0.124750611091236</v>
      </c>
      <c r="X564" s="14"/>
      <c r="Y564" s="14">
        <v>0.12649324152653199</v>
      </c>
      <c r="Z564" s="14">
        <v>0.21253664312265599</v>
      </c>
      <c r="AA564" s="14">
        <v>0.24640572600027499</v>
      </c>
      <c r="AB564" s="14"/>
      <c r="AC564" s="14">
        <v>0.108458809014013</v>
      </c>
      <c r="AD564" s="14">
        <v>0.13656330991775401</v>
      </c>
      <c r="AE564" s="14">
        <v>0.170346742973392</v>
      </c>
      <c r="AF564" s="14">
        <v>0.234434828387242</v>
      </c>
    </row>
    <row r="565" spans="2:32" x14ac:dyDescent="0.3">
      <c r="B565" t="s">
        <v>307</v>
      </c>
      <c r="C565" s="14">
        <v>0.14398089962019101</v>
      </c>
      <c r="D565" s="14">
        <v>0.15941234242706301</v>
      </c>
      <c r="E565" s="14">
        <v>0.12850795888334801</v>
      </c>
      <c r="F565" s="14"/>
      <c r="G565" s="14">
        <v>0.26769224865906999</v>
      </c>
      <c r="H565" s="14">
        <v>0.148502783292848</v>
      </c>
      <c r="I565" s="14">
        <v>0.117193257224682</v>
      </c>
      <c r="J565" s="14">
        <v>0.15789239365184199</v>
      </c>
      <c r="K565" s="14"/>
      <c r="L565" s="14">
        <v>0.230210397381792</v>
      </c>
      <c r="M565" s="14">
        <v>9.3851058057418099E-2</v>
      </c>
      <c r="N565" s="14">
        <v>7.4485210786761194E-2</v>
      </c>
      <c r="O565" s="14">
        <v>0.14959064130600699</v>
      </c>
      <c r="P565" s="14">
        <v>9.2115604056284398E-2</v>
      </c>
      <c r="Q565" s="14">
        <v>0.13667678965360699</v>
      </c>
      <c r="R565" s="14">
        <v>0.178871812523721</v>
      </c>
      <c r="S565" s="14">
        <v>0.186090642304478</v>
      </c>
      <c r="T565" s="14">
        <v>8.5694121640890297E-2</v>
      </c>
      <c r="U565" s="14"/>
      <c r="V565" s="14">
        <v>0.154229077103789</v>
      </c>
      <c r="W565" s="14">
        <v>0.12500394218579999</v>
      </c>
      <c r="X565" s="14"/>
      <c r="Y565" s="14">
        <v>0.121455054598126</v>
      </c>
      <c r="Z565" s="14">
        <v>0.18993604390192401</v>
      </c>
      <c r="AA565" s="14">
        <v>0.202504986476992</v>
      </c>
      <c r="AB565" s="14"/>
      <c r="AC565" s="14">
        <v>0.10510981898807301</v>
      </c>
      <c r="AD565" s="14">
        <v>0.13060132702051999</v>
      </c>
      <c r="AE565" s="14">
        <v>0.18068194887307601</v>
      </c>
      <c r="AF565" s="14">
        <v>0.209750198812894</v>
      </c>
    </row>
    <row r="566" spans="2:32" x14ac:dyDescent="0.3">
      <c r="B566" t="s">
        <v>308</v>
      </c>
      <c r="C566" s="14">
        <v>0.141091023108884</v>
      </c>
      <c r="D566" s="14">
        <v>0.147430862821852</v>
      </c>
      <c r="E566" s="14">
        <v>0.135014279454376</v>
      </c>
      <c r="F566" s="14"/>
      <c r="G566" s="14">
        <v>0.212506172975445</v>
      </c>
      <c r="H566" s="14">
        <v>0.109902662974511</v>
      </c>
      <c r="I566" s="14">
        <v>0.178218396141368</v>
      </c>
      <c r="J566" s="14">
        <v>0.165975723799795</v>
      </c>
      <c r="K566" s="14"/>
      <c r="L566" s="14">
        <v>0.20409148182435499</v>
      </c>
      <c r="M566" s="14">
        <v>0.104646611945313</v>
      </c>
      <c r="N566" s="14">
        <v>9.3909209750538403E-2</v>
      </c>
      <c r="O566" s="14">
        <v>0.12620523320365701</v>
      </c>
      <c r="P566" s="14">
        <v>9.6695520807771898E-2</v>
      </c>
      <c r="Q566" s="14">
        <v>0.13273176326164299</v>
      </c>
      <c r="R566" s="14">
        <v>0.129346792118781</v>
      </c>
      <c r="S566" s="14">
        <v>0.106038819148843</v>
      </c>
      <c r="T566" s="14">
        <v>0.161052341856153</v>
      </c>
      <c r="U566" s="14"/>
      <c r="V566" s="14">
        <v>0.16198167319040199</v>
      </c>
      <c r="W566" s="14">
        <v>0.101332018075414</v>
      </c>
      <c r="X566" s="14"/>
      <c r="Y566" s="14">
        <v>0.12666308458623901</v>
      </c>
      <c r="Z566" s="14">
        <v>0.149281311382609</v>
      </c>
      <c r="AA566" s="14">
        <v>0.23430860616330901</v>
      </c>
      <c r="AB566" s="14"/>
      <c r="AC566" s="14">
        <v>8.4052329681417806E-2</v>
      </c>
      <c r="AD566" s="14">
        <v>0.14996503631552499</v>
      </c>
      <c r="AE566" s="14">
        <v>0.14969296348590999</v>
      </c>
      <c r="AF566" s="14">
        <v>0.19021868924622401</v>
      </c>
    </row>
    <row r="567" spans="2:32" x14ac:dyDescent="0.3">
      <c r="B567" t="s">
        <v>309</v>
      </c>
      <c r="C567" s="14">
        <v>0.125925475989971</v>
      </c>
      <c r="D567" s="14">
        <v>0.128401530535074</v>
      </c>
      <c r="E567" s="14">
        <v>0.12208457814818099</v>
      </c>
      <c r="F567" s="14"/>
      <c r="G567" s="14">
        <v>7.2744896064309506E-2</v>
      </c>
      <c r="H567" s="14">
        <v>8.6328005831020099E-2</v>
      </c>
      <c r="I567" s="14">
        <v>0.18869468432994799</v>
      </c>
      <c r="J567" s="14">
        <v>0.19287305336456001</v>
      </c>
      <c r="K567" s="14"/>
      <c r="L567" s="14">
        <v>0.14602120212171199</v>
      </c>
      <c r="M567" s="14">
        <v>0.10621795077729</v>
      </c>
      <c r="N567" s="14">
        <v>7.8759634624240404E-2</v>
      </c>
      <c r="O567" s="14">
        <v>0.13834661398133699</v>
      </c>
      <c r="P567" s="14">
        <v>0.115598676695813</v>
      </c>
      <c r="Q567" s="14">
        <v>0.15379290862697301</v>
      </c>
      <c r="R567" s="14">
        <v>0.146377875055443</v>
      </c>
      <c r="S567" s="14">
        <v>0.112779284448738</v>
      </c>
      <c r="T567" s="14">
        <v>0.106382506352084</v>
      </c>
      <c r="U567" s="14"/>
      <c r="V567" s="14">
        <v>0.14443745013527401</v>
      </c>
      <c r="W567" s="14">
        <v>9.0699902268998198E-2</v>
      </c>
      <c r="X567" s="14"/>
      <c r="Y567" s="14">
        <v>0.11888934053922801</v>
      </c>
      <c r="Z567" s="14">
        <v>0.16166655551493</v>
      </c>
      <c r="AA567" s="14">
        <v>0.168797594601445</v>
      </c>
      <c r="AB567" s="14"/>
      <c r="AC567" s="14">
        <v>9.2799273787151096E-2</v>
      </c>
      <c r="AD567" s="14">
        <v>0.133274718535212</v>
      </c>
      <c r="AE567" s="14">
        <v>8.4824357000425801E-2</v>
      </c>
      <c r="AF567" s="14">
        <v>0.170667936643252</v>
      </c>
    </row>
    <row r="568" spans="2:32" x14ac:dyDescent="0.3">
      <c r="B568" t="s">
        <v>310</v>
      </c>
      <c r="C568" s="14">
        <v>0.107809840471546</v>
      </c>
      <c r="D568" s="14">
        <v>0.103916147177343</v>
      </c>
      <c r="E568" s="14">
        <v>0.112206815198756</v>
      </c>
      <c r="F568" s="14"/>
      <c r="G568" s="14">
        <v>0.16145339723614899</v>
      </c>
      <c r="H568" s="14">
        <v>0.104713225644056</v>
      </c>
      <c r="I568" s="14">
        <v>9.5069320750859707E-2</v>
      </c>
      <c r="J568" s="14">
        <v>0.18275999275756699</v>
      </c>
      <c r="K568" s="14"/>
      <c r="L568" s="14">
        <v>0.141334444054452</v>
      </c>
      <c r="M568" s="14">
        <v>7.4065299586244901E-2</v>
      </c>
      <c r="N568" s="14">
        <v>6.3141887820585593E-2</v>
      </c>
      <c r="O568" s="14">
        <v>0.119052100510291</v>
      </c>
      <c r="P568" s="14">
        <v>0.10045831243511399</v>
      </c>
      <c r="Q568" s="14">
        <v>7.8716992061051497E-2</v>
      </c>
      <c r="R568" s="14">
        <v>9.0195960760414695E-2</v>
      </c>
      <c r="S568" s="14">
        <v>0.177466633534614</v>
      </c>
      <c r="T568" s="14">
        <v>0.109884873739439</v>
      </c>
      <c r="U568" s="14"/>
      <c r="V568" s="14">
        <v>0.11530149661387</v>
      </c>
      <c r="W568" s="14">
        <v>9.3955273924876001E-2</v>
      </c>
      <c r="X568" s="14"/>
      <c r="Y568" s="14">
        <v>9.5701866467526403E-2</v>
      </c>
      <c r="Z568" s="14">
        <v>0.145367994654409</v>
      </c>
      <c r="AA568" s="14">
        <v>0.165897879400554</v>
      </c>
      <c r="AB568" s="14"/>
      <c r="AC568" s="14">
        <v>7.7587318759159099E-2</v>
      </c>
      <c r="AD568" s="14">
        <v>0.105727266598533</v>
      </c>
      <c r="AE568" s="14">
        <v>0.13976453669640501</v>
      </c>
      <c r="AF568" s="14">
        <v>0.13779927943615</v>
      </c>
    </row>
    <row r="569" spans="2:32" x14ac:dyDescent="0.3">
      <c r="B569" t="s">
        <v>63</v>
      </c>
      <c r="C569" s="14">
        <v>0.10366758545408999</v>
      </c>
      <c r="D569" s="14">
        <v>0.10825986525775801</v>
      </c>
      <c r="E569" s="14">
        <v>9.9270898802603993E-2</v>
      </c>
      <c r="F569" s="14"/>
      <c r="G569" s="14">
        <v>6.5476333792268498E-2</v>
      </c>
      <c r="H569" s="14">
        <v>0.14359739793998699</v>
      </c>
      <c r="I569" s="14">
        <v>5.3963364457921902E-2</v>
      </c>
      <c r="J569" s="14">
        <v>3.2041498124858001E-2</v>
      </c>
      <c r="K569" s="14"/>
      <c r="L569" s="14">
        <v>5.1512517050388902E-2</v>
      </c>
      <c r="M569" s="14">
        <v>0.10606673796527701</v>
      </c>
      <c r="N569" s="14">
        <v>0.123107374225869</v>
      </c>
      <c r="O569" s="14">
        <v>0.13938227542884701</v>
      </c>
      <c r="P569" s="14">
        <v>0.150844975524491</v>
      </c>
      <c r="Q569" s="14">
        <v>0.11552600080129</v>
      </c>
      <c r="R569" s="14">
        <v>7.7639554117324303E-2</v>
      </c>
      <c r="S569" s="14">
        <v>8.7898707742239304E-2</v>
      </c>
      <c r="T569" s="14">
        <v>0.13850502653376701</v>
      </c>
      <c r="U569" s="14"/>
      <c r="V569" s="14">
        <v>8.9064371414515897E-2</v>
      </c>
      <c r="W569" s="14">
        <v>0.127633713165587</v>
      </c>
      <c r="X569" s="14"/>
      <c r="Y569" s="14">
        <v>0.121844527831636</v>
      </c>
      <c r="Z569" s="14">
        <v>5.78507007754782E-2</v>
      </c>
      <c r="AA569" s="14">
        <v>3.7513153781973098E-2</v>
      </c>
      <c r="AB569" s="14"/>
      <c r="AC569" s="14">
        <v>0.15470074297057301</v>
      </c>
      <c r="AD569" s="14">
        <v>0.10296642116384699</v>
      </c>
      <c r="AE569" s="14">
        <v>5.1880775903242901E-2</v>
      </c>
      <c r="AF569" s="14">
        <v>5.63969615503312E-2</v>
      </c>
    </row>
    <row r="570" spans="2:32" x14ac:dyDescent="0.3">
      <c r="B570" t="s">
        <v>311</v>
      </c>
      <c r="C570" s="14">
        <v>7.6346896935450201E-2</v>
      </c>
      <c r="D570" s="14">
        <v>7.2737196732720694E-2</v>
      </c>
      <c r="E570" s="14">
        <v>7.8633233069111699E-2</v>
      </c>
      <c r="F570" s="14"/>
      <c r="G570" s="14">
        <v>1.7451814581371398E-2</v>
      </c>
      <c r="H570" s="14">
        <v>0.102257150391456</v>
      </c>
      <c r="I570" s="14">
        <v>5.00122969008941E-2</v>
      </c>
      <c r="J570" s="14">
        <v>2.19284375178646E-2</v>
      </c>
      <c r="K570" s="14"/>
      <c r="L570" s="14">
        <v>6.04100868209137E-2</v>
      </c>
      <c r="M570" s="14">
        <v>6.2138901598549998E-2</v>
      </c>
      <c r="N570" s="14">
        <v>0.11330707384805799</v>
      </c>
      <c r="O570" s="14">
        <v>6.1385862577996997E-2</v>
      </c>
      <c r="P570" s="14">
        <v>8.0585762934137398E-2</v>
      </c>
      <c r="Q570" s="14">
        <v>9.1502469326410305E-2</v>
      </c>
      <c r="R570" s="14">
        <v>9.8755472559474505E-2</v>
      </c>
      <c r="S570" s="14">
        <v>4.3314531502816597E-2</v>
      </c>
      <c r="T570" s="14">
        <v>9.3040865897848393E-2</v>
      </c>
      <c r="U570" s="14"/>
      <c r="V570" s="14">
        <v>6.7926104129150705E-2</v>
      </c>
      <c r="W570" s="14">
        <v>9.3312918885214105E-2</v>
      </c>
      <c r="X570" s="14"/>
      <c r="Y570" s="14">
        <v>7.8807257762071495E-2</v>
      </c>
      <c r="Z570" s="14">
        <v>0.117189772852346</v>
      </c>
      <c r="AA570" s="14">
        <v>3.7515810090907001E-2</v>
      </c>
      <c r="AB570" s="14"/>
      <c r="AC570" s="14">
        <v>8.7765492953391602E-2</v>
      </c>
      <c r="AD570" s="14">
        <v>7.4209040127241305E-2</v>
      </c>
      <c r="AE570" s="14">
        <v>0.108838590213342</v>
      </c>
      <c r="AF570" s="14">
        <v>5.3162292381898402E-2</v>
      </c>
    </row>
    <row r="571" spans="2:32" x14ac:dyDescent="0.3">
      <c r="B571" t="s">
        <v>142</v>
      </c>
      <c r="C571" s="14">
        <v>3.6760643991640301E-3</v>
      </c>
      <c r="D571" s="14">
        <v>5.8411473222636599E-3</v>
      </c>
      <c r="E571" s="14">
        <v>1.44866065073235E-3</v>
      </c>
      <c r="F571" s="14"/>
      <c r="G571" s="14">
        <v>0</v>
      </c>
      <c r="H571" s="14">
        <v>4.39356977275796E-3</v>
      </c>
      <c r="I571" s="14">
        <v>3.5309648365586398E-3</v>
      </c>
      <c r="J571" s="14">
        <v>0</v>
      </c>
      <c r="K571" s="14"/>
      <c r="L571" s="14">
        <v>0</v>
      </c>
      <c r="M571" s="14">
        <v>1.22533122624531E-2</v>
      </c>
      <c r="N571" s="14">
        <v>0</v>
      </c>
      <c r="O571" s="14">
        <v>0</v>
      </c>
      <c r="P571" s="14">
        <v>0</v>
      </c>
      <c r="Q571" s="14">
        <v>0</v>
      </c>
      <c r="R571" s="14">
        <v>1.4971356081714401E-2</v>
      </c>
      <c r="S571" s="14">
        <v>9.9438895813971102E-3</v>
      </c>
      <c r="T571" s="14">
        <v>0</v>
      </c>
      <c r="U571" s="14"/>
      <c r="V571" s="14">
        <v>5.5737131052282004E-3</v>
      </c>
      <c r="W571" s="14">
        <v>0</v>
      </c>
      <c r="X571" s="14"/>
      <c r="Y571" s="14">
        <v>4.4103550694001301E-3</v>
      </c>
      <c r="Z571" s="14">
        <v>0</v>
      </c>
      <c r="AA571" s="14">
        <v>8.0259621379720602E-3</v>
      </c>
      <c r="AB571" s="14"/>
      <c r="AC571" s="14">
        <v>0</v>
      </c>
      <c r="AD571" s="14">
        <v>6.7973777720368401E-3</v>
      </c>
      <c r="AE571" s="14">
        <v>0</v>
      </c>
      <c r="AF571" s="14">
        <v>2.69831300756406E-3</v>
      </c>
    </row>
    <row r="572" spans="2:32" x14ac:dyDescent="0.3">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row>
    <row r="573" spans="2:32" x14ac:dyDescent="0.3">
      <c r="B573" s="6" t="s">
        <v>327</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row>
    <row r="574" spans="2:32" x14ac:dyDescent="0.3">
      <c r="B574" s="21" t="s">
        <v>67</v>
      </c>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row>
    <row r="575" spans="2:32" x14ac:dyDescent="0.3">
      <c r="B575" t="s">
        <v>322</v>
      </c>
      <c r="C575" s="14">
        <v>0.30034276014401401</v>
      </c>
      <c r="D575" s="14">
        <v>0.32061511573531398</v>
      </c>
      <c r="E575" s="14">
        <v>0.28097118868007398</v>
      </c>
      <c r="F575" s="14"/>
      <c r="G575" s="14">
        <v>0.40296672722452798</v>
      </c>
      <c r="H575" s="14">
        <v>0.26229626126958899</v>
      </c>
      <c r="I575" s="14">
        <v>0.241019237582524</v>
      </c>
      <c r="J575" s="14">
        <v>0.31700524645489198</v>
      </c>
      <c r="K575" s="14"/>
      <c r="L575" s="14">
        <v>0.41907219471277901</v>
      </c>
      <c r="M575" s="14">
        <v>0.26731859174827799</v>
      </c>
      <c r="N575" s="14">
        <v>0.16228365990941299</v>
      </c>
      <c r="O575" s="14">
        <v>0.28362909306953499</v>
      </c>
      <c r="P575" s="14">
        <v>0.22397763214539901</v>
      </c>
      <c r="Q575" s="14">
        <v>0.30255975308984201</v>
      </c>
      <c r="R575" s="14">
        <v>0.25121526681026402</v>
      </c>
      <c r="S575" s="14">
        <v>0.348944773293276</v>
      </c>
      <c r="T575" s="14">
        <v>0.271885365358005</v>
      </c>
      <c r="U575" s="14"/>
      <c r="V575" s="14">
        <v>0.34072461882432098</v>
      </c>
      <c r="W575" s="14">
        <v>0.21564062036863199</v>
      </c>
      <c r="X575" s="14"/>
      <c r="Y575" s="14">
        <v>0.257966510610871</v>
      </c>
      <c r="Z575" s="14">
        <v>0.31608932226383502</v>
      </c>
      <c r="AA575" s="14">
        <v>0.51702540444793399</v>
      </c>
      <c r="AB575" s="14"/>
      <c r="AC575" s="14">
        <v>0.195819926081023</v>
      </c>
      <c r="AD575" s="14">
        <v>0.29031880876362598</v>
      </c>
      <c r="AE575" s="14">
        <v>0.26897335745322498</v>
      </c>
      <c r="AF575" s="14">
        <v>0.44495164346132798</v>
      </c>
    </row>
    <row r="576" spans="2:32" x14ac:dyDescent="0.3">
      <c r="B576" t="s">
        <v>323</v>
      </c>
      <c r="C576" s="14">
        <v>0.39563810262494098</v>
      </c>
      <c r="D576" s="14">
        <v>0.39958577382962701</v>
      </c>
      <c r="E576" s="14">
        <v>0.39203918993522702</v>
      </c>
      <c r="F576" s="14"/>
      <c r="G576" s="14">
        <v>0.358851162186682</v>
      </c>
      <c r="H576" s="14">
        <v>0.40896827129928198</v>
      </c>
      <c r="I576" s="14">
        <v>0.412687113952387</v>
      </c>
      <c r="J576" s="14">
        <v>0.39907200685354699</v>
      </c>
      <c r="K576" s="14"/>
      <c r="L576" s="14">
        <v>0.37037429329543797</v>
      </c>
      <c r="M576" s="14">
        <v>0.42716138939213399</v>
      </c>
      <c r="N576" s="14">
        <v>0.47147533058608398</v>
      </c>
      <c r="O576" s="14">
        <v>0.40169430861049799</v>
      </c>
      <c r="P576" s="14">
        <v>0.44342573783688399</v>
      </c>
      <c r="Q576" s="14">
        <v>0.36479485294530301</v>
      </c>
      <c r="R576" s="14">
        <v>0.35811097741232301</v>
      </c>
      <c r="S576" s="14">
        <v>0.30660161027738297</v>
      </c>
      <c r="T576" s="14">
        <v>0.421510787289686</v>
      </c>
      <c r="U576" s="14"/>
      <c r="V576" s="14">
        <v>0.39846176318164001</v>
      </c>
      <c r="W576" s="14">
        <v>0.38432749146719902</v>
      </c>
      <c r="X576" s="14"/>
      <c r="Y576" s="14">
        <v>0.401529640196021</v>
      </c>
      <c r="Z576" s="14">
        <v>0.47109745416022503</v>
      </c>
      <c r="AA576" s="14">
        <v>0.33740757912591002</v>
      </c>
      <c r="AB576" s="14"/>
      <c r="AC576" s="14">
        <v>0.387576034592159</v>
      </c>
      <c r="AD576" s="14">
        <v>0.40668783070158698</v>
      </c>
      <c r="AE576" s="14">
        <v>0.37558644063025598</v>
      </c>
      <c r="AF576" s="14">
        <v>0.38145224501231001</v>
      </c>
    </row>
    <row r="577" spans="2:32" x14ac:dyDescent="0.3">
      <c r="B577" t="s">
        <v>324</v>
      </c>
      <c r="C577" s="14">
        <v>0.23721900739620499</v>
      </c>
      <c r="D577" s="14">
        <v>0.21649403929939401</v>
      </c>
      <c r="E577" s="14">
        <v>0.25649282344228103</v>
      </c>
      <c r="F577" s="14"/>
      <c r="G577" s="14">
        <v>0.198523092956298</v>
      </c>
      <c r="H577" s="14">
        <v>0.25246563538637401</v>
      </c>
      <c r="I577" s="14">
        <v>0.264529281728976</v>
      </c>
      <c r="J577" s="14">
        <v>0.21820566540751901</v>
      </c>
      <c r="K577" s="14"/>
      <c r="L577" s="14">
        <v>0.15097336196513</v>
      </c>
      <c r="M577" s="14">
        <v>0.22566059092023599</v>
      </c>
      <c r="N577" s="14">
        <v>0.32070866244705798</v>
      </c>
      <c r="O577" s="14">
        <v>0.253248416916798</v>
      </c>
      <c r="P577" s="14">
        <v>0.26271057697599898</v>
      </c>
      <c r="Q577" s="14">
        <v>0.26786017771500498</v>
      </c>
      <c r="R577" s="14">
        <v>0.314825506513848</v>
      </c>
      <c r="S577" s="14">
        <v>0.307993157519104</v>
      </c>
      <c r="T577" s="14">
        <v>0.224532969182106</v>
      </c>
      <c r="U577" s="14"/>
      <c r="V577" s="14">
        <v>0.210845078912099</v>
      </c>
      <c r="W577" s="14">
        <v>0.29703984067494399</v>
      </c>
      <c r="X577" s="14"/>
      <c r="Y577" s="14">
        <v>0.266170729801397</v>
      </c>
      <c r="Z577" s="14">
        <v>0.142930252873578</v>
      </c>
      <c r="AA577" s="14">
        <v>0.107860744004068</v>
      </c>
      <c r="AB577" s="14"/>
      <c r="AC577" s="14">
        <v>0.30319688556153201</v>
      </c>
      <c r="AD577" s="14">
        <v>0.248659083905929</v>
      </c>
      <c r="AE577" s="14">
        <v>0.28047270879804598</v>
      </c>
      <c r="AF577" s="14">
        <v>0.13265486184446301</v>
      </c>
    </row>
    <row r="578" spans="2:32" x14ac:dyDescent="0.3">
      <c r="B578" t="s">
        <v>265</v>
      </c>
      <c r="C578" s="14">
        <v>4.8252957830982601E-2</v>
      </c>
      <c r="D578" s="14">
        <v>4.6224785316272998E-2</v>
      </c>
      <c r="E578" s="14">
        <v>5.0426684188746303E-2</v>
      </c>
      <c r="F578" s="14"/>
      <c r="G578" s="14">
        <v>2.6590441077259799E-2</v>
      </c>
      <c r="H578" s="14">
        <v>5.67375700836973E-2</v>
      </c>
      <c r="I578" s="14">
        <v>6.0416752621552799E-2</v>
      </c>
      <c r="J578" s="14">
        <v>4.4018974925671001E-2</v>
      </c>
      <c r="K578" s="14"/>
      <c r="L578" s="14">
        <v>4.0654905518049803E-2</v>
      </c>
      <c r="M578" s="14">
        <v>6.9230870148455706E-2</v>
      </c>
      <c r="N578" s="14">
        <v>3.18734154841257E-2</v>
      </c>
      <c r="O578" s="14">
        <v>5.1013047552785698E-2</v>
      </c>
      <c r="P578" s="14">
        <v>3.6155801011435999E-2</v>
      </c>
      <c r="Q578" s="14">
        <v>5.8130944606740197E-2</v>
      </c>
      <c r="R578" s="14">
        <v>3.2866789260510301E-2</v>
      </c>
      <c r="S578" s="14">
        <v>1.6171726194612601E-2</v>
      </c>
      <c r="T578" s="14">
        <v>6.3274185866363297E-2</v>
      </c>
      <c r="U578" s="14"/>
      <c r="V578" s="14">
        <v>4.0534107755872198E-2</v>
      </c>
      <c r="W578" s="14">
        <v>6.5263797371217597E-2</v>
      </c>
      <c r="X578" s="14"/>
      <c r="Y578" s="14">
        <v>5.2012035355019401E-2</v>
      </c>
      <c r="Z578" s="14">
        <v>4.8341433222966697E-2</v>
      </c>
      <c r="AA578" s="14">
        <v>3.2792747437590801E-2</v>
      </c>
      <c r="AB578" s="14"/>
      <c r="AC578" s="14">
        <v>6.7956221056049704E-2</v>
      </c>
      <c r="AD578" s="14">
        <v>4.4010890583114602E-2</v>
      </c>
      <c r="AE578" s="14">
        <v>5.8019130639575797E-2</v>
      </c>
      <c r="AF578" s="14">
        <v>3.3344961723774498E-2</v>
      </c>
    </row>
    <row r="579" spans="2:32" x14ac:dyDescent="0.3">
      <c r="B579" t="s">
        <v>325</v>
      </c>
      <c r="C579" s="14">
        <v>1.0813451804467101E-2</v>
      </c>
      <c r="D579" s="14">
        <v>9.9607184667468707E-3</v>
      </c>
      <c r="E579" s="14">
        <v>1.1698866504308699E-2</v>
      </c>
      <c r="F579" s="14"/>
      <c r="G579" s="14">
        <v>1.30685765552313E-2</v>
      </c>
      <c r="H579" s="14">
        <v>1.02192264243555E-2</v>
      </c>
      <c r="I579" s="14">
        <v>9.0013763231942996E-3</v>
      </c>
      <c r="J579" s="14">
        <v>1.14318957950047E-2</v>
      </c>
      <c r="K579" s="14"/>
      <c r="L579" s="14">
        <v>7.40664888680455E-3</v>
      </c>
      <c r="M579" s="14">
        <v>7.5044687109245504E-3</v>
      </c>
      <c r="N579" s="14">
        <v>8.7952957018067306E-3</v>
      </c>
      <c r="O579" s="14">
        <v>1.0415133850383101E-2</v>
      </c>
      <c r="P579" s="14">
        <v>2.2878253038602001E-2</v>
      </c>
      <c r="Q579" s="14">
        <v>6.6542716431092601E-3</v>
      </c>
      <c r="R579" s="14">
        <v>2.18291971435365E-2</v>
      </c>
      <c r="S579" s="14">
        <v>5.7881489922623599E-3</v>
      </c>
      <c r="T579" s="14">
        <v>1.25682337761404E-2</v>
      </c>
      <c r="U579" s="14"/>
      <c r="V579" s="14">
        <v>5.6413769987913899E-3</v>
      </c>
      <c r="W579" s="14">
        <v>2.1706693679339001E-2</v>
      </c>
      <c r="X579" s="14"/>
      <c r="Y579" s="14">
        <v>1.51734251082291E-2</v>
      </c>
      <c r="Z579" s="14">
        <v>0</v>
      </c>
      <c r="AA579" s="14">
        <v>4.9135249844984097E-3</v>
      </c>
      <c r="AB579" s="14"/>
      <c r="AC579" s="14">
        <v>2.9773816481053102E-2</v>
      </c>
      <c r="AD579" s="14">
        <v>7.6080135575373499E-3</v>
      </c>
      <c r="AE579" s="14">
        <v>0</v>
      </c>
      <c r="AF579" s="14">
        <v>1.5748482233658601E-3</v>
      </c>
    </row>
    <row r="580" spans="2:32" x14ac:dyDescent="0.3">
      <c r="B580" t="s">
        <v>63</v>
      </c>
      <c r="C580" s="14">
        <v>7.7337201993904403E-3</v>
      </c>
      <c r="D580" s="14">
        <v>7.1195673526450896E-3</v>
      </c>
      <c r="E580" s="14">
        <v>8.3712472493627805E-3</v>
      </c>
      <c r="F580" s="14"/>
      <c r="G580" s="14">
        <v>0</v>
      </c>
      <c r="H580" s="14">
        <v>9.3130355367015694E-3</v>
      </c>
      <c r="I580" s="14">
        <v>1.2346237791366701E-2</v>
      </c>
      <c r="J580" s="14">
        <v>1.02662105633662E-2</v>
      </c>
      <c r="K580" s="14"/>
      <c r="L580" s="14">
        <v>1.1518595621798799E-2</v>
      </c>
      <c r="M580" s="14">
        <v>3.1240890799711899E-3</v>
      </c>
      <c r="N580" s="14">
        <v>4.8636358715118703E-3</v>
      </c>
      <c r="O580" s="14">
        <v>0</v>
      </c>
      <c r="P580" s="14">
        <v>1.08519989916794E-2</v>
      </c>
      <c r="Q580" s="14">
        <v>0</v>
      </c>
      <c r="R580" s="14">
        <v>2.11522628595186E-2</v>
      </c>
      <c r="S580" s="14">
        <v>1.45005837233631E-2</v>
      </c>
      <c r="T580" s="14">
        <v>6.2284585276994901E-3</v>
      </c>
      <c r="U580" s="14"/>
      <c r="V580" s="14">
        <v>3.7930543272756902E-3</v>
      </c>
      <c r="W580" s="14">
        <v>1.6021556438669E-2</v>
      </c>
      <c r="X580" s="14"/>
      <c r="Y580" s="14">
        <v>7.1476589284618398E-3</v>
      </c>
      <c r="Z580" s="14">
        <v>2.1541537479395401E-2</v>
      </c>
      <c r="AA580" s="14">
        <v>0</v>
      </c>
      <c r="AB580" s="14"/>
      <c r="AC580" s="14">
        <v>1.56771162281821E-2</v>
      </c>
      <c r="AD580" s="14">
        <v>2.7153724882054702E-3</v>
      </c>
      <c r="AE580" s="14">
        <v>1.6948362478896601E-2</v>
      </c>
      <c r="AF580" s="14">
        <v>6.0214397347589498E-3</v>
      </c>
    </row>
    <row r="581" spans="2:32" x14ac:dyDescent="0.3">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row>
    <row r="582" spans="2:32" x14ac:dyDescent="0.3">
      <c r="B582" s="6" t="s">
        <v>328</v>
      </c>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row>
    <row r="583" spans="2:32" x14ac:dyDescent="0.3">
      <c r="B583" s="21" t="s">
        <v>67</v>
      </c>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row>
    <row r="584" spans="2:32" x14ac:dyDescent="0.3">
      <c r="B584" t="s">
        <v>322</v>
      </c>
      <c r="C584" s="14">
        <v>0.27473959647354801</v>
      </c>
      <c r="D584" s="14">
        <v>0.27703988721426498</v>
      </c>
      <c r="E584" s="14">
        <v>0.27326586509620698</v>
      </c>
      <c r="F584" s="14"/>
      <c r="G584" s="14">
        <v>0.38097362331544898</v>
      </c>
      <c r="H584" s="14">
        <v>0.23314391014271099</v>
      </c>
      <c r="I584" s="14">
        <v>0.208704890973644</v>
      </c>
      <c r="J584" s="14">
        <v>0.30822706130167599</v>
      </c>
      <c r="K584" s="14"/>
      <c r="L584" s="14">
        <v>0.39812963170819399</v>
      </c>
      <c r="M584" s="14">
        <v>0.211472519912733</v>
      </c>
      <c r="N584" s="14">
        <v>0.18168066473330599</v>
      </c>
      <c r="O584" s="14">
        <v>0.208369522183984</v>
      </c>
      <c r="P584" s="14">
        <v>0.20704066978682201</v>
      </c>
      <c r="Q584" s="14">
        <v>0.30778476860654902</v>
      </c>
      <c r="R584" s="14">
        <v>0.26616585169278401</v>
      </c>
      <c r="S584" s="14">
        <v>0.25637712156869102</v>
      </c>
      <c r="T584" s="14">
        <v>0.24598965920344101</v>
      </c>
      <c r="U584" s="14"/>
      <c r="V584" s="14">
        <v>0.29764992762806503</v>
      </c>
      <c r="W584" s="14">
        <v>0.227826186847505</v>
      </c>
      <c r="X584" s="14"/>
      <c r="Y584" s="14">
        <v>0.235675107971072</v>
      </c>
      <c r="Z584" s="14">
        <v>0.321108978753193</v>
      </c>
      <c r="AA584" s="14">
        <v>0.44815289885424198</v>
      </c>
      <c r="AB584" s="14"/>
      <c r="AC584" s="14">
        <v>0.21068692760497501</v>
      </c>
      <c r="AD584" s="14">
        <v>0.24975577975963101</v>
      </c>
      <c r="AE584" s="14">
        <v>0.27394382499593201</v>
      </c>
      <c r="AF584" s="14">
        <v>0.396683442293156</v>
      </c>
    </row>
    <row r="585" spans="2:32" x14ac:dyDescent="0.3">
      <c r="B585" t="s">
        <v>323</v>
      </c>
      <c r="C585" s="14">
        <v>0.36782696746634502</v>
      </c>
      <c r="D585" s="14">
        <v>0.38893550173936497</v>
      </c>
      <c r="E585" s="14">
        <v>0.34673814826079902</v>
      </c>
      <c r="F585" s="14"/>
      <c r="G585" s="14">
        <v>0.36263920712578401</v>
      </c>
      <c r="H585" s="14">
        <v>0.35609376006953702</v>
      </c>
      <c r="I585" s="14">
        <v>0.39067298970815201</v>
      </c>
      <c r="J585" s="14">
        <v>0.370469839721904</v>
      </c>
      <c r="K585" s="14"/>
      <c r="L585" s="14">
        <v>0.3430806905296</v>
      </c>
      <c r="M585" s="14">
        <v>0.44444409404361501</v>
      </c>
      <c r="N585" s="14">
        <v>0.42296686826132501</v>
      </c>
      <c r="O585" s="14">
        <v>0.41794325263949</v>
      </c>
      <c r="P585" s="14">
        <v>0.35175786462054698</v>
      </c>
      <c r="Q585" s="14">
        <v>0.34697413225933299</v>
      </c>
      <c r="R585" s="14">
        <v>0.28622724057125798</v>
      </c>
      <c r="S585" s="14">
        <v>0.39819273500582703</v>
      </c>
      <c r="T585" s="14">
        <v>0.342808965892621</v>
      </c>
      <c r="U585" s="14"/>
      <c r="V585" s="14">
        <v>0.38588658219190197</v>
      </c>
      <c r="W585" s="14">
        <v>0.329853062541618</v>
      </c>
      <c r="X585" s="14"/>
      <c r="Y585" s="14">
        <v>0.379086223724937</v>
      </c>
      <c r="Z585" s="14">
        <v>0.38365036104224198</v>
      </c>
      <c r="AA585" s="14">
        <v>0.342158545598719</v>
      </c>
      <c r="AB585" s="14"/>
      <c r="AC585" s="14">
        <v>0.332752765081683</v>
      </c>
      <c r="AD585" s="14">
        <v>0.40314215586876101</v>
      </c>
      <c r="AE585" s="14">
        <v>0.32205065809761702</v>
      </c>
      <c r="AF585" s="14">
        <v>0.350206229062411</v>
      </c>
    </row>
    <row r="586" spans="2:32" x14ac:dyDescent="0.3">
      <c r="B586" t="s">
        <v>324</v>
      </c>
      <c r="C586" s="14">
        <v>0.246409243993292</v>
      </c>
      <c r="D586" s="14">
        <v>0.23920958894944899</v>
      </c>
      <c r="E586" s="14">
        <v>0.25326732711859501</v>
      </c>
      <c r="F586" s="14"/>
      <c r="G586" s="14">
        <v>0.18665172737584501</v>
      </c>
      <c r="H586" s="14">
        <v>0.27023598271640897</v>
      </c>
      <c r="I586" s="14">
        <v>0.275576330814573</v>
      </c>
      <c r="J586" s="14">
        <v>0.242172368140322</v>
      </c>
      <c r="K586" s="14"/>
      <c r="L586" s="14">
        <v>0.17225469498726101</v>
      </c>
      <c r="M586" s="14">
        <v>0.22942113733537001</v>
      </c>
      <c r="N586" s="14">
        <v>0.25506596430336398</v>
      </c>
      <c r="O586" s="14">
        <v>0.23886297467940401</v>
      </c>
      <c r="P586" s="14">
        <v>0.32298328724344699</v>
      </c>
      <c r="Q586" s="14">
        <v>0.23251533510048</v>
      </c>
      <c r="R586" s="14">
        <v>0.30224205470727</v>
      </c>
      <c r="S586" s="14">
        <v>0.25637780123183002</v>
      </c>
      <c r="T586" s="14">
        <v>0.30976278451854999</v>
      </c>
      <c r="U586" s="14"/>
      <c r="V586" s="14">
        <v>0.226385009045767</v>
      </c>
      <c r="W586" s="14">
        <v>0.28560363931015498</v>
      </c>
      <c r="X586" s="14"/>
      <c r="Y586" s="14">
        <v>0.26781153239690902</v>
      </c>
      <c r="Z586" s="14">
        <v>0.19283143661036201</v>
      </c>
      <c r="AA586" s="14">
        <v>0.14848577334001201</v>
      </c>
      <c r="AB586" s="14"/>
      <c r="AC586" s="14">
        <v>0.30691559397194401</v>
      </c>
      <c r="AD586" s="14">
        <v>0.24575177562245501</v>
      </c>
      <c r="AE586" s="14">
        <v>0.22825827803052801</v>
      </c>
      <c r="AF586" s="14">
        <v>0.186339219588221</v>
      </c>
    </row>
    <row r="587" spans="2:32" x14ac:dyDescent="0.3">
      <c r="B587" t="s">
        <v>265</v>
      </c>
      <c r="C587" s="14">
        <v>7.4037342724198596E-2</v>
      </c>
      <c r="D587" s="14">
        <v>5.87002943262349E-2</v>
      </c>
      <c r="E587" s="14">
        <v>8.8758226428623896E-2</v>
      </c>
      <c r="F587" s="14"/>
      <c r="G587" s="14">
        <v>5.29145565524059E-2</v>
      </c>
      <c r="H587" s="14">
        <v>9.0512523867124203E-2</v>
      </c>
      <c r="I587" s="14">
        <v>8.0438395492500994E-2</v>
      </c>
      <c r="J587" s="14">
        <v>5.4895014576666297E-2</v>
      </c>
      <c r="K587" s="14"/>
      <c r="L587" s="14">
        <v>5.3086868226165401E-2</v>
      </c>
      <c r="M587" s="14">
        <v>7.0150667262503894E-2</v>
      </c>
      <c r="N587" s="14">
        <v>0.11556779390894301</v>
      </c>
      <c r="O587" s="14">
        <v>0.111367521345044</v>
      </c>
      <c r="P587" s="14">
        <v>7.7461623483387795E-2</v>
      </c>
      <c r="Q587" s="14">
        <v>8.8346277641330295E-2</v>
      </c>
      <c r="R587" s="14">
        <v>7.9062341142072404E-2</v>
      </c>
      <c r="S587" s="14">
        <v>4.3465674293743199E-2</v>
      </c>
      <c r="T587" s="14">
        <v>6.6362951839941203E-2</v>
      </c>
      <c r="U587" s="14"/>
      <c r="V587" s="14">
        <v>5.7710590742554302E-2</v>
      </c>
      <c r="W587" s="14">
        <v>0.10936059914420999</v>
      </c>
      <c r="X587" s="14"/>
      <c r="Y587" s="14">
        <v>7.9047425406155905E-2</v>
      </c>
      <c r="Z587" s="14">
        <v>6.7273257232645906E-2</v>
      </c>
      <c r="AA587" s="14">
        <v>4.3318003077741703E-2</v>
      </c>
      <c r="AB587" s="14"/>
      <c r="AC587" s="14">
        <v>9.9224889362360097E-2</v>
      </c>
      <c r="AD587" s="14">
        <v>6.9019166124480599E-2</v>
      </c>
      <c r="AE587" s="14">
        <v>0.13663336452352601</v>
      </c>
      <c r="AF587" s="14">
        <v>3.4327191814489899E-2</v>
      </c>
    </row>
    <row r="588" spans="2:32" x14ac:dyDescent="0.3">
      <c r="B588" t="s">
        <v>325</v>
      </c>
      <c r="C588" s="14">
        <v>1.9753823202912899E-2</v>
      </c>
      <c r="D588" s="14">
        <v>1.7091395343129801E-2</v>
      </c>
      <c r="E588" s="14">
        <v>2.2476127158386799E-2</v>
      </c>
      <c r="F588" s="14"/>
      <c r="G588" s="14">
        <v>6.71260351045503E-3</v>
      </c>
      <c r="H588" s="14">
        <v>2.45775033633703E-2</v>
      </c>
      <c r="I588" s="14">
        <v>3.0626023513752799E-2</v>
      </c>
      <c r="J588" s="14">
        <v>1.10047437314178E-2</v>
      </c>
      <c r="K588" s="14"/>
      <c r="L588" s="14">
        <v>1.7182822734528602E-2</v>
      </c>
      <c r="M588" s="14">
        <v>1.7355801219923101E-2</v>
      </c>
      <c r="N588" s="14">
        <v>1.8452629034362102E-2</v>
      </c>
      <c r="O588" s="14">
        <v>1.17275340309462E-2</v>
      </c>
      <c r="P588" s="14">
        <v>1.90556301703011E-2</v>
      </c>
      <c r="Q588" s="14">
        <v>1.5477318548014001E-2</v>
      </c>
      <c r="R588" s="14">
        <v>5.0347059862476798E-2</v>
      </c>
      <c r="S588" s="14">
        <v>2.07046194467406E-2</v>
      </c>
      <c r="T588" s="14">
        <v>1.6105583143195101E-2</v>
      </c>
      <c r="U588" s="14"/>
      <c r="V588" s="14">
        <v>1.4936690283261301E-2</v>
      </c>
      <c r="W588" s="14">
        <v>3.01267262485546E-2</v>
      </c>
      <c r="X588" s="14"/>
      <c r="Y588" s="14">
        <v>2.1909011037891699E-2</v>
      </c>
      <c r="Z588" s="14">
        <v>5.2856205472367598E-3</v>
      </c>
      <c r="AA588" s="14">
        <v>4.9135249844984097E-3</v>
      </c>
      <c r="AB588" s="14"/>
      <c r="AC588" s="14">
        <v>3.3085449256446998E-2</v>
      </c>
      <c r="AD588" s="14">
        <v>1.6193454135691499E-2</v>
      </c>
      <c r="AE588" s="14">
        <v>2.2165511873500399E-2</v>
      </c>
      <c r="AF588" s="14">
        <v>1.23380065828622E-2</v>
      </c>
    </row>
    <row r="589" spans="2:32" x14ac:dyDescent="0.3">
      <c r="B589" t="s">
        <v>63</v>
      </c>
      <c r="C589" s="14">
        <v>1.7233026139703001E-2</v>
      </c>
      <c r="D589" s="14">
        <v>1.90233324275564E-2</v>
      </c>
      <c r="E589" s="14">
        <v>1.54943059373887E-2</v>
      </c>
      <c r="F589" s="14"/>
      <c r="G589" s="14">
        <v>1.0108282120060199E-2</v>
      </c>
      <c r="H589" s="14">
        <v>2.5436319840847502E-2</v>
      </c>
      <c r="I589" s="14">
        <v>1.39813694973759E-2</v>
      </c>
      <c r="J589" s="14">
        <v>1.32309725280141E-2</v>
      </c>
      <c r="K589" s="14"/>
      <c r="L589" s="14">
        <v>1.6265291814250699E-2</v>
      </c>
      <c r="M589" s="14">
        <v>2.7155780225854902E-2</v>
      </c>
      <c r="N589" s="14">
        <v>6.2660797586988996E-3</v>
      </c>
      <c r="O589" s="14">
        <v>1.1729195121131601E-2</v>
      </c>
      <c r="P589" s="14">
        <v>2.17009246954942E-2</v>
      </c>
      <c r="Q589" s="14">
        <v>8.9021678442927094E-3</v>
      </c>
      <c r="R589" s="14">
        <v>1.5955452024138998E-2</v>
      </c>
      <c r="S589" s="14">
        <v>2.4882048453167899E-2</v>
      </c>
      <c r="T589" s="14">
        <v>1.8970055402250999E-2</v>
      </c>
      <c r="U589" s="14"/>
      <c r="V589" s="14">
        <v>1.74312001084511E-2</v>
      </c>
      <c r="W589" s="14">
        <v>1.7229785907958199E-2</v>
      </c>
      <c r="X589" s="14"/>
      <c r="Y589" s="14">
        <v>1.64706994630337E-2</v>
      </c>
      <c r="Z589" s="14">
        <v>2.9850345814319501E-2</v>
      </c>
      <c r="AA589" s="14">
        <v>1.29712541447868E-2</v>
      </c>
      <c r="AB589" s="14"/>
      <c r="AC589" s="14">
        <v>1.7334374722591001E-2</v>
      </c>
      <c r="AD589" s="14">
        <v>1.61376684889811E-2</v>
      </c>
      <c r="AE589" s="14">
        <v>1.6948362478896601E-2</v>
      </c>
      <c r="AF589" s="14">
        <v>2.01059106588601E-2</v>
      </c>
    </row>
    <row r="590" spans="2:32" x14ac:dyDescent="0.3">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row>
    <row r="591" spans="2:32" x14ac:dyDescent="0.3">
      <c r="B591" s="6" t="s">
        <v>329</v>
      </c>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row>
    <row r="592" spans="2:32" x14ac:dyDescent="0.3">
      <c r="B592" s="21" t="s">
        <v>67</v>
      </c>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row>
    <row r="593" spans="2:32" x14ac:dyDescent="0.3">
      <c r="B593" t="s">
        <v>322</v>
      </c>
      <c r="C593" s="14">
        <v>0.24250004872280201</v>
      </c>
      <c r="D593" s="14">
        <v>0.25190294139158098</v>
      </c>
      <c r="E593" s="14">
        <v>0.23382555844904199</v>
      </c>
      <c r="F593" s="14"/>
      <c r="G593" s="14">
        <v>0.28899081578316799</v>
      </c>
      <c r="H593" s="14">
        <v>0.226806605995543</v>
      </c>
      <c r="I593" s="14">
        <v>0.20291144499491501</v>
      </c>
      <c r="J593" s="14">
        <v>0.27059934311907402</v>
      </c>
      <c r="K593" s="14"/>
      <c r="L593" s="14">
        <v>0.35621191684210501</v>
      </c>
      <c r="M593" s="14">
        <v>0.17986773967267899</v>
      </c>
      <c r="N593" s="14">
        <v>0.119469089297496</v>
      </c>
      <c r="O593" s="14">
        <v>0.230404689430244</v>
      </c>
      <c r="P593" s="14">
        <v>0.205485085629834</v>
      </c>
      <c r="Q593" s="14">
        <v>0.240880113012193</v>
      </c>
      <c r="R593" s="14">
        <v>0.200839841218976</v>
      </c>
      <c r="S593" s="14">
        <v>0.28381648280224597</v>
      </c>
      <c r="T593" s="14">
        <v>0.222676907091898</v>
      </c>
      <c r="U593" s="14"/>
      <c r="V593" s="14">
        <v>0.27365094528434902</v>
      </c>
      <c r="W593" s="14">
        <v>0.17999586666239301</v>
      </c>
      <c r="X593" s="14"/>
      <c r="Y593" s="14">
        <v>0.19973700728441099</v>
      </c>
      <c r="Z593" s="14">
        <v>0.26927490612129101</v>
      </c>
      <c r="AA593" s="14">
        <v>0.49417812353296497</v>
      </c>
      <c r="AB593" s="14"/>
      <c r="AC593" s="14">
        <v>0.14211418701193301</v>
      </c>
      <c r="AD593" s="14">
        <v>0.23071293617913999</v>
      </c>
      <c r="AE593" s="14">
        <v>0.28192638593708103</v>
      </c>
      <c r="AF593" s="14">
        <v>0.362436363621714</v>
      </c>
    </row>
    <row r="594" spans="2:32" x14ac:dyDescent="0.3">
      <c r="B594" t="s">
        <v>323</v>
      </c>
      <c r="C594" s="14">
        <v>0.39500859089699503</v>
      </c>
      <c r="D594" s="14">
        <v>0.41008932513879198</v>
      </c>
      <c r="E594" s="14">
        <v>0.380030335499215</v>
      </c>
      <c r="F594" s="14"/>
      <c r="G594" s="14">
        <v>0.42507264546038798</v>
      </c>
      <c r="H594" s="14">
        <v>0.38649522224351801</v>
      </c>
      <c r="I594" s="14">
        <v>0.37231966702899599</v>
      </c>
      <c r="J594" s="14">
        <v>0.40218623295605599</v>
      </c>
      <c r="K594" s="14"/>
      <c r="L594" s="14">
        <v>0.38495994684266299</v>
      </c>
      <c r="M594" s="14">
        <v>0.44933435577224201</v>
      </c>
      <c r="N594" s="14">
        <v>0.442574950568285</v>
      </c>
      <c r="O594" s="14">
        <v>0.399417945139182</v>
      </c>
      <c r="P594" s="14">
        <v>0.40226590766147902</v>
      </c>
      <c r="Q594" s="14">
        <v>0.36648134144538902</v>
      </c>
      <c r="R594" s="14">
        <v>0.40004739621355001</v>
      </c>
      <c r="S594" s="14">
        <v>0.31812830368140899</v>
      </c>
      <c r="T594" s="14">
        <v>0.37779682453688401</v>
      </c>
      <c r="U594" s="14"/>
      <c r="V594" s="14">
        <v>0.415153108006938</v>
      </c>
      <c r="W594" s="14">
        <v>0.35109359839944299</v>
      </c>
      <c r="X594" s="14"/>
      <c r="Y594" s="14">
        <v>0.39635821490529899</v>
      </c>
      <c r="Z594" s="14">
        <v>0.45546029387249198</v>
      </c>
      <c r="AA594" s="14">
        <v>0.32674842969888401</v>
      </c>
      <c r="AB594" s="14"/>
      <c r="AC594" s="14">
        <v>0.35428222766973699</v>
      </c>
      <c r="AD594" s="14">
        <v>0.41693143065528998</v>
      </c>
      <c r="AE594" s="14">
        <v>0.34251376138338202</v>
      </c>
      <c r="AF594" s="14">
        <v>0.411475966854776</v>
      </c>
    </row>
    <row r="595" spans="2:32" x14ac:dyDescent="0.3">
      <c r="B595" t="s">
        <v>324</v>
      </c>
      <c r="C595" s="14">
        <v>0.257854284265564</v>
      </c>
      <c r="D595" s="14">
        <v>0.25041340289394798</v>
      </c>
      <c r="E595" s="14">
        <v>0.26414665346128302</v>
      </c>
      <c r="F595" s="14"/>
      <c r="G595" s="14">
        <v>0.202083680653942</v>
      </c>
      <c r="H595" s="14">
        <v>0.286835330622142</v>
      </c>
      <c r="I595" s="14">
        <v>0.28813150132062199</v>
      </c>
      <c r="J595" s="14">
        <v>0.22646457115774499</v>
      </c>
      <c r="K595" s="14"/>
      <c r="L595" s="14">
        <v>0.18102695157947099</v>
      </c>
      <c r="M595" s="14">
        <v>0.26116206360285499</v>
      </c>
      <c r="N595" s="14">
        <v>0.36809253126363101</v>
      </c>
      <c r="O595" s="14">
        <v>0.25779527053690598</v>
      </c>
      <c r="P595" s="14">
        <v>0.252260766055946</v>
      </c>
      <c r="Q595" s="14">
        <v>0.29558628624816102</v>
      </c>
      <c r="R595" s="14">
        <v>0.286535301095805</v>
      </c>
      <c r="S595" s="14">
        <v>0.25112455802558098</v>
      </c>
      <c r="T595" s="14">
        <v>0.28093623520094602</v>
      </c>
      <c r="U595" s="14"/>
      <c r="V595" s="14">
        <v>0.22842225354183801</v>
      </c>
      <c r="W595" s="14">
        <v>0.31896017525416098</v>
      </c>
      <c r="X595" s="14"/>
      <c r="Y595" s="14">
        <v>0.29753759979532601</v>
      </c>
      <c r="Z595" s="14">
        <v>0.16174558682989401</v>
      </c>
      <c r="AA595" s="14">
        <v>0.12699453614539399</v>
      </c>
      <c r="AB595" s="14"/>
      <c r="AC595" s="14">
        <v>0.35752293353686498</v>
      </c>
      <c r="AD595" s="14">
        <v>0.26608800091358897</v>
      </c>
      <c r="AE595" s="14">
        <v>0.21519703664231299</v>
      </c>
      <c r="AF595" s="14">
        <v>0.15053859738078099</v>
      </c>
    </row>
    <row r="596" spans="2:32" x14ac:dyDescent="0.3">
      <c r="B596" t="s">
        <v>265</v>
      </c>
      <c r="C596" s="14">
        <v>8.3920418154629806E-2</v>
      </c>
      <c r="D596" s="14">
        <v>7.2787936159929303E-2</v>
      </c>
      <c r="E596" s="14">
        <v>9.5307244378041195E-2</v>
      </c>
      <c r="F596" s="14"/>
      <c r="G596" s="14">
        <v>7.4922615148396196E-2</v>
      </c>
      <c r="H596" s="14">
        <v>7.7879740506286196E-2</v>
      </c>
      <c r="I596" s="14">
        <v>0.102709892984973</v>
      </c>
      <c r="J596" s="14">
        <v>8.4930055785609998E-2</v>
      </c>
      <c r="K596" s="14"/>
      <c r="L596" s="14">
        <v>5.5742733749337997E-2</v>
      </c>
      <c r="M596" s="14">
        <v>9.4288222212545403E-2</v>
      </c>
      <c r="N596" s="14">
        <v>5.5219675912543002E-2</v>
      </c>
      <c r="O596" s="14">
        <v>0.107830728058758</v>
      </c>
      <c r="P596" s="14">
        <v>0.124132882754434</v>
      </c>
      <c r="Q596" s="14">
        <v>7.9332118839601798E-2</v>
      </c>
      <c r="R596" s="14">
        <v>5.7299198141023501E-2</v>
      </c>
      <c r="S596" s="14">
        <v>0.11157490740291701</v>
      </c>
      <c r="T596" s="14">
        <v>0.104253374090193</v>
      </c>
      <c r="U596" s="14"/>
      <c r="V596" s="14">
        <v>7.1054849355410302E-2</v>
      </c>
      <c r="W596" s="14">
        <v>0.11023812558708899</v>
      </c>
      <c r="X596" s="14"/>
      <c r="Y596" s="14">
        <v>8.3669160031744294E-2</v>
      </c>
      <c r="Z596" s="14">
        <v>0.102548916791402</v>
      </c>
      <c r="AA596" s="14">
        <v>2.5486150424216699E-2</v>
      </c>
      <c r="AB596" s="14"/>
      <c r="AC596" s="14">
        <v>0.102489850228728</v>
      </c>
      <c r="AD596" s="14">
        <v>7.4388279541409696E-2</v>
      </c>
      <c r="AE596" s="14">
        <v>0.131086877227683</v>
      </c>
      <c r="AF596" s="14">
        <v>6.4162121915784798E-2</v>
      </c>
    </row>
    <row r="597" spans="2:32" x14ac:dyDescent="0.3">
      <c r="B597" t="s">
        <v>325</v>
      </c>
      <c r="C597" s="14">
        <v>1.38110161348187E-2</v>
      </c>
      <c r="D597" s="14">
        <v>1.0264240646650401E-2</v>
      </c>
      <c r="E597" s="14">
        <v>1.7399920399703998E-2</v>
      </c>
      <c r="F597" s="14"/>
      <c r="G597" s="14">
        <v>8.9302429541061601E-3</v>
      </c>
      <c r="H597" s="14">
        <v>1.5256926143829201E-2</v>
      </c>
      <c r="I597" s="14">
        <v>1.96708849087355E-2</v>
      </c>
      <c r="J597" s="14">
        <v>8.0911963192093796E-3</v>
      </c>
      <c r="K597" s="14"/>
      <c r="L597" s="14">
        <v>1.6699868969247099E-2</v>
      </c>
      <c r="M597" s="14">
        <v>1.2223529659707201E-2</v>
      </c>
      <c r="N597" s="14">
        <v>1.4643752958045601E-2</v>
      </c>
      <c r="O597" s="14">
        <v>4.55136683490998E-3</v>
      </c>
      <c r="P597" s="14">
        <v>5.0033589066282198E-3</v>
      </c>
      <c r="Q597" s="14">
        <v>1.77201404546555E-2</v>
      </c>
      <c r="R597" s="14">
        <v>2.3733850538034298E-2</v>
      </c>
      <c r="S597" s="14">
        <v>2.2110420104618399E-2</v>
      </c>
      <c r="T597" s="14">
        <v>8.1082005523799294E-3</v>
      </c>
      <c r="U597" s="14"/>
      <c r="V597" s="14">
        <v>7.6801857564588799E-3</v>
      </c>
      <c r="W597" s="14">
        <v>2.6746860251547801E-2</v>
      </c>
      <c r="X597" s="14"/>
      <c r="Y597" s="14">
        <v>1.47581739919067E-2</v>
      </c>
      <c r="Z597" s="14">
        <v>0</v>
      </c>
      <c r="AA597" s="14">
        <v>2.6592760198541E-2</v>
      </c>
      <c r="AB597" s="14"/>
      <c r="AC597" s="14">
        <v>2.9201241189509099E-2</v>
      </c>
      <c r="AD597" s="14">
        <v>7.2724314097995296E-3</v>
      </c>
      <c r="AE597" s="14">
        <v>2.0142709490211401E-2</v>
      </c>
      <c r="AF597" s="14">
        <v>8.5233231305817305E-3</v>
      </c>
    </row>
    <row r="598" spans="2:32" x14ac:dyDescent="0.3">
      <c r="B598" t="s">
        <v>63</v>
      </c>
      <c r="C598" s="14">
        <v>6.9056418251912796E-3</v>
      </c>
      <c r="D598" s="14">
        <v>4.5421537690986799E-3</v>
      </c>
      <c r="E598" s="14">
        <v>9.2902878127149608E-3</v>
      </c>
      <c r="F598" s="14"/>
      <c r="G598" s="14">
        <v>0</v>
      </c>
      <c r="H598" s="14">
        <v>6.72617448868196E-3</v>
      </c>
      <c r="I598" s="14">
        <v>1.42566087617587E-2</v>
      </c>
      <c r="J598" s="14">
        <v>7.7286006623052701E-3</v>
      </c>
      <c r="K598" s="14"/>
      <c r="L598" s="14">
        <v>5.3585820171760303E-3</v>
      </c>
      <c r="M598" s="14">
        <v>3.1240890799711899E-3</v>
      </c>
      <c r="N598" s="14">
        <v>0</v>
      </c>
      <c r="O598" s="14">
        <v>0</v>
      </c>
      <c r="P598" s="14">
        <v>1.08519989916794E-2</v>
      </c>
      <c r="Q598" s="14">
        <v>0</v>
      </c>
      <c r="R598" s="14">
        <v>3.1544412792611297E-2</v>
      </c>
      <c r="S598" s="14">
        <v>1.3245327983228699E-2</v>
      </c>
      <c r="T598" s="14">
        <v>6.2284585276994901E-3</v>
      </c>
      <c r="U598" s="14"/>
      <c r="V598" s="14">
        <v>4.03865805500527E-3</v>
      </c>
      <c r="W598" s="14">
        <v>1.29653738453666E-2</v>
      </c>
      <c r="X598" s="14"/>
      <c r="Y598" s="14">
        <v>7.9398439913133893E-3</v>
      </c>
      <c r="Z598" s="14">
        <v>1.0970296384921901E-2</v>
      </c>
      <c r="AA598" s="14">
        <v>0</v>
      </c>
      <c r="AB598" s="14"/>
      <c r="AC598" s="14">
        <v>1.43895603632274E-2</v>
      </c>
      <c r="AD598" s="14">
        <v>4.6069213007716202E-3</v>
      </c>
      <c r="AE598" s="14">
        <v>9.1332293193306293E-3</v>
      </c>
      <c r="AF598" s="14">
        <v>2.8636270963622902E-3</v>
      </c>
    </row>
    <row r="599" spans="2:32" x14ac:dyDescent="0.3">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row>
    <row r="600" spans="2:32" x14ac:dyDescent="0.3">
      <c r="B600" s="6" t="s">
        <v>330</v>
      </c>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row>
    <row r="601" spans="2:32" x14ac:dyDescent="0.3">
      <c r="B601" s="21" t="s">
        <v>67</v>
      </c>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row>
    <row r="602" spans="2:32" x14ac:dyDescent="0.3">
      <c r="B602" t="s">
        <v>322</v>
      </c>
      <c r="C602" s="14">
        <v>0.22622827064121701</v>
      </c>
      <c r="D602" s="14">
        <v>0.24332982396666999</v>
      </c>
      <c r="E602" s="14">
        <v>0.209804929105574</v>
      </c>
      <c r="F602" s="14"/>
      <c r="G602" s="14">
        <v>0.26398109429695799</v>
      </c>
      <c r="H602" s="14">
        <v>0.21942152942503301</v>
      </c>
      <c r="I602" s="14">
        <v>0.184809711910039</v>
      </c>
      <c r="J602" s="14">
        <v>0.24881544145807799</v>
      </c>
      <c r="K602" s="14"/>
      <c r="L602" s="14">
        <v>0.32490230262446201</v>
      </c>
      <c r="M602" s="14">
        <v>0.17147138214802399</v>
      </c>
      <c r="N602" s="14">
        <v>0.11102088010215599</v>
      </c>
      <c r="O602" s="14">
        <v>0.22482703444841701</v>
      </c>
      <c r="P602" s="14">
        <v>0.16396166535892101</v>
      </c>
      <c r="Q602" s="14">
        <v>0.27041318112020502</v>
      </c>
      <c r="R602" s="14">
        <v>0.193949221200439</v>
      </c>
      <c r="S602" s="14">
        <v>0.229607424166967</v>
      </c>
      <c r="T602" s="14">
        <v>0.19564544476624901</v>
      </c>
      <c r="U602" s="14"/>
      <c r="V602" s="14">
        <v>0.24901308046462101</v>
      </c>
      <c r="W602" s="14">
        <v>0.17796895829317599</v>
      </c>
      <c r="X602" s="14"/>
      <c r="Y602" s="14">
        <v>0.177847994673488</v>
      </c>
      <c r="Z602" s="14">
        <v>0.26253594156988302</v>
      </c>
      <c r="AA602" s="14">
        <v>0.47484935106349602</v>
      </c>
      <c r="AB602" s="14"/>
      <c r="AC602" s="14">
        <v>0.148676161505329</v>
      </c>
      <c r="AD602" s="14">
        <v>0.193703303569355</v>
      </c>
      <c r="AE602" s="14">
        <v>0.2567888526364</v>
      </c>
      <c r="AF602" s="14">
        <v>0.36338032249859697</v>
      </c>
    </row>
    <row r="603" spans="2:32" x14ac:dyDescent="0.3">
      <c r="B603" t="s">
        <v>323</v>
      </c>
      <c r="C603" s="14">
        <v>0.34353972154747697</v>
      </c>
      <c r="D603" s="14">
        <v>0.35286899471238298</v>
      </c>
      <c r="E603" s="14">
        <v>0.334158614835604</v>
      </c>
      <c r="F603" s="14"/>
      <c r="G603" s="14">
        <v>0.37891255585891898</v>
      </c>
      <c r="H603" s="14">
        <v>0.33502090606138002</v>
      </c>
      <c r="I603" s="14">
        <v>0.29412397672968399</v>
      </c>
      <c r="J603" s="14">
        <v>0.39268954267614298</v>
      </c>
      <c r="K603" s="14"/>
      <c r="L603" s="14">
        <v>0.37214171652285999</v>
      </c>
      <c r="M603" s="14">
        <v>0.38150100286980299</v>
      </c>
      <c r="N603" s="14">
        <v>0.36654548243547003</v>
      </c>
      <c r="O603" s="14">
        <v>0.343040309582481</v>
      </c>
      <c r="P603" s="14">
        <v>0.32053238222663699</v>
      </c>
      <c r="Q603" s="14">
        <v>0.29518657721444902</v>
      </c>
      <c r="R603" s="14">
        <v>0.28493857500358299</v>
      </c>
      <c r="S603" s="14">
        <v>0.27908151828070599</v>
      </c>
      <c r="T603" s="14">
        <v>0.36344494242655101</v>
      </c>
      <c r="U603" s="14"/>
      <c r="V603" s="14">
        <v>0.357593639959424</v>
      </c>
      <c r="W603" s="14">
        <v>0.31420570671738501</v>
      </c>
      <c r="X603" s="14"/>
      <c r="Y603" s="14">
        <v>0.34573114715812098</v>
      </c>
      <c r="Z603" s="14">
        <v>0.407479311785367</v>
      </c>
      <c r="AA603" s="14">
        <v>0.300234396497429</v>
      </c>
      <c r="AB603" s="14"/>
      <c r="AC603" s="14">
        <v>0.310407360744756</v>
      </c>
      <c r="AD603" s="14">
        <v>0.36439704508457199</v>
      </c>
      <c r="AE603" s="14">
        <v>0.32442614522347502</v>
      </c>
      <c r="AF603" s="14">
        <v>0.343525843553801</v>
      </c>
    </row>
    <row r="604" spans="2:32" x14ac:dyDescent="0.3">
      <c r="B604" t="s">
        <v>324</v>
      </c>
      <c r="C604" s="14">
        <v>0.27890463048728298</v>
      </c>
      <c r="D604" s="14">
        <v>0.259156580548909</v>
      </c>
      <c r="E604" s="14">
        <v>0.29841120215572098</v>
      </c>
      <c r="F604" s="14"/>
      <c r="G604" s="14">
        <v>0.24103782901531201</v>
      </c>
      <c r="H604" s="14">
        <v>0.30235741218375101</v>
      </c>
      <c r="I604" s="14">
        <v>0.31368838813355898</v>
      </c>
      <c r="J604" s="14">
        <v>0.21720205592361</v>
      </c>
      <c r="K604" s="14"/>
      <c r="L604" s="14">
        <v>0.20628807126571899</v>
      </c>
      <c r="M604" s="14">
        <v>0.28969647803188397</v>
      </c>
      <c r="N604" s="14">
        <v>0.33887040228693399</v>
      </c>
      <c r="O604" s="14">
        <v>0.33216195481987099</v>
      </c>
      <c r="P604" s="14">
        <v>0.30598148952312698</v>
      </c>
      <c r="Q604" s="14">
        <v>0.28875708848282999</v>
      </c>
      <c r="R604" s="14">
        <v>0.285958586783923</v>
      </c>
      <c r="S604" s="14">
        <v>0.29984973027390999</v>
      </c>
      <c r="T604" s="14">
        <v>0.29005451860303999</v>
      </c>
      <c r="U604" s="14"/>
      <c r="V604" s="14">
        <v>0.25904498091242201</v>
      </c>
      <c r="W604" s="14">
        <v>0.31922833628148001</v>
      </c>
      <c r="X604" s="14"/>
      <c r="Y604" s="14">
        <v>0.3076015679754</v>
      </c>
      <c r="Z604" s="14">
        <v>0.21584317543696099</v>
      </c>
      <c r="AA604" s="14">
        <v>0.190140228981035</v>
      </c>
      <c r="AB604" s="14"/>
      <c r="AC604" s="14">
        <v>0.32775038410416601</v>
      </c>
      <c r="AD604" s="14">
        <v>0.29602920348109402</v>
      </c>
      <c r="AE604" s="14">
        <v>0.29629754842134798</v>
      </c>
      <c r="AF604" s="14">
        <v>0.18257055321839499</v>
      </c>
    </row>
    <row r="605" spans="2:32" x14ac:dyDescent="0.3">
      <c r="B605" t="s">
        <v>265</v>
      </c>
      <c r="C605" s="14">
        <v>9.3640533952330796E-2</v>
      </c>
      <c r="D605" s="14">
        <v>9.5464134767768896E-2</v>
      </c>
      <c r="E605" s="14">
        <v>9.2098488399137104E-2</v>
      </c>
      <c r="F605" s="14"/>
      <c r="G605" s="14">
        <v>5.3879558911923899E-2</v>
      </c>
      <c r="H605" s="14">
        <v>9.6112252877463195E-2</v>
      </c>
      <c r="I605" s="14">
        <v>0.13692095346323499</v>
      </c>
      <c r="J605" s="14">
        <v>8.5385832482977195E-2</v>
      </c>
      <c r="K605" s="14"/>
      <c r="L605" s="14">
        <v>5.64808962548922E-2</v>
      </c>
      <c r="M605" s="14">
        <v>0.10534903868121601</v>
      </c>
      <c r="N605" s="14">
        <v>0.116986604913492</v>
      </c>
      <c r="O605" s="14">
        <v>6.8283376981826599E-2</v>
      </c>
      <c r="P605" s="14">
        <v>0.13592612041659899</v>
      </c>
      <c r="Q605" s="14">
        <v>0.106140938806107</v>
      </c>
      <c r="R605" s="14">
        <v>0.106544891527033</v>
      </c>
      <c r="S605" s="14">
        <v>8.6967341097757098E-2</v>
      </c>
      <c r="T605" s="14">
        <v>0.103540284704198</v>
      </c>
      <c r="U605" s="14"/>
      <c r="V605" s="14">
        <v>8.69315972239178E-2</v>
      </c>
      <c r="W605" s="14">
        <v>0.10842966082878799</v>
      </c>
      <c r="X605" s="14"/>
      <c r="Y605" s="14">
        <v>0.106349965847003</v>
      </c>
      <c r="Z605" s="14">
        <v>4.7902916424384198E-2</v>
      </c>
      <c r="AA605" s="14">
        <v>2.7879222453092399E-2</v>
      </c>
      <c r="AB605" s="14"/>
      <c r="AC605" s="14">
        <v>0.122591231023558</v>
      </c>
      <c r="AD605" s="14">
        <v>9.7719893013071296E-2</v>
      </c>
      <c r="AE605" s="14">
        <v>7.0324270122323701E-2</v>
      </c>
      <c r="AF605" s="14">
        <v>6.4624010664879397E-2</v>
      </c>
    </row>
    <row r="606" spans="2:32" x14ac:dyDescent="0.3">
      <c r="B606" t="s">
        <v>325</v>
      </c>
      <c r="C606" s="14">
        <v>3.0943783006404199E-2</v>
      </c>
      <c r="D606" s="14">
        <v>2.7550051089066E-2</v>
      </c>
      <c r="E606" s="14">
        <v>3.3589760363563301E-2</v>
      </c>
      <c r="F606" s="14"/>
      <c r="G606" s="14">
        <v>2.6062675614716601E-2</v>
      </c>
      <c r="H606" s="14">
        <v>2.0524297265518701E-2</v>
      </c>
      <c r="I606" s="14">
        <v>5.64756002661079E-2</v>
      </c>
      <c r="J606" s="14">
        <v>2.3397103644738099E-2</v>
      </c>
      <c r="K606" s="14"/>
      <c r="L606" s="14">
        <v>2.7934111514686201E-2</v>
      </c>
      <c r="M606" s="14">
        <v>2.6307040863778899E-2</v>
      </c>
      <c r="N606" s="14">
        <v>4.0184700387993801E-2</v>
      </c>
      <c r="O606" s="14">
        <v>0</v>
      </c>
      <c r="P606" s="14">
        <v>2.4060406430373299E-2</v>
      </c>
      <c r="Q606" s="14">
        <v>2.27314228515797E-2</v>
      </c>
      <c r="R606" s="14">
        <v>6.6602740684988906E-2</v>
      </c>
      <c r="S606" s="14">
        <v>5.9839970059702499E-2</v>
      </c>
      <c r="T606" s="14">
        <v>3.1420795485836803E-2</v>
      </c>
      <c r="U606" s="14"/>
      <c r="V606" s="14">
        <v>2.5097689042509801E-2</v>
      </c>
      <c r="W606" s="14">
        <v>4.3695966448794102E-2</v>
      </c>
      <c r="X606" s="14"/>
      <c r="Y606" s="14">
        <v>3.0794754397151399E-2</v>
      </c>
      <c r="Z606" s="14">
        <v>3.9903911387953898E-2</v>
      </c>
      <c r="AA606" s="14">
        <v>0</v>
      </c>
      <c r="AB606" s="14"/>
      <c r="AC606" s="14">
        <v>4.6847917726910097E-2</v>
      </c>
      <c r="AD606" s="14">
        <v>2.2580316842656201E-2</v>
      </c>
      <c r="AE606" s="14">
        <v>3.5214821117557797E-2</v>
      </c>
      <c r="AF606" s="14">
        <v>3.0303005929168701E-2</v>
      </c>
    </row>
    <row r="607" spans="2:32" x14ac:dyDescent="0.3">
      <c r="B607" t="s">
        <v>63</v>
      </c>
      <c r="C607" s="14">
        <v>2.6743060365288802E-2</v>
      </c>
      <c r="D607" s="14">
        <v>2.1630414915203299E-2</v>
      </c>
      <c r="E607" s="14">
        <v>3.1937005140399898E-2</v>
      </c>
      <c r="F607" s="14"/>
      <c r="G607" s="14">
        <v>3.6126286302170497E-2</v>
      </c>
      <c r="H607" s="14">
        <v>2.6563602186854399E-2</v>
      </c>
      <c r="I607" s="14">
        <v>1.39813694973759E-2</v>
      </c>
      <c r="J607" s="14">
        <v>3.2510023814453899E-2</v>
      </c>
      <c r="K607" s="14"/>
      <c r="L607" s="14">
        <v>1.22529018173805E-2</v>
      </c>
      <c r="M607" s="14">
        <v>2.5675057405295201E-2</v>
      </c>
      <c r="N607" s="14">
        <v>2.6391929873954102E-2</v>
      </c>
      <c r="O607" s="14">
        <v>3.1687324167404399E-2</v>
      </c>
      <c r="P607" s="14">
        <v>4.9537936044342999E-2</v>
      </c>
      <c r="Q607" s="14">
        <v>1.6770791524829999E-2</v>
      </c>
      <c r="R607" s="14">
        <v>6.2005984800033803E-2</v>
      </c>
      <c r="S607" s="14">
        <v>4.4654016120957402E-2</v>
      </c>
      <c r="T607" s="14">
        <v>1.58940140141253E-2</v>
      </c>
      <c r="U607" s="14"/>
      <c r="V607" s="14">
        <v>2.2319012397105601E-2</v>
      </c>
      <c r="W607" s="14">
        <v>3.6471371430378E-2</v>
      </c>
      <c r="X607" s="14"/>
      <c r="Y607" s="14">
        <v>3.1674569948835898E-2</v>
      </c>
      <c r="Z607" s="14">
        <v>2.6334743395450499E-2</v>
      </c>
      <c r="AA607" s="14">
        <v>6.8968010049479597E-3</v>
      </c>
      <c r="AB607" s="14"/>
      <c r="AC607" s="14">
        <v>4.3726944895279798E-2</v>
      </c>
      <c r="AD607" s="14">
        <v>2.5570238009250901E-2</v>
      </c>
      <c r="AE607" s="14">
        <v>1.6948362478896601E-2</v>
      </c>
      <c r="AF607" s="14">
        <v>1.5596264135159301E-2</v>
      </c>
    </row>
    <row r="608" spans="2:32" x14ac:dyDescent="0.3">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row>
    <row r="609" spans="2:32" x14ac:dyDescent="0.3">
      <c r="B609" s="6" t="s">
        <v>331</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row>
    <row r="610" spans="2:32" x14ac:dyDescent="0.3">
      <c r="B610" s="21" t="s">
        <v>67</v>
      </c>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row>
    <row r="611" spans="2:32" x14ac:dyDescent="0.3">
      <c r="B611" t="s">
        <v>322</v>
      </c>
      <c r="C611" s="14">
        <v>0.25495935403812903</v>
      </c>
      <c r="D611" s="14">
        <v>0.26949257752261602</v>
      </c>
      <c r="E611" s="14">
        <v>0.24119122371056501</v>
      </c>
      <c r="F611" s="14"/>
      <c r="G611" s="14">
        <v>0.28702159814196898</v>
      </c>
      <c r="H611" s="14">
        <v>0.24729212464775899</v>
      </c>
      <c r="I611" s="14">
        <v>0.20705091460642</v>
      </c>
      <c r="J611" s="14">
        <v>0.30557265353747098</v>
      </c>
      <c r="K611" s="14"/>
      <c r="L611" s="14">
        <v>0.360205649671411</v>
      </c>
      <c r="M611" s="14">
        <v>0.19021786718917599</v>
      </c>
      <c r="N611" s="14">
        <v>0.124218543857033</v>
      </c>
      <c r="O611" s="14">
        <v>0.29575440274979498</v>
      </c>
      <c r="P611" s="14">
        <v>0.230585672795519</v>
      </c>
      <c r="Q611" s="14">
        <v>0.27642003633456702</v>
      </c>
      <c r="R611" s="14">
        <v>0.213678188424612</v>
      </c>
      <c r="S611" s="14">
        <v>0.26259286103387502</v>
      </c>
      <c r="T611" s="14">
        <v>0.211148790693235</v>
      </c>
      <c r="U611" s="14"/>
      <c r="V611" s="14">
        <v>0.28218846140300802</v>
      </c>
      <c r="W611" s="14">
        <v>0.19869759071048501</v>
      </c>
      <c r="X611" s="14"/>
      <c r="Y611" s="14">
        <v>0.226393882109241</v>
      </c>
      <c r="Z611" s="14">
        <v>0.25377366910642901</v>
      </c>
      <c r="AA611" s="14">
        <v>0.48350537631065299</v>
      </c>
      <c r="AB611" s="14"/>
      <c r="AC611" s="14">
        <v>0.17707877809043901</v>
      </c>
      <c r="AD611" s="14">
        <v>0.25319755110974901</v>
      </c>
      <c r="AE611" s="14">
        <v>0.25686863319847703</v>
      </c>
      <c r="AF611" s="14">
        <v>0.342134652481899</v>
      </c>
    </row>
    <row r="612" spans="2:32" x14ac:dyDescent="0.3">
      <c r="B612" t="s">
        <v>323</v>
      </c>
      <c r="C612" s="14">
        <v>0.379373185639507</v>
      </c>
      <c r="D612" s="14">
        <v>0.37928467657519199</v>
      </c>
      <c r="E612" s="14">
        <v>0.37951950775663401</v>
      </c>
      <c r="F612" s="14"/>
      <c r="G612" s="14">
        <v>0.39172407795936298</v>
      </c>
      <c r="H612" s="14">
        <v>0.38017071791178297</v>
      </c>
      <c r="I612" s="14">
        <v>0.36588098324331703</v>
      </c>
      <c r="J612" s="14">
        <v>0.37708420710226098</v>
      </c>
      <c r="K612" s="14"/>
      <c r="L612" s="14">
        <v>0.36758072700550998</v>
      </c>
      <c r="M612" s="14">
        <v>0.42851830141890801</v>
      </c>
      <c r="N612" s="14">
        <v>0.44184886444284699</v>
      </c>
      <c r="O612" s="14">
        <v>0.35094343524065602</v>
      </c>
      <c r="P612" s="14">
        <v>0.35592334385019198</v>
      </c>
      <c r="Q612" s="14">
        <v>0.39444165769006101</v>
      </c>
      <c r="R612" s="14">
        <v>0.34120788243967098</v>
      </c>
      <c r="S612" s="14">
        <v>0.339354536334601</v>
      </c>
      <c r="T612" s="14">
        <v>0.37390943386103798</v>
      </c>
      <c r="U612" s="14"/>
      <c r="V612" s="14">
        <v>0.39479399344023802</v>
      </c>
      <c r="W612" s="14">
        <v>0.35089104599839999</v>
      </c>
      <c r="X612" s="14"/>
      <c r="Y612" s="14">
        <v>0.37241186216070099</v>
      </c>
      <c r="Z612" s="14">
        <v>0.45764913508191801</v>
      </c>
      <c r="AA612" s="14">
        <v>0.310199273887864</v>
      </c>
      <c r="AB612" s="14"/>
      <c r="AC612" s="14">
        <v>0.34584457506361799</v>
      </c>
      <c r="AD612" s="14">
        <v>0.38689777940432502</v>
      </c>
      <c r="AE612" s="14">
        <v>0.36446988958805399</v>
      </c>
      <c r="AF612" s="14">
        <v>0.41112145437914699</v>
      </c>
    </row>
    <row r="613" spans="2:32" x14ac:dyDescent="0.3">
      <c r="B613" t="s">
        <v>324</v>
      </c>
      <c r="C613" s="14">
        <v>0.26838628054901498</v>
      </c>
      <c r="D613" s="14">
        <v>0.26476968814137303</v>
      </c>
      <c r="E613" s="14">
        <v>0.27196981768115702</v>
      </c>
      <c r="F613" s="14"/>
      <c r="G613" s="14">
        <v>0.206732469218394</v>
      </c>
      <c r="H613" s="14">
        <v>0.29369708530149002</v>
      </c>
      <c r="I613" s="14">
        <v>0.30654517261799702</v>
      </c>
      <c r="J613" s="14">
        <v>0.245580763187808</v>
      </c>
      <c r="K613" s="14"/>
      <c r="L613" s="14">
        <v>0.194761562817723</v>
      </c>
      <c r="M613" s="14">
        <v>0.29744017539227902</v>
      </c>
      <c r="N613" s="14">
        <v>0.32020947352929402</v>
      </c>
      <c r="O613" s="14">
        <v>0.275414451665913</v>
      </c>
      <c r="P613" s="14">
        <v>0.28764715659898898</v>
      </c>
      <c r="Q613" s="14">
        <v>0.24691595076605999</v>
      </c>
      <c r="R613" s="14">
        <v>0.28667339034064598</v>
      </c>
      <c r="S613" s="14">
        <v>0.26882741468350102</v>
      </c>
      <c r="T613" s="14">
        <v>0.32166724391225798</v>
      </c>
      <c r="U613" s="14"/>
      <c r="V613" s="14">
        <v>0.24684496121164401</v>
      </c>
      <c r="W613" s="14">
        <v>0.310396893550407</v>
      </c>
      <c r="X613" s="14"/>
      <c r="Y613" s="14">
        <v>0.29265972132694801</v>
      </c>
      <c r="Z613" s="14">
        <v>0.197278406504723</v>
      </c>
      <c r="AA613" s="14">
        <v>0.168874965491186</v>
      </c>
      <c r="AB613" s="14"/>
      <c r="AC613" s="14">
        <v>0.32732905234253001</v>
      </c>
      <c r="AD613" s="14">
        <v>0.27224223716814699</v>
      </c>
      <c r="AE613" s="14">
        <v>0.264836513069718</v>
      </c>
      <c r="AF613" s="14">
        <v>0.194329536826163</v>
      </c>
    </row>
    <row r="614" spans="2:32" x14ac:dyDescent="0.3">
      <c r="B614" t="s">
        <v>265</v>
      </c>
      <c r="C614" s="14">
        <v>5.4350185172075703E-2</v>
      </c>
      <c r="D614" s="14">
        <v>4.9820274070156399E-2</v>
      </c>
      <c r="E614" s="14">
        <v>5.90443966708512E-2</v>
      </c>
      <c r="F614" s="14"/>
      <c r="G614" s="14">
        <v>5.8125105811508003E-2</v>
      </c>
      <c r="H614" s="14">
        <v>4.4019210081542103E-2</v>
      </c>
      <c r="I614" s="14">
        <v>7.9799951408942096E-2</v>
      </c>
      <c r="J614" s="14">
        <v>2.79390113921314E-2</v>
      </c>
      <c r="K614" s="14"/>
      <c r="L614" s="14">
        <v>3.8515774160833897E-2</v>
      </c>
      <c r="M614" s="14">
        <v>6.3780020551434599E-2</v>
      </c>
      <c r="N614" s="14">
        <v>6.0300658826963199E-2</v>
      </c>
      <c r="O614" s="14">
        <v>2.8685024440116499E-2</v>
      </c>
      <c r="P614" s="14">
        <v>7.5109269242596505E-2</v>
      </c>
      <c r="Q614" s="14">
        <v>4.74863311757402E-2</v>
      </c>
      <c r="R614" s="14">
        <v>7.4195702585853507E-2</v>
      </c>
      <c r="S614" s="14">
        <v>8.1707308573641294E-2</v>
      </c>
      <c r="T614" s="14">
        <v>5.3012092928068702E-2</v>
      </c>
      <c r="U614" s="14"/>
      <c r="V614" s="14">
        <v>3.8185402505132998E-2</v>
      </c>
      <c r="W614" s="14">
        <v>8.8878237878476596E-2</v>
      </c>
      <c r="X614" s="14"/>
      <c r="Y614" s="14">
        <v>6.4122091922246605E-2</v>
      </c>
      <c r="Z614" s="14">
        <v>2.99954797353344E-2</v>
      </c>
      <c r="AA614" s="14">
        <v>1.1811717894702201E-2</v>
      </c>
      <c r="AB614" s="14"/>
      <c r="AC614" s="14">
        <v>9.6001917666289099E-2</v>
      </c>
      <c r="AD614" s="14">
        <v>4.78309320965924E-2</v>
      </c>
      <c r="AE614" s="14">
        <v>6.9710123195644305E-2</v>
      </c>
      <c r="AF614" s="14">
        <v>1.8240780066658999E-2</v>
      </c>
    </row>
    <row r="615" spans="2:32" x14ac:dyDescent="0.3">
      <c r="B615" t="s">
        <v>325</v>
      </c>
      <c r="C615" s="14">
        <v>1.30159716025643E-2</v>
      </c>
      <c r="D615" s="14">
        <v>1.0810230470535901E-2</v>
      </c>
      <c r="E615" s="14">
        <v>1.5261236887162299E-2</v>
      </c>
      <c r="F615" s="14"/>
      <c r="G615" s="14">
        <v>1.00655229454172E-2</v>
      </c>
      <c r="H615" s="14">
        <v>1.10010245254018E-2</v>
      </c>
      <c r="I615" s="14">
        <v>1.6168773543765402E-2</v>
      </c>
      <c r="J615" s="14">
        <v>1.9471877561774601E-2</v>
      </c>
      <c r="K615" s="14"/>
      <c r="L615" s="14">
        <v>1.6005516573426599E-2</v>
      </c>
      <c r="M615" s="14">
        <v>3.1240890799711899E-3</v>
      </c>
      <c r="N615" s="14">
        <v>2.68303022337089E-2</v>
      </c>
      <c r="O615" s="14">
        <v>4.55136683490998E-3</v>
      </c>
      <c r="P615" s="14">
        <v>1.60860369929515E-2</v>
      </c>
      <c r="Q615" s="14">
        <v>8.5223448244483302E-3</v>
      </c>
      <c r="R615" s="14">
        <v>4.0489871913541399E-2</v>
      </c>
      <c r="S615" s="14">
        <v>1.1576297984524701E-2</v>
      </c>
      <c r="T615" s="14">
        <v>3.1142292638497498E-3</v>
      </c>
      <c r="U615" s="14"/>
      <c r="V615" s="14">
        <v>1.22097446838439E-2</v>
      </c>
      <c r="W615" s="14">
        <v>1.4979918441918001E-2</v>
      </c>
      <c r="X615" s="14"/>
      <c r="Y615" s="14">
        <v>1.28090755640324E-2</v>
      </c>
      <c r="Z615" s="14">
        <v>1.2704708313547799E-2</v>
      </c>
      <c r="AA615" s="14">
        <v>0</v>
      </c>
      <c r="AB615" s="14"/>
      <c r="AC615" s="14">
        <v>1.5213881954243899E-2</v>
      </c>
      <c r="AD615" s="14">
        <v>1.16387884893044E-2</v>
      </c>
      <c r="AE615" s="14">
        <v>1.43503787139344E-2</v>
      </c>
      <c r="AF615" s="14">
        <v>1.33903440092641E-2</v>
      </c>
    </row>
    <row r="616" spans="2:32" x14ac:dyDescent="0.3">
      <c r="B616" t="s">
        <v>63</v>
      </c>
      <c r="C616" s="14">
        <v>2.9915022998709E-2</v>
      </c>
      <c r="D616" s="14">
        <v>2.58225532201273E-2</v>
      </c>
      <c r="E616" s="14">
        <v>3.3013817293630898E-2</v>
      </c>
      <c r="F616" s="14"/>
      <c r="G616" s="14">
        <v>4.6331225923349199E-2</v>
      </c>
      <c r="H616" s="14">
        <v>2.3819837532023901E-2</v>
      </c>
      <c r="I616" s="14">
        <v>2.4554204579557801E-2</v>
      </c>
      <c r="J616" s="14">
        <v>2.4351487218554301E-2</v>
      </c>
      <c r="K616" s="14"/>
      <c r="L616" s="14">
        <v>2.2930769771094602E-2</v>
      </c>
      <c r="M616" s="14">
        <v>1.6919546368230499E-2</v>
      </c>
      <c r="N616" s="14">
        <v>2.6592157110153902E-2</v>
      </c>
      <c r="O616" s="14">
        <v>4.4651319068610099E-2</v>
      </c>
      <c r="P616" s="14">
        <v>3.4648520519751903E-2</v>
      </c>
      <c r="Q616" s="14">
        <v>2.6213679209122799E-2</v>
      </c>
      <c r="R616" s="14">
        <v>4.3754964295676498E-2</v>
      </c>
      <c r="S616" s="14">
        <v>3.5941581389856599E-2</v>
      </c>
      <c r="T616" s="14">
        <v>3.7148209341551601E-2</v>
      </c>
      <c r="U616" s="14"/>
      <c r="V616" s="14">
        <v>2.5777436756134101E-2</v>
      </c>
      <c r="W616" s="14">
        <v>3.6156313420313502E-2</v>
      </c>
      <c r="X616" s="14"/>
      <c r="Y616" s="14">
        <v>3.1603366916831098E-2</v>
      </c>
      <c r="Z616" s="14">
        <v>4.8598601258047797E-2</v>
      </c>
      <c r="AA616" s="14">
        <v>2.56086664155947E-2</v>
      </c>
      <c r="AB616" s="14"/>
      <c r="AC616" s="14">
        <v>3.8531794882880201E-2</v>
      </c>
      <c r="AD616" s="14">
        <v>2.81927117318818E-2</v>
      </c>
      <c r="AE616" s="14">
        <v>2.9764462234172201E-2</v>
      </c>
      <c r="AF616" s="14">
        <v>2.0783232236867899E-2</v>
      </c>
    </row>
    <row r="617" spans="2:32" x14ac:dyDescent="0.3">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row>
    <row r="618" spans="2:32" x14ac:dyDescent="0.3">
      <c r="B618" s="6" t="s">
        <v>332</v>
      </c>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row>
    <row r="619" spans="2:32" x14ac:dyDescent="0.3">
      <c r="B619" s="21" t="s">
        <v>67</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row>
    <row r="620" spans="2:32" x14ac:dyDescent="0.3">
      <c r="B620" t="s">
        <v>322</v>
      </c>
      <c r="C620" s="14">
        <v>0.23057704167268001</v>
      </c>
      <c r="D620" s="14">
        <v>0.25290658094336399</v>
      </c>
      <c r="E620" s="14">
        <v>0.20893797812325701</v>
      </c>
      <c r="F620" s="14"/>
      <c r="G620" s="14">
        <v>0.29670647504183201</v>
      </c>
      <c r="H620" s="14">
        <v>0.22538954437713499</v>
      </c>
      <c r="I620" s="14">
        <v>0.161134357561866</v>
      </c>
      <c r="J620" s="14">
        <v>0.242629665995997</v>
      </c>
      <c r="K620" s="14"/>
      <c r="L620" s="14">
        <v>0.33188406388234198</v>
      </c>
      <c r="M620" s="14">
        <v>0.183630492363973</v>
      </c>
      <c r="N620" s="14">
        <v>0.12705244828399601</v>
      </c>
      <c r="O620" s="14">
        <v>0.21645492573570599</v>
      </c>
      <c r="P620" s="14">
        <v>0.145408888790625</v>
      </c>
      <c r="Q620" s="14">
        <v>0.25196030405324998</v>
      </c>
      <c r="R620" s="14">
        <v>0.21589498484071301</v>
      </c>
      <c r="S620" s="14">
        <v>0.23528143414831901</v>
      </c>
      <c r="T620" s="14">
        <v>0.210135984147924</v>
      </c>
      <c r="U620" s="14"/>
      <c r="V620" s="14">
        <v>0.25480374355007102</v>
      </c>
      <c r="W620" s="14">
        <v>0.18203680896764199</v>
      </c>
      <c r="X620" s="14"/>
      <c r="Y620" s="14">
        <v>0.182920958639152</v>
      </c>
      <c r="Z620" s="14">
        <v>0.29215689748989798</v>
      </c>
      <c r="AA620" s="14">
        <v>0.40137706382326699</v>
      </c>
      <c r="AB620" s="14"/>
      <c r="AC620" s="14">
        <v>0.146603940580328</v>
      </c>
      <c r="AD620" s="14">
        <v>0.20257054306147501</v>
      </c>
      <c r="AE620" s="14">
        <v>0.27737816414080502</v>
      </c>
      <c r="AF620" s="14">
        <v>0.36280936964037902</v>
      </c>
    </row>
    <row r="621" spans="2:32" x14ac:dyDescent="0.3">
      <c r="B621" t="s">
        <v>323</v>
      </c>
      <c r="C621" s="14">
        <v>0.33021885427153003</v>
      </c>
      <c r="D621" s="14">
        <v>0.33614905299289499</v>
      </c>
      <c r="E621" s="14">
        <v>0.32528162570651098</v>
      </c>
      <c r="F621" s="14"/>
      <c r="G621" s="14">
        <v>0.35094281459731802</v>
      </c>
      <c r="H621" s="14">
        <v>0.29183492061987998</v>
      </c>
      <c r="I621" s="14">
        <v>0.33929985626873599</v>
      </c>
      <c r="J621" s="14">
        <v>0.388532577050961</v>
      </c>
      <c r="K621" s="14"/>
      <c r="L621" s="14">
        <v>0.34482964602701799</v>
      </c>
      <c r="M621" s="14">
        <v>0.378829830280561</v>
      </c>
      <c r="N621" s="14">
        <v>0.34858495918372701</v>
      </c>
      <c r="O621" s="14">
        <v>0.31431193904615001</v>
      </c>
      <c r="P621" s="14">
        <v>0.344733088459098</v>
      </c>
      <c r="Q621" s="14">
        <v>0.32258364961835201</v>
      </c>
      <c r="R621" s="14">
        <v>0.30756199050317401</v>
      </c>
      <c r="S621" s="14">
        <v>0.27241619091820302</v>
      </c>
      <c r="T621" s="14">
        <v>0.29310026929719601</v>
      </c>
      <c r="U621" s="14"/>
      <c r="V621" s="14">
        <v>0.34375076211628602</v>
      </c>
      <c r="W621" s="14">
        <v>0.29647226242249702</v>
      </c>
      <c r="X621" s="14"/>
      <c r="Y621" s="14">
        <v>0.32894516713861699</v>
      </c>
      <c r="Z621" s="14">
        <v>0.36514983765169501</v>
      </c>
      <c r="AA621" s="14">
        <v>0.371747604138012</v>
      </c>
      <c r="AB621" s="14"/>
      <c r="AC621" s="14">
        <v>0.30002535656503498</v>
      </c>
      <c r="AD621" s="14">
        <v>0.34225198249335198</v>
      </c>
      <c r="AE621" s="14">
        <v>0.28691173780155899</v>
      </c>
      <c r="AF621" s="14">
        <v>0.34684987589894201</v>
      </c>
    </row>
    <row r="622" spans="2:32" x14ac:dyDescent="0.3">
      <c r="B622" t="s">
        <v>324</v>
      </c>
      <c r="C622" s="14">
        <v>0.28648029559996402</v>
      </c>
      <c r="D622" s="14">
        <v>0.28802397749393299</v>
      </c>
      <c r="E622" s="14">
        <v>0.28278878935992502</v>
      </c>
      <c r="F622" s="14"/>
      <c r="G622" s="14">
        <v>0.235112184348092</v>
      </c>
      <c r="H622" s="14">
        <v>0.319064063515623</v>
      </c>
      <c r="I622" s="14">
        <v>0.30762916085950898</v>
      </c>
      <c r="J622" s="14">
        <v>0.25242041952794603</v>
      </c>
      <c r="K622" s="14"/>
      <c r="L622" s="14">
        <v>0.21895874366958101</v>
      </c>
      <c r="M622" s="14">
        <v>0.29555966562267</v>
      </c>
      <c r="N622" s="14">
        <v>0.36688007410241802</v>
      </c>
      <c r="O622" s="14">
        <v>0.299891476891673</v>
      </c>
      <c r="P622" s="14">
        <v>0.28564237702165302</v>
      </c>
      <c r="Q622" s="14">
        <v>0.29734796220962101</v>
      </c>
      <c r="R622" s="14">
        <v>0.30770905415642003</v>
      </c>
      <c r="S622" s="14">
        <v>0.266746584412277</v>
      </c>
      <c r="T622" s="14">
        <v>0.32415849086207099</v>
      </c>
      <c r="U622" s="14"/>
      <c r="V622" s="14">
        <v>0.27168112108228198</v>
      </c>
      <c r="W622" s="14">
        <v>0.31795316626161102</v>
      </c>
      <c r="X622" s="14"/>
      <c r="Y622" s="14">
        <v>0.31748347541166899</v>
      </c>
      <c r="Z622" s="14">
        <v>0.243416879425915</v>
      </c>
      <c r="AA622" s="14">
        <v>0.15172078271227901</v>
      </c>
      <c r="AB622" s="14"/>
      <c r="AC622" s="14">
        <v>0.344396519208025</v>
      </c>
      <c r="AD622" s="14">
        <v>0.30342329796414103</v>
      </c>
      <c r="AE622" s="14">
        <v>0.246800442251947</v>
      </c>
      <c r="AF622" s="14">
        <v>0.206045976087806</v>
      </c>
    </row>
    <row r="623" spans="2:32" x14ac:dyDescent="0.3">
      <c r="B623" t="s">
        <v>265</v>
      </c>
      <c r="C623" s="14">
        <v>0.104013123996127</v>
      </c>
      <c r="D623" s="14">
        <v>8.0978246029307199E-2</v>
      </c>
      <c r="E623" s="14">
        <v>0.12736470069181699</v>
      </c>
      <c r="F623" s="14"/>
      <c r="G623" s="14">
        <v>8.2879564671161796E-2</v>
      </c>
      <c r="H623" s="14">
        <v>0.108564338670136</v>
      </c>
      <c r="I623" s="14">
        <v>0.128372369199064</v>
      </c>
      <c r="J623" s="14">
        <v>8.6679249299955699E-2</v>
      </c>
      <c r="K623" s="14"/>
      <c r="L623" s="14">
        <v>6.5048246200184096E-2</v>
      </c>
      <c r="M623" s="14">
        <v>0.100999355231944</v>
      </c>
      <c r="N623" s="14">
        <v>0.109904667434482</v>
      </c>
      <c r="O623" s="14">
        <v>0.119943992776491</v>
      </c>
      <c r="P623" s="14">
        <v>0.164330313268956</v>
      </c>
      <c r="Q623" s="14">
        <v>9.2121759424336896E-2</v>
      </c>
      <c r="R623" s="14">
        <v>0.110891383597243</v>
      </c>
      <c r="S623" s="14">
        <v>0.16364900661582699</v>
      </c>
      <c r="T623" s="14">
        <v>0.107405248453005</v>
      </c>
      <c r="U623" s="14"/>
      <c r="V623" s="14">
        <v>8.8426377316993598E-2</v>
      </c>
      <c r="W623" s="14">
        <v>0.138517585213322</v>
      </c>
      <c r="X623" s="14"/>
      <c r="Y623" s="14">
        <v>0.116363614616058</v>
      </c>
      <c r="Z623" s="14">
        <v>7.0315760186785495E-2</v>
      </c>
      <c r="AA623" s="14">
        <v>4.4966199800327997E-2</v>
      </c>
      <c r="AB623" s="14"/>
      <c r="AC623" s="14">
        <v>0.140599884311193</v>
      </c>
      <c r="AD623" s="14">
        <v>0.104475564999038</v>
      </c>
      <c r="AE623" s="14">
        <v>0.13291461749146599</v>
      </c>
      <c r="AF623" s="14">
        <v>5.5240538662160901E-2</v>
      </c>
    </row>
    <row r="624" spans="2:32" x14ac:dyDescent="0.3">
      <c r="B624" t="s">
        <v>325</v>
      </c>
      <c r="C624" s="14">
        <v>3.6480268031648701E-2</v>
      </c>
      <c r="D624" s="14">
        <v>2.8826315460060301E-2</v>
      </c>
      <c r="E624" s="14">
        <v>4.4245228488669797E-2</v>
      </c>
      <c r="F624" s="14"/>
      <c r="G624" s="14">
        <v>3.1883673194324898E-2</v>
      </c>
      <c r="H624" s="14">
        <v>3.8358217077167897E-2</v>
      </c>
      <c r="I624" s="14">
        <v>4.6993644454132198E-2</v>
      </c>
      <c r="J624" s="14">
        <v>1.9471877561774601E-2</v>
      </c>
      <c r="K624" s="14"/>
      <c r="L624" s="14">
        <v>2.28385841680603E-2</v>
      </c>
      <c r="M624" s="14">
        <v>3.8646402022428201E-2</v>
      </c>
      <c r="N624" s="14">
        <v>4.7577850995375703E-2</v>
      </c>
      <c r="O624" s="14">
        <v>2.7630835944626401E-2</v>
      </c>
      <c r="P624" s="14">
        <v>4.4028557207916902E-2</v>
      </c>
      <c r="Q624" s="14">
        <v>2.8238834667464401E-2</v>
      </c>
      <c r="R624" s="14">
        <v>4.1238397374635499E-2</v>
      </c>
      <c r="S624" s="14">
        <v>4.5737170183306801E-2</v>
      </c>
      <c r="T624" s="14">
        <v>5.1638917709773698E-2</v>
      </c>
      <c r="U624" s="14"/>
      <c r="V624" s="14">
        <v>2.9634841074084099E-2</v>
      </c>
      <c r="W624" s="14">
        <v>5.1418108706679497E-2</v>
      </c>
      <c r="X624" s="14"/>
      <c r="Y624" s="14">
        <v>4.3265916173282001E-2</v>
      </c>
      <c r="Z624" s="14">
        <v>7.4190877663110897E-3</v>
      </c>
      <c r="AA624" s="14">
        <v>1.9534213275755798E-2</v>
      </c>
      <c r="AB624" s="14"/>
      <c r="AC624" s="14">
        <v>5.6015854898738102E-2</v>
      </c>
      <c r="AD624" s="14">
        <v>3.68800220843278E-2</v>
      </c>
      <c r="AE624" s="14">
        <v>3.9046675835326901E-2</v>
      </c>
      <c r="AF624" s="14">
        <v>1.46535589809097E-2</v>
      </c>
    </row>
    <row r="625" spans="2:32" x14ac:dyDescent="0.3">
      <c r="B625" t="s">
        <v>63</v>
      </c>
      <c r="C625" s="14">
        <v>1.22304164280505E-2</v>
      </c>
      <c r="D625" s="14">
        <v>1.31158270804416E-2</v>
      </c>
      <c r="E625" s="14">
        <v>1.1381677629820799E-2</v>
      </c>
      <c r="F625" s="14"/>
      <c r="G625" s="14">
        <v>2.47528814727086E-3</v>
      </c>
      <c r="H625" s="14">
        <v>1.6788915740058499E-2</v>
      </c>
      <c r="I625" s="14">
        <v>1.6570611656693102E-2</v>
      </c>
      <c r="J625" s="14">
        <v>1.02662105633662E-2</v>
      </c>
      <c r="K625" s="14"/>
      <c r="L625" s="14">
        <v>1.64407160528139E-2</v>
      </c>
      <c r="M625" s="14">
        <v>2.3342544784232902E-3</v>
      </c>
      <c r="N625" s="14">
        <v>0</v>
      </c>
      <c r="O625" s="14">
        <v>2.1766829605352901E-2</v>
      </c>
      <c r="P625" s="14">
        <v>1.5856775251751699E-2</v>
      </c>
      <c r="Q625" s="14">
        <v>7.74749002697586E-3</v>
      </c>
      <c r="R625" s="14">
        <v>1.67041895278148E-2</v>
      </c>
      <c r="S625" s="14">
        <v>1.61696137220671E-2</v>
      </c>
      <c r="T625" s="14">
        <v>1.3561089530030599E-2</v>
      </c>
      <c r="U625" s="14"/>
      <c r="V625" s="14">
        <v>1.1703154860283E-2</v>
      </c>
      <c r="W625" s="14">
        <v>1.36020684282477E-2</v>
      </c>
      <c r="X625" s="14"/>
      <c r="Y625" s="14">
        <v>1.10208680212212E-2</v>
      </c>
      <c r="Z625" s="14">
        <v>2.1541537479395401E-2</v>
      </c>
      <c r="AA625" s="14">
        <v>1.06541362503583E-2</v>
      </c>
      <c r="AB625" s="14"/>
      <c r="AC625" s="14">
        <v>1.23584444366804E-2</v>
      </c>
      <c r="AD625" s="14">
        <v>1.03985893976656E-2</v>
      </c>
      <c r="AE625" s="14">
        <v>1.6948362478896601E-2</v>
      </c>
      <c r="AF625" s="14">
        <v>1.4400680729802299E-2</v>
      </c>
    </row>
    <row r="626" spans="2:32" x14ac:dyDescent="0.3">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row>
    <row r="627" spans="2:32" x14ac:dyDescent="0.3">
      <c r="B627" s="6" t="s">
        <v>333</v>
      </c>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row>
    <row r="628" spans="2:32" x14ac:dyDescent="0.3">
      <c r="B628" s="21" t="s">
        <v>67</v>
      </c>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row>
    <row r="629" spans="2:32" x14ac:dyDescent="0.3">
      <c r="B629" t="s">
        <v>322</v>
      </c>
      <c r="C629" s="14">
        <v>0.27958654994284698</v>
      </c>
      <c r="D629" s="14">
        <v>0.28198579123318201</v>
      </c>
      <c r="E629" s="14">
        <v>0.27802844095583401</v>
      </c>
      <c r="F629" s="14"/>
      <c r="G629" s="14">
        <v>0.300819312627014</v>
      </c>
      <c r="H629" s="14">
        <v>0.29032222020354698</v>
      </c>
      <c r="I629" s="14">
        <v>0.24785340298115099</v>
      </c>
      <c r="J629" s="14">
        <v>0.26311889009117601</v>
      </c>
      <c r="K629" s="14"/>
      <c r="L629" s="14">
        <v>0.36798267715237398</v>
      </c>
      <c r="M629" s="14">
        <v>0.24490818429963901</v>
      </c>
      <c r="N629" s="14">
        <v>0.231106883404745</v>
      </c>
      <c r="O629" s="14">
        <v>0.242542824553106</v>
      </c>
      <c r="P629" s="14">
        <v>0.21207960480512</v>
      </c>
      <c r="Q629" s="14">
        <v>0.30288371114541102</v>
      </c>
      <c r="R629" s="14">
        <v>0.20567999214615901</v>
      </c>
      <c r="S629" s="14">
        <v>0.29415468581285797</v>
      </c>
      <c r="T629" s="14">
        <v>0.27620922184368002</v>
      </c>
      <c r="U629" s="14"/>
      <c r="V629" s="14">
        <v>0.31019098341067902</v>
      </c>
      <c r="W629" s="14">
        <v>0.21281292273975599</v>
      </c>
      <c r="X629" s="14"/>
      <c r="Y629" s="14">
        <v>0.246435781112288</v>
      </c>
      <c r="Z629" s="14">
        <v>0.26923472212333799</v>
      </c>
      <c r="AA629" s="14">
        <v>0.51372384519291203</v>
      </c>
      <c r="AB629" s="14"/>
      <c r="AC629" s="14">
        <v>0.199104475436476</v>
      </c>
      <c r="AD629" s="14">
        <v>0.26968906695226702</v>
      </c>
      <c r="AE629" s="14">
        <v>0.24969906836387201</v>
      </c>
      <c r="AF629" s="14">
        <v>0.39393915131976898</v>
      </c>
    </row>
    <row r="630" spans="2:32" x14ac:dyDescent="0.3">
      <c r="B630" t="s">
        <v>323</v>
      </c>
      <c r="C630" s="14">
        <v>0.347325895441493</v>
      </c>
      <c r="D630" s="14">
        <v>0.36073439812876801</v>
      </c>
      <c r="E630" s="14">
        <v>0.33279225733170198</v>
      </c>
      <c r="F630" s="14"/>
      <c r="G630" s="14">
        <v>0.37412705803183699</v>
      </c>
      <c r="H630" s="14">
        <v>0.343592646163558</v>
      </c>
      <c r="I630" s="14">
        <v>0.36173634819112099</v>
      </c>
      <c r="J630" s="14">
        <v>0.27225822262948202</v>
      </c>
      <c r="K630" s="14"/>
      <c r="L630" s="14">
        <v>0.33858830997504102</v>
      </c>
      <c r="M630" s="14">
        <v>0.35561085416495097</v>
      </c>
      <c r="N630" s="14">
        <v>0.338436763311738</v>
      </c>
      <c r="O630" s="14">
        <v>0.38577013399687499</v>
      </c>
      <c r="P630" s="14">
        <v>0.40282865580616101</v>
      </c>
      <c r="Q630" s="14">
        <v>0.341147389574191</v>
      </c>
      <c r="R630" s="14">
        <v>0.36087358967427402</v>
      </c>
      <c r="S630" s="14">
        <v>0.37604082212733497</v>
      </c>
      <c r="T630" s="14">
        <v>0.29285034658353898</v>
      </c>
      <c r="U630" s="14"/>
      <c r="V630" s="14">
        <v>0.38085837736239903</v>
      </c>
      <c r="W630" s="14">
        <v>0.27971007583788499</v>
      </c>
      <c r="X630" s="14"/>
      <c r="Y630" s="14">
        <v>0.345475201214206</v>
      </c>
      <c r="Z630" s="14">
        <v>0.41798841381156698</v>
      </c>
      <c r="AA630" s="14">
        <v>0.33424958221036799</v>
      </c>
      <c r="AB630" s="14"/>
      <c r="AC630" s="14">
        <v>0.27837937877438401</v>
      </c>
      <c r="AD630" s="14">
        <v>0.382070254326843</v>
      </c>
      <c r="AE630" s="14">
        <v>0.28329066265271402</v>
      </c>
      <c r="AF630" s="14">
        <v>0.37835250889053001</v>
      </c>
    </row>
    <row r="631" spans="2:32" x14ac:dyDescent="0.3">
      <c r="B631" t="s">
        <v>324</v>
      </c>
      <c r="C631" s="14">
        <v>0.24276081776878899</v>
      </c>
      <c r="D631" s="14">
        <v>0.23589094673634101</v>
      </c>
      <c r="E631" s="14">
        <v>0.25036244453637901</v>
      </c>
      <c r="F631" s="14"/>
      <c r="G631" s="14">
        <v>0.20850037756003301</v>
      </c>
      <c r="H631" s="14">
        <v>0.26170134192321098</v>
      </c>
      <c r="I631" s="14">
        <v>0.23989725152767899</v>
      </c>
      <c r="J631" s="14">
        <v>0.262808574248107</v>
      </c>
      <c r="K631" s="14"/>
      <c r="L631" s="14">
        <v>0.20420980169841499</v>
      </c>
      <c r="M631" s="14">
        <v>0.25482502583663702</v>
      </c>
      <c r="N631" s="14">
        <v>0.26789518030613602</v>
      </c>
      <c r="O631" s="14">
        <v>0.25432574042031098</v>
      </c>
      <c r="P631" s="14">
        <v>0.23135095175418799</v>
      </c>
      <c r="Q631" s="14">
        <v>0.220409073892432</v>
      </c>
      <c r="R631" s="14">
        <v>0.28871204547551099</v>
      </c>
      <c r="S631" s="14">
        <v>0.23217203898664199</v>
      </c>
      <c r="T631" s="14">
        <v>0.27321226893665401</v>
      </c>
      <c r="U631" s="14"/>
      <c r="V631" s="14">
        <v>0.20362966254269499</v>
      </c>
      <c r="W631" s="14">
        <v>0.32523556783072499</v>
      </c>
      <c r="X631" s="14"/>
      <c r="Y631" s="14">
        <v>0.268404932116871</v>
      </c>
      <c r="Z631" s="14">
        <v>0.19754849984980299</v>
      </c>
      <c r="AA631" s="14">
        <v>0.111303350406471</v>
      </c>
      <c r="AB631" s="14"/>
      <c r="AC631" s="14">
        <v>0.330331843943169</v>
      </c>
      <c r="AD631" s="14">
        <v>0.235134530841481</v>
      </c>
      <c r="AE631" s="14">
        <v>0.31152271044684698</v>
      </c>
      <c r="AF631" s="14">
        <v>0.13848521430529401</v>
      </c>
    </row>
    <row r="632" spans="2:32" x14ac:dyDescent="0.3">
      <c r="B632" t="s">
        <v>265</v>
      </c>
      <c r="C632" s="14">
        <v>7.9566757458388995E-2</v>
      </c>
      <c r="D632" s="14">
        <v>7.79993318794657E-2</v>
      </c>
      <c r="E632" s="14">
        <v>8.1373913707475903E-2</v>
      </c>
      <c r="F632" s="14"/>
      <c r="G632" s="14">
        <v>6.2041450372107801E-2</v>
      </c>
      <c r="H632" s="14">
        <v>6.8942487244385203E-2</v>
      </c>
      <c r="I632" s="14">
        <v>9.7860488482809496E-2</v>
      </c>
      <c r="J632" s="14">
        <v>0.114530765127846</v>
      </c>
      <c r="K632" s="14"/>
      <c r="L632" s="14">
        <v>5.9268745953534999E-2</v>
      </c>
      <c r="M632" s="14">
        <v>9.8774084632322096E-2</v>
      </c>
      <c r="N632" s="14">
        <v>0.127095665136161</v>
      </c>
      <c r="O632" s="14">
        <v>7.3963953978890801E-2</v>
      </c>
      <c r="P632" s="14">
        <v>9.80235816938958E-2</v>
      </c>
      <c r="Q632" s="14">
        <v>9.4693691809022207E-2</v>
      </c>
      <c r="R632" s="14">
        <v>5.3930478104647198E-2</v>
      </c>
      <c r="S632" s="14">
        <v>3.0988093871771E-2</v>
      </c>
      <c r="T632" s="14">
        <v>8.4253125180590097E-2</v>
      </c>
      <c r="U632" s="14"/>
      <c r="V632" s="14">
        <v>6.9215825345784507E-2</v>
      </c>
      <c r="W632" s="14">
        <v>0.102726921564669</v>
      </c>
      <c r="X632" s="14"/>
      <c r="Y632" s="14">
        <v>8.36452790233886E-2</v>
      </c>
      <c r="Z632" s="14">
        <v>5.66537402639248E-2</v>
      </c>
      <c r="AA632" s="14">
        <v>3.62674469763632E-2</v>
      </c>
      <c r="AB632" s="14"/>
      <c r="AC632" s="14">
        <v>9.89435763796645E-2</v>
      </c>
      <c r="AD632" s="14">
        <v>7.6216316996871203E-2</v>
      </c>
      <c r="AE632" s="14">
        <v>0.112906996547119</v>
      </c>
      <c r="AF632" s="14">
        <v>5.4740501669597201E-2</v>
      </c>
    </row>
    <row r="633" spans="2:32" x14ac:dyDescent="0.3">
      <c r="B633" t="s">
        <v>325</v>
      </c>
      <c r="C633" s="14">
        <v>1.92468732188632E-2</v>
      </c>
      <c r="D633" s="14">
        <v>1.51943415158723E-2</v>
      </c>
      <c r="E633" s="14">
        <v>2.2516548509655E-2</v>
      </c>
      <c r="F633" s="14"/>
      <c r="G633" s="14">
        <v>2.4211810431107299E-2</v>
      </c>
      <c r="H633" s="14">
        <v>1.1384342985849101E-2</v>
      </c>
      <c r="I633" s="14">
        <v>2.4412736746489701E-2</v>
      </c>
      <c r="J633" s="14">
        <v>2.30211661335907E-2</v>
      </c>
      <c r="K633" s="14"/>
      <c r="L633" s="14">
        <v>1.41614741661288E-2</v>
      </c>
      <c r="M633" s="14">
        <v>1.7320937873427499E-2</v>
      </c>
      <c r="N633" s="14">
        <v>1.21865492756632E-2</v>
      </c>
      <c r="O633" s="14">
        <v>1.27819618502366E-2</v>
      </c>
      <c r="P633" s="14">
        <v>1.20262540469226E-2</v>
      </c>
      <c r="Q633" s="14">
        <v>2.5068661106461498E-2</v>
      </c>
      <c r="R633" s="14">
        <v>3.65515218324498E-2</v>
      </c>
      <c r="S633" s="14">
        <v>1.3247440455774201E-2</v>
      </c>
      <c r="T633" s="14">
        <v>2.60889553933237E-2</v>
      </c>
      <c r="U633" s="14"/>
      <c r="V633" s="14">
        <v>9.9189084700727504E-3</v>
      </c>
      <c r="W633" s="14">
        <v>3.88871092014514E-2</v>
      </c>
      <c r="X633" s="14"/>
      <c r="Y633" s="14">
        <v>2.2607925837777199E-2</v>
      </c>
      <c r="Z633" s="14">
        <v>1.7335863335611601E-2</v>
      </c>
      <c r="AA633" s="14">
        <v>4.4557752138857003E-3</v>
      </c>
      <c r="AB633" s="14"/>
      <c r="AC633" s="14">
        <v>4.8576195797220501E-2</v>
      </c>
      <c r="AD633" s="14">
        <v>9.1198788030387497E-3</v>
      </c>
      <c r="AE633" s="14">
        <v>1.28160997552756E-2</v>
      </c>
      <c r="AF633" s="14">
        <v>1.1571108577389201E-2</v>
      </c>
    </row>
    <row r="634" spans="2:32" x14ac:dyDescent="0.3">
      <c r="B634" t="s">
        <v>63</v>
      </c>
      <c r="C634" s="14">
        <v>3.1513106169619803E-2</v>
      </c>
      <c r="D634" s="14">
        <v>2.8195190506370101E-2</v>
      </c>
      <c r="E634" s="14">
        <v>3.4926394958954401E-2</v>
      </c>
      <c r="F634" s="14"/>
      <c r="G634" s="14">
        <v>3.02999909779007E-2</v>
      </c>
      <c r="H634" s="14">
        <v>2.4056961479449201E-2</v>
      </c>
      <c r="I634" s="14">
        <v>2.8239772070749399E-2</v>
      </c>
      <c r="J634" s="14">
        <v>6.4262381769797899E-2</v>
      </c>
      <c r="K634" s="14"/>
      <c r="L634" s="14">
        <v>1.5788991054505801E-2</v>
      </c>
      <c r="M634" s="14">
        <v>2.8560913193022199E-2</v>
      </c>
      <c r="N634" s="14">
        <v>2.3278958565556701E-2</v>
      </c>
      <c r="O634" s="14">
        <v>3.0615385200579701E-2</v>
      </c>
      <c r="P634" s="14">
        <v>4.3690951893712401E-2</v>
      </c>
      <c r="Q634" s="14">
        <v>1.57974724724818E-2</v>
      </c>
      <c r="R634" s="14">
        <v>5.4252372766959399E-2</v>
      </c>
      <c r="S634" s="14">
        <v>5.3396918745619797E-2</v>
      </c>
      <c r="T634" s="14">
        <v>4.7386082062213002E-2</v>
      </c>
      <c r="U634" s="14"/>
      <c r="V634" s="14">
        <v>2.6186242868370201E-2</v>
      </c>
      <c r="W634" s="14">
        <v>4.0627402825513699E-2</v>
      </c>
      <c r="X634" s="14"/>
      <c r="Y634" s="14">
        <v>3.3430880695469303E-2</v>
      </c>
      <c r="Z634" s="14">
        <v>4.1238760615755599E-2</v>
      </c>
      <c r="AA634" s="14">
        <v>0</v>
      </c>
      <c r="AB634" s="14"/>
      <c r="AC634" s="14">
        <v>4.4664529669086697E-2</v>
      </c>
      <c r="AD634" s="14">
        <v>2.7769952079499199E-2</v>
      </c>
      <c r="AE634" s="14">
        <v>2.9764462234172201E-2</v>
      </c>
      <c r="AF634" s="14">
        <v>2.29115152374199E-2</v>
      </c>
    </row>
    <row r="635" spans="2:32" x14ac:dyDescent="0.3">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row>
    <row r="636" spans="2:32" x14ac:dyDescent="0.3">
      <c r="B636" s="6" t="s">
        <v>334</v>
      </c>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row>
    <row r="637" spans="2:32" x14ac:dyDescent="0.3">
      <c r="B637" s="21" t="s">
        <v>67</v>
      </c>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row>
    <row r="638" spans="2:32" x14ac:dyDescent="0.3">
      <c r="B638" t="s">
        <v>322</v>
      </c>
      <c r="C638" s="14">
        <v>0.24000835027575099</v>
      </c>
      <c r="D638" s="14">
        <v>0.25941511785570498</v>
      </c>
      <c r="E638" s="14">
        <v>0.221320906479748</v>
      </c>
      <c r="F638" s="14"/>
      <c r="G638" s="14">
        <v>0.28622179736142001</v>
      </c>
      <c r="H638" s="14">
        <v>0.20756882246773001</v>
      </c>
      <c r="I638" s="14">
        <v>0.21537679588879899</v>
      </c>
      <c r="J638" s="14">
        <v>0.291742416771619</v>
      </c>
      <c r="K638" s="14"/>
      <c r="L638" s="14">
        <v>0.35785185087674598</v>
      </c>
      <c r="M638" s="14">
        <v>0.20511978716055301</v>
      </c>
      <c r="N638" s="14">
        <v>0.15399632147711501</v>
      </c>
      <c r="O638" s="14">
        <v>0.22020177966269699</v>
      </c>
      <c r="P638" s="14">
        <v>0.163724354585989</v>
      </c>
      <c r="Q638" s="14">
        <v>0.25215800426690799</v>
      </c>
      <c r="R638" s="14">
        <v>0.201820503833717</v>
      </c>
      <c r="S638" s="14">
        <v>0.24707480823495101</v>
      </c>
      <c r="T638" s="14">
        <v>0.194243981039292</v>
      </c>
      <c r="U638" s="14"/>
      <c r="V638" s="14">
        <v>0.25511079247469998</v>
      </c>
      <c r="W638" s="14">
        <v>0.20575833657866999</v>
      </c>
      <c r="X638" s="14"/>
      <c r="Y638" s="14">
        <v>0.20605104169847199</v>
      </c>
      <c r="Z638" s="14">
        <v>0.266783560841579</v>
      </c>
      <c r="AA638" s="14">
        <v>0.382018642676905</v>
      </c>
      <c r="AB638" s="14"/>
      <c r="AC638" s="14">
        <v>0.17230764699317699</v>
      </c>
      <c r="AD638" s="14">
        <v>0.224517455290282</v>
      </c>
      <c r="AE638" s="14">
        <v>0.29576612374668898</v>
      </c>
      <c r="AF638" s="14">
        <v>0.318370414820001</v>
      </c>
    </row>
    <row r="639" spans="2:32" x14ac:dyDescent="0.3">
      <c r="B639" t="s">
        <v>323</v>
      </c>
      <c r="C639" s="14">
        <v>0.35572964193603801</v>
      </c>
      <c r="D639" s="14">
        <v>0.37050023726942299</v>
      </c>
      <c r="E639" s="14">
        <v>0.34094335101665901</v>
      </c>
      <c r="F639" s="14"/>
      <c r="G639" s="14">
        <v>0.353435846422537</v>
      </c>
      <c r="H639" s="14">
        <v>0.37721210911061298</v>
      </c>
      <c r="I639" s="14">
        <v>0.31700277607590999</v>
      </c>
      <c r="J639" s="14">
        <v>0.370227860258043</v>
      </c>
      <c r="K639" s="14"/>
      <c r="L639" s="14">
        <v>0.36110230340183302</v>
      </c>
      <c r="M639" s="14">
        <v>0.39401665447494799</v>
      </c>
      <c r="N639" s="14">
        <v>0.371385448994064</v>
      </c>
      <c r="O639" s="14">
        <v>0.41372723276325102</v>
      </c>
      <c r="P639" s="14">
        <v>0.37411750498174101</v>
      </c>
      <c r="Q639" s="14">
        <v>0.36926998602771899</v>
      </c>
      <c r="R639" s="14">
        <v>0.27388877794421002</v>
      </c>
      <c r="S639" s="14">
        <v>0.30954965720143202</v>
      </c>
      <c r="T639" s="14">
        <v>0.31646214503950498</v>
      </c>
      <c r="U639" s="14"/>
      <c r="V639" s="14">
        <v>0.38366101035285199</v>
      </c>
      <c r="W639" s="14">
        <v>0.298554370431306</v>
      </c>
      <c r="X639" s="14"/>
      <c r="Y639" s="14">
        <v>0.353302798546626</v>
      </c>
      <c r="Z639" s="14">
        <v>0.40077716550862102</v>
      </c>
      <c r="AA639" s="14">
        <v>0.38313428308836001</v>
      </c>
      <c r="AB639" s="14"/>
      <c r="AC639" s="14">
        <v>0.31630839158822299</v>
      </c>
      <c r="AD639" s="14">
        <v>0.37167850588483903</v>
      </c>
      <c r="AE639" s="14">
        <v>0.25078255533660798</v>
      </c>
      <c r="AF639" s="14">
        <v>0.40843793164221898</v>
      </c>
    </row>
    <row r="640" spans="2:32" x14ac:dyDescent="0.3">
      <c r="B640" t="s">
        <v>324</v>
      </c>
      <c r="C640" s="14">
        <v>0.26479930082241399</v>
      </c>
      <c r="D640" s="14">
        <v>0.25520384324176998</v>
      </c>
      <c r="E640" s="14">
        <v>0.27435185058419798</v>
      </c>
      <c r="F640" s="14"/>
      <c r="G640" s="14">
        <v>0.21320674601193701</v>
      </c>
      <c r="H640" s="14">
        <v>0.27209379707676201</v>
      </c>
      <c r="I640" s="14">
        <v>0.315022895769345</v>
      </c>
      <c r="J640" s="14">
        <v>0.25303637426986297</v>
      </c>
      <c r="K640" s="14"/>
      <c r="L640" s="14">
        <v>0.19094500245531601</v>
      </c>
      <c r="M640" s="14">
        <v>0.29534643572833802</v>
      </c>
      <c r="N640" s="14">
        <v>0.33504857081769102</v>
      </c>
      <c r="O640" s="14">
        <v>0.25873313206140303</v>
      </c>
      <c r="P640" s="14">
        <v>0.27330691999852103</v>
      </c>
      <c r="Q640" s="14">
        <v>0.22613880997191799</v>
      </c>
      <c r="R640" s="14">
        <v>0.28471536657289698</v>
      </c>
      <c r="S640" s="14">
        <v>0.23506190881161301</v>
      </c>
      <c r="T640" s="14">
        <v>0.34588435618250502</v>
      </c>
      <c r="U640" s="14"/>
      <c r="V640" s="14">
        <v>0.25241313859840903</v>
      </c>
      <c r="W640" s="14">
        <v>0.291603941978065</v>
      </c>
      <c r="X640" s="14"/>
      <c r="Y640" s="14">
        <v>0.27977249105047802</v>
      </c>
      <c r="Z640" s="14">
        <v>0.23634877573944499</v>
      </c>
      <c r="AA640" s="14">
        <v>0.19284064219508901</v>
      </c>
      <c r="AB640" s="14"/>
      <c r="AC640" s="14">
        <v>0.29125121235920098</v>
      </c>
      <c r="AD640" s="14">
        <v>0.27413064848059099</v>
      </c>
      <c r="AE640" s="14">
        <v>0.29255305282917099</v>
      </c>
      <c r="AF640" s="14">
        <v>0.207506580508795</v>
      </c>
    </row>
    <row r="641" spans="2:32" x14ac:dyDescent="0.3">
      <c r="B641" t="s">
        <v>265</v>
      </c>
      <c r="C641" s="14">
        <v>7.9804919992000303E-2</v>
      </c>
      <c r="D641" s="14">
        <v>6.2487567308251703E-2</v>
      </c>
      <c r="E641" s="14">
        <v>9.7365206120346298E-2</v>
      </c>
      <c r="F641" s="14"/>
      <c r="G641" s="14">
        <v>7.5757899264421905E-2</v>
      </c>
      <c r="H641" s="14">
        <v>8.0038217448981902E-2</v>
      </c>
      <c r="I641" s="14">
        <v>0.101440481133262</v>
      </c>
      <c r="J641" s="14">
        <v>4.4561897948380398E-2</v>
      </c>
      <c r="K641" s="14"/>
      <c r="L641" s="14">
        <v>5.1559925900843698E-2</v>
      </c>
      <c r="M641" s="14">
        <v>8.4596301173976707E-2</v>
      </c>
      <c r="N641" s="14">
        <v>7.0305377458747903E-2</v>
      </c>
      <c r="O641" s="14">
        <v>6.2309037077877202E-2</v>
      </c>
      <c r="P641" s="14">
        <v>0.10204588787378301</v>
      </c>
      <c r="Q641" s="14">
        <v>0.101341762633977</v>
      </c>
      <c r="R641" s="14">
        <v>9.5074273809058599E-2</v>
      </c>
      <c r="S641" s="14">
        <v>0.119744084202387</v>
      </c>
      <c r="T641" s="14">
        <v>7.7978926825267497E-2</v>
      </c>
      <c r="U641" s="14"/>
      <c r="V641" s="14">
        <v>6.0700763594518099E-2</v>
      </c>
      <c r="W641" s="14">
        <v>0.120976926772818</v>
      </c>
      <c r="X641" s="14"/>
      <c r="Y641" s="14">
        <v>8.8234290832471807E-2</v>
      </c>
      <c r="Z641" s="14">
        <v>3.1100939068831199E-2</v>
      </c>
      <c r="AA641" s="14">
        <v>4.2006432039645901E-2</v>
      </c>
      <c r="AB641" s="14"/>
      <c r="AC641" s="14">
        <v>0.12669703556360601</v>
      </c>
      <c r="AD641" s="14">
        <v>6.8659070521000107E-2</v>
      </c>
      <c r="AE641" s="14">
        <v>0.105585485191221</v>
      </c>
      <c r="AF641" s="14">
        <v>4.4244909574981298E-2</v>
      </c>
    </row>
    <row r="642" spans="2:32" x14ac:dyDescent="0.3">
      <c r="B642" t="s">
        <v>325</v>
      </c>
      <c r="C642" s="14">
        <v>1.9635084728157601E-2</v>
      </c>
      <c r="D642" s="14">
        <v>1.8185214422416E-2</v>
      </c>
      <c r="E642" s="14">
        <v>2.1144282357556402E-2</v>
      </c>
      <c r="F642" s="14"/>
      <c r="G642" s="14">
        <v>1.4659468774280199E-2</v>
      </c>
      <c r="H642" s="14">
        <v>1.9316242098382098E-2</v>
      </c>
      <c r="I642" s="14">
        <v>2.6878085817508099E-2</v>
      </c>
      <c r="J642" s="14">
        <v>1.6934267660713601E-2</v>
      </c>
      <c r="K642" s="14"/>
      <c r="L642" s="14">
        <v>1.32849778867831E-2</v>
      </c>
      <c r="M642" s="14">
        <v>1.01776931870302E-2</v>
      </c>
      <c r="N642" s="14">
        <v>1.4643752958045601E-2</v>
      </c>
      <c r="O642" s="14">
        <v>4.55136683490998E-3</v>
      </c>
      <c r="P642" s="14">
        <v>1.90556301703011E-2</v>
      </c>
      <c r="Q642" s="14">
        <v>1.62307991478749E-2</v>
      </c>
      <c r="R642" s="14">
        <v>6.4013641966781401E-2</v>
      </c>
      <c r="S642" s="14">
        <v>5.7881489922623599E-3</v>
      </c>
      <c r="T642" s="14">
        <v>3.0308083199445099E-2</v>
      </c>
      <c r="U642" s="14"/>
      <c r="V642" s="14">
        <v>1.11683360456483E-2</v>
      </c>
      <c r="W642" s="14">
        <v>3.75128240703946E-2</v>
      </c>
      <c r="X642" s="14"/>
      <c r="Y642" s="14">
        <v>2.2165998731282902E-2</v>
      </c>
      <c r="Z642" s="14">
        <v>2.5058889251281299E-2</v>
      </c>
      <c r="AA642" s="14">
        <v>0</v>
      </c>
      <c r="AB642" s="14"/>
      <c r="AC642" s="14">
        <v>3.7196334953701699E-2</v>
      </c>
      <c r="AD642" s="14">
        <v>1.4425929904536099E-2</v>
      </c>
      <c r="AE642" s="14">
        <v>3.83644204174141E-2</v>
      </c>
      <c r="AF642" s="14">
        <v>4.4324197895891301E-3</v>
      </c>
    </row>
    <row r="643" spans="2:32" x14ac:dyDescent="0.3">
      <c r="B643" t="s">
        <v>63</v>
      </c>
      <c r="C643" s="14">
        <v>4.00227022456391E-2</v>
      </c>
      <c r="D643" s="14">
        <v>3.42080199024343E-2</v>
      </c>
      <c r="E643" s="14">
        <v>4.4874403441491198E-2</v>
      </c>
      <c r="F643" s="14"/>
      <c r="G643" s="14">
        <v>5.6718242165404199E-2</v>
      </c>
      <c r="H643" s="14">
        <v>4.37708117975322E-2</v>
      </c>
      <c r="I643" s="14">
        <v>2.4278965315175101E-2</v>
      </c>
      <c r="J643" s="14">
        <v>2.3497183091380401E-2</v>
      </c>
      <c r="K643" s="14"/>
      <c r="L643" s="14">
        <v>2.5255939478478599E-2</v>
      </c>
      <c r="M643" s="14">
        <v>1.0743128275153601E-2</v>
      </c>
      <c r="N643" s="14">
        <v>5.46205282943358E-2</v>
      </c>
      <c r="O643" s="14">
        <v>4.0477451599861901E-2</v>
      </c>
      <c r="P643" s="14">
        <v>6.7749702389665198E-2</v>
      </c>
      <c r="Q643" s="14">
        <v>3.48606379516034E-2</v>
      </c>
      <c r="R643" s="14">
        <v>8.0487435873336094E-2</v>
      </c>
      <c r="S643" s="14">
        <v>8.2781392557354005E-2</v>
      </c>
      <c r="T643" s="14">
        <v>3.5122507713984397E-2</v>
      </c>
      <c r="U643" s="14"/>
      <c r="V643" s="14">
        <v>3.6945958933872897E-2</v>
      </c>
      <c r="W643" s="14">
        <v>4.5593600168746598E-2</v>
      </c>
      <c r="X643" s="14"/>
      <c r="Y643" s="14">
        <v>5.0473379140670203E-2</v>
      </c>
      <c r="Z643" s="14">
        <v>3.9930669590242003E-2</v>
      </c>
      <c r="AA643" s="14">
        <v>0</v>
      </c>
      <c r="AB643" s="14"/>
      <c r="AC643" s="14">
        <v>5.6239378542090497E-2</v>
      </c>
      <c r="AD643" s="14">
        <v>4.6588389918751298E-2</v>
      </c>
      <c r="AE643" s="14">
        <v>1.6948362478896601E-2</v>
      </c>
      <c r="AF643" s="14">
        <v>1.70077436644148E-2</v>
      </c>
    </row>
    <row r="644" spans="2:32" x14ac:dyDescent="0.3">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row>
    <row r="645" spans="2:32" x14ac:dyDescent="0.3">
      <c r="B645" s="6" t="s">
        <v>337</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row>
    <row r="646" spans="2:32" x14ac:dyDescent="0.3">
      <c r="B646" s="21" t="s">
        <v>67</v>
      </c>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row>
    <row r="647" spans="2:32" x14ac:dyDescent="0.3">
      <c r="B647" t="s">
        <v>335</v>
      </c>
      <c r="C647" s="14">
        <v>0.60376235983107696</v>
      </c>
      <c r="D647" s="14">
        <v>0.62723748247821798</v>
      </c>
      <c r="E647" s="14">
        <v>0.58210076047211101</v>
      </c>
      <c r="F647" s="14"/>
      <c r="G647" s="14">
        <v>0.66926839934690696</v>
      </c>
      <c r="H647" s="14">
        <v>0.59902046641740403</v>
      </c>
      <c r="I647" s="14">
        <v>0.56006143949975096</v>
      </c>
      <c r="J647" s="14">
        <v>0.564272790344166</v>
      </c>
      <c r="K647" s="14"/>
      <c r="L647" s="14">
        <v>0.66036604422997403</v>
      </c>
      <c r="M647" s="14">
        <v>0.59330199674474005</v>
      </c>
      <c r="N647" s="14">
        <v>0.55303964455312804</v>
      </c>
      <c r="O647" s="14">
        <v>0.59781849842363799</v>
      </c>
      <c r="P647" s="14">
        <v>0.60866970750448401</v>
      </c>
      <c r="Q647" s="14">
        <v>0.63027275434589602</v>
      </c>
      <c r="R647" s="14">
        <v>0.52160594667859395</v>
      </c>
      <c r="S647" s="14">
        <v>0.59518051217000301</v>
      </c>
      <c r="T647" s="14">
        <v>0.58081864188043997</v>
      </c>
      <c r="U647" s="14"/>
      <c r="V647" s="14">
        <v>0.63522712981780605</v>
      </c>
      <c r="W647" s="14">
        <v>0.53664029627084697</v>
      </c>
      <c r="X647" s="14"/>
      <c r="Y647" s="14">
        <v>0.59808342015597604</v>
      </c>
      <c r="Z647" s="14">
        <v>0.59803467700354496</v>
      </c>
      <c r="AA647" s="14">
        <v>0.74523461568055405</v>
      </c>
      <c r="AB647" s="14"/>
      <c r="AC647" s="14">
        <v>0.55511044230953699</v>
      </c>
      <c r="AD647" s="14">
        <v>0.62083946062846496</v>
      </c>
      <c r="AE647" s="14">
        <v>0.48694156078248801</v>
      </c>
      <c r="AF647" s="14">
        <v>0.664977350065449</v>
      </c>
    </row>
    <row r="648" spans="2:32" x14ac:dyDescent="0.3">
      <c r="B648" t="s">
        <v>336</v>
      </c>
      <c r="C648" s="14">
        <v>0.28208406289516902</v>
      </c>
      <c r="D648" s="14">
        <v>0.25792731741397401</v>
      </c>
      <c r="E648" s="14">
        <v>0.30408380858395101</v>
      </c>
      <c r="F648" s="14"/>
      <c r="G648" s="14">
        <v>0.23551316851822199</v>
      </c>
      <c r="H648" s="14">
        <v>0.290856535609131</v>
      </c>
      <c r="I648" s="14">
        <v>0.30707154432087602</v>
      </c>
      <c r="J648" s="14">
        <v>0.30524346791398899</v>
      </c>
      <c r="K648" s="14"/>
      <c r="L648" s="14">
        <v>0.26309714345780899</v>
      </c>
      <c r="M648" s="14">
        <v>0.27366939737361301</v>
      </c>
      <c r="N648" s="14">
        <v>0.33244988334180398</v>
      </c>
      <c r="O648" s="14">
        <v>0.23472936984965101</v>
      </c>
      <c r="P648" s="14">
        <v>0.29521730952102598</v>
      </c>
      <c r="Q648" s="14">
        <v>0.30066757220818202</v>
      </c>
      <c r="R648" s="14">
        <v>0.29318575748105802</v>
      </c>
      <c r="S648" s="14">
        <v>0.33829602072255499</v>
      </c>
      <c r="T648" s="14">
        <v>0.273777896713989</v>
      </c>
      <c r="U648" s="14"/>
      <c r="V648" s="14">
        <v>0.26690800172671703</v>
      </c>
      <c r="W648" s="14">
        <v>0.31560282234317399</v>
      </c>
      <c r="X648" s="14"/>
      <c r="Y648" s="14">
        <v>0.27826437731861098</v>
      </c>
      <c r="Z648" s="14">
        <v>0.30230655473482698</v>
      </c>
      <c r="AA648" s="14">
        <v>0.16442891748640301</v>
      </c>
      <c r="AB648" s="14"/>
      <c r="AC648" s="14">
        <v>0.29367330232480499</v>
      </c>
      <c r="AD648" s="14">
        <v>0.26909256714442997</v>
      </c>
      <c r="AE648" s="14">
        <v>0.37460990395999899</v>
      </c>
      <c r="AF648" s="14">
        <v>0.26239084877671198</v>
      </c>
    </row>
    <row r="649" spans="2:32" x14ac:dyDescent="0.3">
      <c r="B649" t="s">
        <v>80</v>
      </c>
      <c r="C649" s="14">
        <v>0.114153577273754</v>
      </c>
      <c r="D649" s="14">
        <v>0.114835200107808</v>
      </c>
      <c r="E649" s="14">
        <v>0.11381543094393901</v>
      </c>
      <c r="F649" s="14"/>
      <c r="G649" s="14">
        <v>9.5218432134870704E-2</v>
      </c>
      <c r="H649" s="14">
        <v>0.110122997973464</v>
      </c>
      <c r="I649" s="14">
        <v>0.13286701617937199</v>
      </c>
      <c r="J649" s="14">
        <v>0.13048374174184499</v>
      </c>
      <c r="K649" s="14"/>
      <c r="L649" s="14">
        <v>7.6536812312217095E-2</v>
      </c>
      <c r="M649" s="14">
        <v>0.133028605881646</v>
      </c>
      <c r="N649" s="14">
        <v>0.114510472105068</v>
      </c>
      <c r="O649" s="14">
        <v>0.167452131726711</v>
      </c>
      <c r="P649" s="14">
        <v>9.6112982974489294E-2</v>
      </c>
      <c r="Q649" s="14">
        <v>6.9059673445921996E-2</v>
      </c>
      <c r="R649" s="14">
        <v>0.18520829584034801</v>
      </c>
      <c r="S649" s="14">
        <v>6.6523467107441697E-2</v>
      </c>
      <c r="T649" s="14">
        <v>0.14540346140557001</v>
      </c>
      <c r="U649" s="14"/>
      <c r="V649" s="14">
        <v>9.7864868455476706E-2</v>
      </c>
      <c r="W649" s="14">
        <v>0.14775688138597901</v>
      </c>
      <c r="X649" s="14"/>
      <c r="Y649" s="14">
        <v>0.12365220252541299</v>
      </c>
      <c r="Z649" s="14">
        <v>9.9658768261627798E-2</v>
      </c>
      <c r="AA649" s="14">
        <v>9.0336466833042597E-2</v>
      </c>
      <c r="AB649" s="14"/>
      <c r="AC649" s="14">
        <v>0.151216255365659</v>
      </c>
      <c r="AD649" s="14">
        <v>0.110067972227105</v>
      </c>
      <c r="AE649" s="14">
        <v>0.13844853525751299</v>
      </c>
      <c r="AF649" s="14">
        <v>7.2631801157838793E-2</v>
      </c>
    </row>
    <row r="650" spans="2:32" x14ac:dyDescent="0.3">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row>
    <row r="651" spans="2:32" x14ac:dyDescent="0.3">
      <c r="B651" s="6" t="s">
        <v>343</v>
      </c>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row>
    <row r="652" spans="2:32" x14ac:dyDescent="0.3">
      <c r="B652" s="21" t="s">
        <v>67</v>
      </c>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row>
    <row r="653" spans="2:32" x14ac:dyDescent="0.3">
      <c r="B653" t="s">
        <v>338</v>
      </c>
      <c r="C653" s="14">
        <v>0.296082635815896</v>
      </c>
      <c r="D653" s="14">
        <v>0.31051281745811798</v>
      </c>
      <c r="E653" s="14">
        <v>0.28037292343918302</v>
      </c>
      <c r="F653" s="14"/>
      <c r="G653" s="14">
        <v>0.34968839562148502</v>
      </c>
      <c r="H653" s="14">
        <v>0.2943469055772</v>
      </c>
      <c r="I653" s="14">
        <v>0.242712935025507</v>
      </c>
      <c r="J653" s="14">
        <v>0.29220137276335101</v>
      </c>
      <c r="K653" s="14"/>
      <c r="L653" s="14">
        <v>0.38054175999847201</v>
      </c>
      <c r="M653" s="14">
        <v>0.22233300670616299</v>
      </c>
      <c r="N653" s="14">
        <v>0.23272282865467001</v>
      </c>
      <c r="O653" s="14">
        <v>0.29921751818088399</v>
      </c>
      <c r="P653" s="14">
        <v>0.300278210855007</v>
      </c>
      <c r="Q653" s="14">
        <v>0.29357748992888999</v>
      </c>
      <c r="R653" s="14">
        <v>0.26874108495520899</v>
      </c>
      <c r="S653" s="14">
        <v>0.23450888187417099</v>
      </c>
      <c r="T653" s="14">
        <v>0.305174368741991</v>
      </c>
      <c r="U653" s="14"/>
      <c r="V653" s="14">
        <v>0.31406284125039202</v>
      </c>
      <c r="W653" s="14">
        <v>0.261763351077622</v>
      </c>
      <c r="X653" s="14"/>
      <c r="Y653" s="14">
        <v>0.25613751441654697</v>
      </c>
      <c r="Z653" s="14">
        <v>0.35763363135089099</v>
      </c>
      <c r="AA653" s="14">
        <v>0.33794462954196602</v>
      </c>
      <c r="AB653" s="14"/>
      <c r="AC653" s="14">
        <v>0.219178494998817</v>
      </c>
      <c r="AD653" s="14">
        <v>0.27622964610171302</v>
      </c>
      <c r="AE653" s="14">
        <v>0.37634899071669498</v>
      </c>
      <c r="AF653" s="14">
        <v>0.392292738917146</v>
      </c>
    </row>
    <row r="654" spans="2:32" x14ac:dyDescent="0.3">
      <c r="B654" t="s">
        <v>339</v>
      </c>
      <c r="C654" s="14">
        <v>0.44834888487943803</v>
      </c>
      <c r="D654" s="14">
        <v>0.44095007483765603</v>
      </c>
      <c r="E654" s="14">
        <v>0.45709832148868201</v>
      </c>
      <c r="F654" s="14"/>
      <c r="G654" s="14">
        <v>0.40665891203063997</v>
      </c>
      <c r="H654" s="14">
        <v>0.44312125570890898</v>
      </c>
      <c r="I654" s="14">
        <v>0.48638292895027702</v>
      </c>
      <c r="J654" s="14">
        <v>0.479109092401724</v>
      </c>
      <c r="K654" s="14"/>
      <c r="L654" s="14">
        <v>0.438934112880496</v>
      </c>
      <c r="M654" s="14">
        <v>0.462182177179914</v>
      </c>
      <c r="N654" s="14">
        <v>0.49753779993700098</v>
      </c>
      <c r="O654" s="14">
        <v>0.46660508579770599</v>
      </c>
      <c r="P654" s="14">
        <v>0.39841759769600199</v>
      </c>
      <c r="Q654" s="14">
        <v>0.415841533916182</v>
      </c>
      <c r="R654" s="14">
        <v>0.45770055384786701</v>
      </c>
      <c r="S654" s="14">
        <v>0.49271581014975901</v>
      </c>
      <c r="T654" s="14">
        <v>0.45035962249081701</v>
      </c>
      <c r="U654" s="14"/>
      <c r="V654" s="14">
        <v>0.45731893108663002</v>
      </c>
      <c r="W654" s="14">
        <v>0.42600864307082398</v>
      </c>
      <c r="X654" s="14"/>
      <c r="Y654" s="14">
        <v>0.45596534627254098</v>
      </c>
      <c r="Z654" s="14">
        <v>0.43523832499162701</v>
      </c>
      <c r="AA654" s="14">
        <v>0.54823411660913002</v>
      </c>
      <c r="AB654" s="14"/>
      <c r="AC654" s="14">
        <v>0.43930191645357097</v>
      </c>
      <c r="AD654" s="14">
        <v>0.46539715460238801</v>
      </c>
      <c r="AE654" s="14">
        <v>0.39023963094500402</v>
      </c>
      <c r="AF654" s="14">
        <v>0.44061511856211499</v>
      </c>
    </row>
    <row r="655" spans="2:32" x14ac:dyDescent="0.3">
      <c r="B655" t="s">
        <v>340</v>
      </c>
      <c r="C655" s="14">
        <v>0.18073096647647699</v>
      </c>
      <c r="D655" s="14">
        <v>0.18147666943502</v>
      </c>
      <c r="E655" s="14">
        <v>0.180529117247999</v>
      </c>
      <c r="F655" s="14"/>
      <c r="G655" s="14">
        <v>0.16342978526497001</v>
      </c>
      <c r="H655" s="14">
        <v>0.184051563688098</v>
      </c>
      <c r="I655" s="14">
        <v>0.19439310141566399</v>
      </c>
      <c r="J655" s="14">
        <v>0.18038147467756799</v>
      </c>
      <c r="K655" s="14"/>
      <c r="L655" s="14">
        <v>0.13468415308605</v>
      </c>
      <c r="M655" s="14">
        <v>0.219731793272266</v>
      </c>
      <c r="N655" s="14">
        <v>0.200637075318263</v>
      </c>
      <c r="O655" s="14">
        <v>0.15701136794945</v>
      </c>
      <c r="P655" s="14">
        <v>0.21012080639241801</v>
      </c>
      <c r="Q655" s="14">
        <v>0.196180829614478</v>
      </c>
      <c r="R655" s="14">
        <v>0.209935152604557</v>
      </c>
      <c r="S655" s="14">
        <v>0.22375329182266601</v>
      </c>
      <c r="T655" s="14">
        <v>0.15436144869043</v>
      </c>
      <c r="U655" s="14"/>
      <c r="V655" s="14">
        <v>0.17063933669820999</v>
      </c>
      <c r="W655" s="14">
        <v>0.20293760881769601</v>
      </c>
      <c r="X655" s="14"/>
      <c r="Y655" s="14">
        <v>0.20226997538963101</v>
      </c>
      <c r="Z655" s="14">
        <v>0.15766899728422801</v>
      </c>
      <c r="AA655" s="14">
        <v>9.2640235755817396E-2</v>
      </c>
      <c r="AB655" s="14"/>
      <c r="AC655" s="14">
        <v>0.21917168270395401</v>
      </c>
      <c r="AD655" s="14">
        <v>0.192854829745569</v>
      </c>
      <c r="AE655" s="14">
        <v>0.15925560747988701</v>
      </c>
      <c r="AF655" s="14">
        <v>0.124703069859482</v>
      </c>
    </row>
    <row r="656" spans="2:32" x14ac:dyDescent="0.3">
      <c r="B656" t="s">
        <v>341</v>
      </c>
      <c r="C656" s="14">
        <v>4.7661439612586898E-2</v>
      </c>
      <c r="D656" s="14">
        <v>3.4529621674557101E-2</v>
      </c>
      <c r="E656" s="14">
        <v>6.0097357518622302E-2</v>
      </c>
      <c r="F656" s="14"/>
      <c r="G656" s="14">
        <v>4.9848438609257702E-2</v>
      </c>
      <c r="H656" s="14">
        <v>4.3465646060416897E-2</v>
      </c>
      <c r="I656" s="14">
        <v>5.4354006581129502E-2</v>
      </c>
      <c r="J656" s="14">
        <v>4.2805688291648297E-2</v>
      </c>
      <c r="K656" s="14"/>
      <c r="L656" s="14">
        <v>2.7518973825901499E-2</v>
      </c>
      <c r="M656" s="14">
        <v>6.4066175275421799E-2</v>
      </c>
      <c r="N656" s="14">
        <v>3.0601871969708101E-2</v>
      </c>
      <c r="O656" s="14">
        <v>4.21545066187601E-2</v>
      </c>
      <c r="P656" s="14">
        <v>3.9374259548346398E-2</v>
      </c>
      <c r="Q656" s="14">
        <v>5.8514180745995702E-2</v>
      </c>
      <c r="R656" s="14">
        <v>4.3587434187276203E-2</v>
      </c>
      <c r="S656" s="14">
        <v>4.9022016153403701E-2</v>
      </c>
      <c r="T656" s="14">
        <v>6.9356411150350197E-2</v>
      </c>
      <c r="U656" s="14"/>
      <c r="V656" s="14">
        <v>3.9280518210140801E-2</v>
      </c>
      <c r="W656" s="14">
        <v>6.4037084234396996E-2</v>
      </c>
      <c r="X656" s="14"/>
      <c r="Y656" s="14">
        <v>5.1398269160838499E-2</v>
      </c>
      <c r="Z656" s="14">
        <v>3.18209942413007E-2</v>
      </c>
      <c r="AA656" s="14">
        <v>2.1181018093086298E-2</v>
      </c>
      <c r="AB656" s="14"/>
      <c r="AC656" s="14">
        <v>6.6575279808126997E-2</v>
      </c>
      <c r="AD656" s="14">
        <v>4.2365635795220097E-2</v>
      </c>
      <c r="AE656" s="14">
        <v>5.7207408379517898E-2</v>
      </c>
      <c r="AF656" s="14">
        <v>3.2901241175193198E-2</v>
      </c>
    </row>
    <row r="657" spans="2:32" x14ac:dyDescent="0.3">
      <c r="B657" t="s">
        <v>342</v>
      </c>
      <c r="C657" s="14">
        <v>2.0917593544155001E-2</v>
      </c>
      <c r="D657" s="14">
        <v>2.3442172239054902E-2</v>
      </c>
      <c r="E657" s="14">
        <v>1.8455574999599801E-2</v>
      </c>
      <c r="F657" s="14"/>
      <c r="G657" s="14">
        <v>2.6137153110462601E-2</v>
      </c>
      <c r="H657" s="14">
        <v>2.66520746261848E-2</v>
      </c>
      <c r="I657" s="14">
        <v>1.3906771441222E-2</v>
      </c>
      <c r="J657" s="14">
        <v>5.5023718657088803E-3</v>
      </c>
      <c r="K657" s="14"/>
      <c r="L657" s="14">
        <v>9.8824113895938492E-3</v>
      </c>
      <c r="M657" s="14">
        <v>1.9464959921121301E-2</v>
      </c>
      <c r="N657" s="14">
        <v>3.2234344361659097E-2</v>
      </c>
      <c r="O657" s="14">
        <v>2.79667604735453E-2</v>
      </c>
      <c r="P657" s="14">
        <v>3.6794796728009303E-2</v>
      </c>
      <c r="Q657" s="14">
        <v>3.5885965794454397E-2</v>
      </c>
      <c r="R657" s="14">
        <v>2.0035774405091199E-2</v>
      </c>
      <c r="S657" s="14">
        <v>0</v>
      </c>
      <c r="T657" s="14">
        <v>1.7633919662561399E-2</v>
      </c>
      <c r="U657" s="14"/>
      <c r="V657" s="14">
        <v>1.6109133942552499E-2</v>
      </c>
      <c r="W657" s="14">
        <v>3.1299965985097301E-2</v>
      </c>
      <c r="X657" s="14"/>
      <c r="Y657" s="14">
        <v>2.73196756577226E-2</v>
      </c>
      <c r="Z657" s="14">
        <v>6.1753411158497404E-3</v>
      </c>
      <c r="AA657" s="14">
        <v>0</v>
      </c>
      <c r="AB657" s="14"/>
      <c r="AC657" s="14">
        <v>4.2932353350087403E-2</v>
      </c>
      <c r="AD657" s="14">
        <v>1.9311298785486201E-2</v>
      </c>
      <c r="AE657" s="14">
        <v>0</v>
      </c>
      <c r="AF657" s="14">
        <v>9.4878314860633202E-3</v>
      </c>
    </row>
    <row r="658" spans="2:32" x14ac:dyDescent="0.3">
      <c r="B658" t="s">
        <v>88</v>
      </c>
      <c r="C658" s="14">
        <v>6.2584796714471201E-3</v>
      </c>
      <c r="D658" s="14">
        <v>9.0886443555936898E-3</v>
      </c>
      <c r="E658" s="14">
        <v>3.4467053059140701E-3</v>
      </c>
      <c r="F658" s="14"/>
      <c r="G658" s="14">
        <v>4.2373153631841704E-3</v>
      </c>
      <c r="H658" s="14">
        <v>8.3625543391913203E-3</v>
      </c>
      <c r="I658" s="14">
        <v>8.2502565862000807E-3</v>
      </c>
      <c r="J658" s="14">
        <v>0</v>
      </c>
      <c r="K658" s="14"/>
      <c r="L658" s="14">
        <v>8.4385888194874002E-3</v>
      </c>
      <c r="M658" s="14">
        <v>1.22218876451135E-2</v>
      </c>
      <c r="N658" s="14">
        <v>6.2660797586988996E-3</v>
      </c>
      <c r="O658" s="14">
        <v>7.0447609796546002E-3</v>
      </c>
      <c r="P658" s="14">
        <v>1.5014328780216701E-2</v>
      </c>
      <c r="Q658" s="14">
        <v>0</v>
      </c>
      <c r="R658" s="14">
        <v>0</v>
      </c>
      <c r="S658" s="14">
        <v>0</v>
      </c>
      <c r="T658" s="14">
        <v>3.1142292638497498E-3</v>
      </c>
      <c r="U658" s="14"/>
      <c r="V658" s="14">
        <v>2.5892388120746699E-3</v>
      </c>
      <c r="W658" s="14">
        <v>1.3953346814363599E-2</v>
      </c>
      <c r="X658" s="14"/>
      <c r="Y658" s="14">
        <v>6.9092191027193299E-3</v>
      </c>
      <c r="Z658" s="14">
        <v>1.1462711016103499E-2</v>
      </c>
      <c r="AA658" s="14">
        <v>0</v>
      </c>
      <c r="AB658" s="14"/>
      <c r="AC658" s="14">
        <v>1.28402726854445E-2</v>
      </c>
      <c r="AD658" s="14">
        <v>3.8414349696236001E-3</v>
      </c>
      <c r="AE658" s="14">
        <v>1.6948362478896601E-2</v>
      </c>
      <c r="AF658" s="14">
        <v>0</v>
      </c>
    </row>
    <row r="659" spans="2:32" x14ac:dyDescent="0.3">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row>
    <row r="660" spans="2:32" x14ac:dyDescent="0.3">
      <c r="B660" s="6" t="s">
        <v>346</v>
      </c>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row>
    <row r="661" spans="2:32" x14ac:dyDescent="0.3">
      <c r="B661" s="21" t="s">
        <v>67</v>
      </c>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row>
    <row r="662" spans="2:32" x14ac:dyDescent="0.3">
      <c r="B662" t="s">
        <v>344</v>
      </c>
      <c r="C662" s="14">
        <v>0.55701794056058695</v>
      </c>
      <c r="D662" s="14">
        <v>0.57033358755757702</v>
      </c>
      <c r="E662" s="14">
        <v>0.54429267335126796</v>
      </c>
      <c r="F662" s="14"/>
      <c r="G662" s="14">
        <v>0.57380806246188398</v>
      </c>
      <c r="H662" s="14">
        <v>0.55628038933439095</v>
      </c>
      <c r="I662" s="14">
        <v>0.53831617656618502</v>
      </c>
      <c r="J662" s="14">
        <v>0.56038649096384496</v>
      </c>
      <c r="K662" s="14"/>
      <c r="L662" s="14">
        <v>0.56971242647379605</v>
      </c>
      <c r="M662" s="14">
        <v>0.56645829316882601</v>
      </c>
      <c r="N662" s="14">
        <v>0.53287896507215804</v>
      </c>
      <c r="O662" s="14">
        <v>0.530640919631436</v>
      </c>
      <c r="P662" s="14">
        <v>0.53807601791812198</v>
      </c>
      <c r="Q662" s="14">
        <v>0.58556170594855705</v>
      </c>
      <c r="R662" s="14">
        <v>0.50467609545858505</v>
      </c>
      <c r="S662" s="14">
        <v>0.571212773498608</v>
      </c>
      <c r="T662" s="14">
        <v>0.56531145179115805</v>
      </c>
      <c r="U662" s="14"/>
      <c r="V662" s="14">
        <v>0.603914808365977</v>
      </c>
      <c r="W662" s="14">
        <v>0.46544688231466003</v>
      </c>
      <c r="X662" s="14"/>
      <c r="Y662" s="14">
        <v>0.52916607766560697</v>
      </c>
      <c r="Z662" s="14">
        <v>0.54058348949485402</v>
      </c>
      <c r="AA662" s="14">
        <v>0.75934381175945798</v>
      </c>
      <c r="AB662" s="14"/>
      <c r="AC662" s="14">
        <v>0.45724955663619399</v>
      </c>
      <c r="AD662" s="14">
        <v>0.56684019001649799</v>
      </c>
      <c r="AE662" s="14">
        <v>0.48750392072424598</v>
      </c>
      <c r="AF662" s="14">
        <v>0.68057615267262805</v>
      </c>
    </row>
    <row r="663" spans="2:32" x14ac:dyDescent="0.3">
      <c r="B663" t="s">
        <v>146</v>
      </c>
      <c r="C663" s="14">
        <v>0.221470134725021</v>
      </c>
      <c r="D663" s="14">
        <v>0.21137995570627499</v>
      </c>
      <c r="E663" s="14">
        <v>0.23030270923221399</v>
      </c>
      <c r="F663" s="14"/>
      <c r="G663" s="14">
        <v>0.145863358193835</v>
      </c>
      <c r="H663" s="14">
        <v>0.230742222618527</v>
      </c>
      <c r="I663" s="14">
        <v>0.27618452499412899</v>
      </c>
      <c r="J663" s="14">
        <v>0.24648702379024001</v>
      </c>
      <c r="K663" s="14"/>
      <c r="L663" s="14">
        <v>0.19971141729498501</v>
      </c>
      <c r="M663" s="14">
        <v>0.236573557062879</v>
      </c>
      <c r="N663" s="14">
        <v>0.21193430545927799</v>
      </c>
      <c r="O663" s="14">
        <v>0.23379093327018199</v>
      </c>
      <c r="P663" s="14">
        <v>0.22081370070888801</v>
      </c>
      <c r="Q663" s="14">
        <v>0.20079328748612199</v>
      </c>
      <c r="R663" s="14">
        <v>0.26185222368743299</v>
      </c>
      <c r="S663" s="14">
        <v>0.22679375532457599</v>
      </c>
      <c r="T663" s="14">
        <v>0.22832226384232901</v>
      </c>
      <c r="U663" s="14"/>
      <c r="V663" s="14">
        <v>0.197097425953352</v>
      </c>
      <c r="W663" s="14">
        <v>0.273274236117512</v>
      </c>
      <c r="X663" s="14"/>
      <c r="Y663" s="14">
        <v>0.233829367231181</v>
      </c>
      <c r="Z663" s="14">
        <v>0.26576951602976301</v>
      </c>
      <c r="AA663" s="14">
        <v>6.2517371352955597E-2</v>
      </c>
      <c r="AB663" s="14"/>
      <c r="AC663" s="14">
        <v>0.257997979443924</v>
      </c>
      <c r="AD663" s="14">
        <v>0.22182147330374999</v>
      </c>
      <c r="AE663" s="14">
        <v>0.31437898093558497</v>
      </c>
      <c r="AF663" s="14">
        <v>0.14597407550598501</v>
      </c>
    </row>
    <row r="664" spans="2:32" x14ac:dyDescent="0.3">
      <c r="B664" t="s">
        <v>345</v>
      </c>
      <c r="C664" s="14">
        <v>0.215297784657633</v>
      </c>
      <c r="D664" s="14">
        <v>0.21915548359445799</v>
      </c>
      <c r="E664" s="14">
        <v>0.212087488876959</v>
      </c>
      <c r="F664" s="14"/>
      <c r="G664" s="14">
        <v>0.26102633389713797</v>
      </c>
      <c r="H664" s="14">
        <v>0.19940389126558</v>
      </c>
      <c r="I664" s="14">
        <v>0.187243776623358</v>
      </c>
      <c r="J664" s="14">
        <v>0.22261262255905601</v>
      </c>
      <c r="K664" s="14"/>
      <c r="L664" s="14">
        <v>0.30111005671669</v>
      </c>
      <c r="M664" s="14">
        <v>0.19380929234334399</v>
      </c>
      <c r="N664" s="14">
        <v>0.157026333577856</v>
      </c>
      <c r="O664" s="14">
        <v>0.19317987477402301</v>
      </c>
      <c r="P664" s="14">
        <v>0.166246049696505</v>
      </c>
      <c r="Q664" s="14">
        <v>0.20918681873284101</v>
      </c>
      <c r="R664" s="14">
        <v>0.1482703054441</v>
      </c>
      <c r="S664" s="14">
        <v>0.27021223001808398</v>
      </c>
      <c r="T664" s="14">
        <v>0.19499075172967301</v>
      </c>
      <c r="U664" s="14"/>
      <c r="V664" s="14">
        <v>0.246051776469281</v>
      </c>
      <c r="W664" s="14">
        <v>0.14801625494059301</v>
      </c>
      <c r="X664" s="14"/>
      <c r="Y664" s="14">
        <v>0.20988799759764201</v>
      </c>
      <c r="Z664" s="14">
        <v>0.158249401338178</v>
      </c>
      <c r="AA664" s="14">
        <v>0.34472050115053698</v>
      </c>
      <c r="AB664" s="14"/>
      <c r="AC664" s="14">
        <v>0.15801109967521301</v>
      </c>
      <c r="AD664" s="14">
        <v>0.23648695816423501</v>
      </c>
      <c r="AE664" s="14">
        <v>0.121122523636435</v>
      </c>
      <c r="AF664" s="14">
        <v>0.26582950748735301</v>
      </c>
    </row>
    <row r="665" spans="2:32" x14ac:dyDescent="0.3">
      <c r="B665" t="s">
        <v>63</v>
      </c>
      <c r="C665" s="14">
        <v>0.117694046526661</v>
      </c>
      <c r="D665" s="14">
        <v>0.114825279289723</v>
      </c>
      <c r="E665" s="14">
        <v>0.120917506904377</v>
      </c>
      <c r="F665" s="14"/>
      <c r="G665" s="14">
        <v>0.146575229361283</v>
      </c>
      <c r="H665" s="14">
        <v>0.123360681219899</v>
      </c>
      <c r="I665" s="14">
        <v>8.9321751813104394E-2</v>
      </c>
      <c r="J665" s="14">
        <v>9.3965801613854594E-2</v>
      </c>
      <c r="K665" s="14"/>
      <c r="L665" s="14">
        <v>6.6996976212143594E-2</v>
      </c>
      <c r="M665" s="14">
        <v>0.10664312360686699</v>
      </c>
      <c r="N665" s="14">
        <v>0.16973972765926901</v>
      </c>
      <c r="O665" s="14">
        <v>0.13326936788139801</v>
      </c>
      <c r="P665" s="14">
        <v>0.174709406470067</v>
      </c>
      <c r="Q665" s="14">
        <v>0.112035361093043</v>
      </c>
      <c r="R665" s="14">
        <v>0.14821014282270101</v>
      </c>
      <c r="S665" s="14">
        <v>0.10354432201696399</v>
      </c>
      <c r="T665" s="14">
        <v>0.13621635381424099</v>
      </c>
      <c r="U665" s="14"/>
      <c r="V665" s="14">
        <v>9.2456760868034601E-2</v>
      </c>
      <c r="W665" s="14">
        <v>0.168579178664756</v>
      </c>
      <c r="X665" s="14"/>
      <c r="Y665" s="14">
        <v>0.135453070300142</v>
      </c>
      <c r="Z665" s="14">
        <v>0.10426522562849599</v>
      </c>
      <c r="AA665" s="14">
        <v>2.3291548521166199E-2</v>
      </c>
      <c r="AB665" s="14"/>
      <c r="AC665" s="14">
        <v>0.191151235753279</v>
      </c>
      <c r="AD665" s="14">
        <v>0.10629030571872</v>
      </c>
      <c r="AE665" s="14">
        <v>0.107843183815511</v>
      </c>
      <c r="AF665" s="14">
        <v>6.3852335738602398E-2</v>
      </c>
    </row>
    <row r="666" spans="2:32" x14ac:dyDescent="0.3">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row>
    <row r="667" spans="2:32" x14ac:dyDescent="0.3">
      <c r="B667" s="6" t="s">
        <v>354</v>
      </c>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row>
    <row r="668" spans="2:32" x14ac:dyDescent="0.3">
      <c r="B668" s="21" t="s">
        <v>458</v>
      </c>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row>
    <row r="669" spans="2:32" x14ac:dyDescent="0.3">
      <c r="B669" t="s">
        <v>347</v>
      </c>
      <c r="C669" s="14">
        <v>0.608573964058164</v>
      </c>
      <c r="D669" s="14">
        <v>0.60116340481102803</v>
      </c>
      <c r="E669" s="14">
        <v>0.616232695102927</v>
      </c>
      <c r="F669" s="14"/>
      <c r="G669" s="14">
        <v>0.63647455590845403</v>
      </c>
      <c r="H669" s="14">
        <v>0.58311918710146105</v>
      </c>
      <c r="I669" s="14">
        <v>0.62354511892059095</v>
      </c>
      <c r="J669" s="14">
        <v>0.58462152854121396</v>
      </c>
      <c r="K669" s="14"/>
      <c r="L669" s="14">
        <v>0.52690377263966304</v>
      </c>
      <c r="M669" s="14">
        <v>0.524677153827384</v>
      </c>
      <c r="N669" s="14">
        <v>0.48365767438578</v>
      </c>
      <c r="O669" s="14">
        <v>0.71189060363316403</v>
      </c>
      <c r="P669" s="14">
        <v>0.73973794114714297</v>
      </c>
      <c r="Q669" s="14">
        <v>0.73070278280545797</v>
      </c>
      <c r="R669" s="14">
        <v>0.51433494821719505</v>
      </c>
      <c r="S669" s="14">
        <v>0.70436966931797895</v>
      </c>
      <c r="T669" s="14">
        <v>0.69827167836873505</v>
      </c>
      <c r="U669" s="14"/>
      <c r="V669" s="14">
        <v>0.64605019776996397</v>
      </c>
      <c r="W669" s="14">
        <v>0.47651548631471502</v>
      </c>
      <c r="X669" s="14"/>
      <c r="Y669" s="14">
        <v>0.57867061648722495</v>
      </c>
      <c r="Z669" s="14">
        <v>0.67649981668577897</v>
      </c>
      <c r="AA669" s="14">
        <v>0.711622917589259</v>
      </c>
      <c r="AB669" s="14"/>
      <c r="AC669" s="14">
        <v>0.52313028830726804</v>
      </c>
      <c r="AD669" s="14">
        <v>0.594225618020924</v>
      </c>
      <c r="AE669" s="14">
        <v>0.31288601093725099</v>
      </c>
      <c r="AF669" s="14">
        <v>0.74138238102187304</v>
      </c>
    </row>
    <row r="670" spans="2:32" x14ac:dyDescent="0.3">
      <c r="B670" t="s">
        <v>348</v>
      </c>
      <c r="C670" s="14">
        <v>0.29733060759736002</v>
      </c>
      <c r="D670" s="14">
        <v>0.27440379461404102</v>
      </c>
      <c r="E670" s="14">
        <v>0.32102521531818401</v>
      </c>
      <c r="F670" s="14"/>
      <c r="G670" s="14">
        <v>0.32118404470437301</v>
      </c>
      <c r="H670" s="14">
        <v>0.29350723330941098</v>
      </c>
      <c r="I670" s="14">
        <v>0.29317331049408202</v>
      </c>
      <c r="J670" s="14">
        <v>0.25457132803654903</v>
      </c>
      <c r="K670" s="14"/>
      <c r="L670" s="14">
        <v>0.38077680904518002</v>
      </c>
      <c r="M670" s="14">
        <v>0.35824383523624398</v>
      </c>
      <c r="N670" s="14">
        <v>0.222844339313999</v>
      </c>
      <c r="O670" s="14">
        <v>0.31592415487613001</v>
      </c>
      <c r="P670" s="14">
        <v>0.34194007166019202</v>
      </c>
      <c r="Q670" s="14">
        <v>0.27855692202003701</v>
      </c>
      <c r="R670" s="14">
        <v>0.228599324426109</v>
      </c>
      <c r="S670" s="14">
        <v>8.80118399128796E-2</v>
      </c>
      <c r="T670" s="14">
        <v>0.18892564332296499</v>
      </c>
      <c r="U670" s="14"/>
      <c r="V670" s="14">
        <v>0.27922006439968999</v>
      </c>
      <c r="W670" s="14">
        <v>0.36408181749304103</v>
      </c>
      <c r="X670" s="14"/>
      <c r="Y670" s="14">
        <v>0.28851232471151</v>
      </c>
      <c r="Z670" s="14">
        <v>0.34138745076314803</v>
      </c>
      <c r="AA670" s="14">
        <v>0.189218577097338</v>
      </c>
      <c r="AB670" s="14"/>
      <c r="AC670" s="14">
        <v>0.30646585538837801</v>
      </c>
      <c r="AD670" s="14">
        <v>0.27886647719457502</v>
      </c>
      <c r="AE670" s="14">
        <v>0.56632808369106002</v>
      </c>
      <c r="AF670" s="14">
        <v>0.279870493991147</v>
      </c>
    </row>
    <row r="671" spans="2:32" x14ac:dyDescent="0.3">
      <c r="B671" t="s">
        <v>349</v>
      </c>
      <c r="C671" s="14">
        <v>0.29186194146795702</v>
      </c>
      <c r="D671" s="14">
        <v>0.30308242024584903</v>
      </c>
      <c r="E671" s="14">
        <v>0.28026570071371698</v>
      </c>
      <c r="F671" s="14"/>
      <c r="G671" s="14">
        <v>0.279625074052195</v>
      </c>
      <c r="H671" s="14">
        <v>0.27396691819864</v>
      </c>
      <c r="I671" s="14">
        <v>0.32723448551189199</v>
      </c>
      <c r="J671" s="14">
        <v>0.314117287246647</v>
      </c>
      <c r="K671" s="14"/>
      <c r="L671" s="14">
        <v>0.33925967975763199</v>
      </c>
      <c r="M671" s="14">
        <v>0.26972334554483202</v>
      </c>
      <c r="N671" s="14">
        <v>0.231786909089951</v>
      </c>
      <c r="O671" s="14">
        <v>0.226101662983024</v>
      </c>
      <c r="P671" s="14">
        <v>0.138971381695871</v>
      </c>
      <c r="Q671" s="14">
        <v>0.31480752163035802</v>
      </c>
      <c r="R671" s="14">
        <v>0.42177104133654902</v>
      </c>
      <c r="S671" s="14">
        <v>0.186909029137792</v>
      </c>
      <c r="T671" s="14">
        <v>0.29983267049427897</v>
      </c>
      <c r="U671" s="14"/>
      <c r="V671" s="14">
        <v>0.30131643777615902</v>
      </c>
      <c r="W671" s="14">
        <v>0.249926747335839</v>
      </c>
      <c r="X671" s="14"/>
      <c r="Y671" s="14">
        <v>0.25747812298293299</v>
      </c>
      <c r="Z671" s="14">
        <v>0.33476523574285</v>
      </c>
      <c r="AA671" s="14">
        <v>0.37160943502409299</v>
      </c>
      <c r="AB671" s="14"/>
      <c r="AC671" s="14">
        <v>0.25633642751984598</v>
      </c>
      <c r="AD671" s="14">
        <v>0.25695308267961098</v>
      </c>
      <c r="AE671" s="14">
        <v>0.22742718580141799</v>
      </c>
      <c r="AF671" s="14">
        <v>0.38292357319749198</v>
      </c>
    </row>
    <row r="672" spans="2:32" x14ac:dyDescent="0.3">
      <c r="B672" t="s">
        <v>350</v>
      </c>
      <c r="C672" s="14">
        <v>0.25100924908385203</v>
      </c>
      <c r="D672" s="14">
        <v>0.24027937503564301</v>
      </c>
      <c r="E672" s="14">
        <v>0.262098455274488</v>
      </c>
      <c r="F672" s="14"/>
      <c r="G672" s="14">
        <v>0.310467215121355</v>
      </c>
      <c r="H672" s="14">
        <v>0.221902904784716</v>
      </c>
      <c r="I672" s="14">
        <v>0.24265744400286601</v>
      </c>
      <c r="J672" s="14">
        <v>0.19648622282679701</v>
      </c>
      <c r="K672" s="14"/>
      <c r="L672" s="14">
        <v>0.294157331863307</v>
      </c>
      <c r="M672" s="14">
        <v>0.33641798217465002</v>
      </c>
      <c r="N672" s="14">
        <v>6.5439944906808795E-2</v>
      </c>
      <c r="O672" s="14">
        <v>0.230459576744769</v>
      </c>
      <c r="P672" s="14">
        <v>0.27426586499370698</v>
      </c>
      <c r="Q672" s="14">
        <v>0.104793238198732</v>
      </c>
      <c r="R672" s="14">
        <v>0.25651433599916001</v>
      </c>
      <c r="S672" s="14">
        <v>0.24355995308209299</v>
      </c>
      <c r="T672" s="14">
        <v>0.26079058933681198</v>
      </c>
      <c r="U672" s="14"/>
      <c r="V672" s="14">
        <v>0.22668292003151899</v>
      </c>
      <c r="W672" s="14">
        <v>0.32876798820741099</v>
      </c>
      <c r="X672" s="14"/>
      <c r="Y672" s="14">
        <v>0.26086316824354799</v>
      </c>
      <c r="Z672" s="14">
        <v>0.32392411515446701</v>
      </c>
      <c r="AA672" s="14">
        <v>0.30147789090386101</v>
      </c>
      <c r="AB672" s="14"/>
      <c r="AC672" s="14">
        <v>0.299677226511114</v>
      </c>
      <c r="AD672" s="14">
        <v>0.240284206764632</v>
      </c>
      <c r="AE672" s="14">
        <v>0.43088375125315698</v>
      </c>
      <c r="AF672" s="14">
        <v>0.20166312506970999</v>
      </c>
    </row>
    <row r="673" spans="2:32" x14ac:dyDescent="0.3">
      <c r="B673" t="s">
        <v>351</v>
      </c>
      <c r="C673" s="14">
        <v>0.20546459671008599</v>
      </c>
      <c r="D673" s="14">
        <v>0.251301953732191</v>
      </c>
      <c r="E673" s="14">
        <v>0.158092195042732</v>
      </c>
      <c r="F673" s="14"/>
      <c r="G673" s="14">
        <v>0.205201204024728</v>
      </c>
      <c r="H673" s="14">
        <v>0.194945174001081</v>
      </c>
      <c r="I673" s="14">
        <v>0.22315362263184499</v>
      </c>
      <c r="J673" s="14">
        <v>0.20616934270679699</v>
      </c>
      <c r="K673" s="14"/>
      <c r="L673" s="14">
        <v>0.227536739437014</v>
      </c>
      <c r="M673" s="14">
        <v>0.178997390534295</v>
      </c>
      <c r="N673" s="14">
        <v>0.23049416737575501</v>
      </c>
      <c r="O673" s="14">
        <v>4.3589359587556102E-2</v>
      </c>
      <c r="P673" s="14">
        <v>0.16474782634017601</v>
      </c>
      <c r="Q673" s="14">
        <v>0.26169833539535903</v>
      </c>
      <c r="R673" s="14">
        <v>0.206221377748111</v>
      </c>
      <c r="S673" s="14">
        <v>0.24613821176061401</v>
      </c>
      <c r="T673" s="14">
        <v>0.20450072751305901</v>
      </c>
      <c r="U673" s="14"/>
      <c r="V673" s="14">
        <v>0.20936449980251701</v>
      </c>
      <c r="W673" s="14">
        <v>0.19132004864549201</v>
      </c>
      <c r="X673" s="14"/>
      <c r="Y673" s="14">
        <v>0.20910555619893401</v>
      </c>
      <c r="Z673" s="14">
        <v>0.11145571447613301</v>
      </c>
      <c r="AA673" s="14">
        <v>0.25498556293355701</v>
      </c>
      <c r="AB673" s="14"/>
      <c r="AC673" s="14">
        <v>0.201641004950946</v>
      </c>
      <c r="AD673" s="14">
        <v>0.20764377763552599</v>
      </c>
      <c r="AE673" s="14">
        <v>0.155090941291888</v>
      </c>
      <c r="AF673" s="14">
        <v>0.21252979707542299</v>
      </c>
    </row>
    <row r="674" spans="2:32" x14ac:dyDescent="0.3">
      <c r="B674" t="s">
        <v>352</v>
      </c>
      <c r="C674" s="14">
        <v>0.20178921435802999</v>
      </c>
      <c r="D674" s="14">
        <v>0.17702182360839699</v>
      </c>
      <c r="E674" s="14">
        <v>0.22738603884941799</v>
      </c>
      <c r="F674" s="14"/>
      <c r="G674" s="14">
        <v>0.22272900663685899</v>
      </c>
      <c r="H674" s="14">
        <v>0.21727206838008201</v>
      </c>
      <c r="I674" s="14">
        <v>0.163073460000321</v>
      </c>
      <c r="J674" s="14">
        <v>0.16988655586981499</v>
      </c>
      <c r="K674" s="14"/>
      <c r="L674" s="14">
        <v>0.243730437957178</v>
      </c>
      <c r="M674" s="14">
        <v>0.179282841182766</v>
      </c>
      <c r="N674" s="14">
        <v>0.17250504437488201</v>
      </c>
      <c r="O674" s="14">
        <v>0.30931036792667399</v>
      </c>
      <c r="P674" s="14">
        <v>0.183856018888849</v>
      </c>
      <c r="Q674" s="14">
        <v>0.14640671724429399</v>
      </c>
      <c r="R674" s="14">
        <v>0.18894490196245201</v>
      </c>
      <c r="S674" s="14">
        <v>0.13240217945642399</v>
      </c>
      <c r="T674" s="14">
        <v>0.17717195226106</v>
      </c>
      <c r="U674" s="14"/>
      <c r="V674" s="14">
        <v>0.19570432151825201</v>
      </c>
      <c r="W674" s="14">
        <v>0.22156322645977899</v>
      </c>
      <c r="X674" s="14"/>
      <c r="Y674" s="14">
        <v>0.18921477602868</v>
      </c>
      <c r="Z674" s="14">
        <v>0.160608906044654</v>
      </c>
      <c r="AA674" s="14">
        <v>0.242896691258849</v>
      </c>
      <c r="AB674" s="14"/>
      <c r="AC674" s="14">
        <v>0.16059430316419401</v>
      </c>
      <c r="AD674" s="14">
        <v>0.19499870897062299</v>
      </c>
      <c r="AE674" s="14">
        <v>0.43557921508886799</v>
      </c>
      <c r="AF674" s="14">
        <v>0.197002307628728</v>
      </c>
    </row>
    <row r="675" spans="2:32" x14ac:dyDescent="0.3">
      <c r="B675" t="s">
        <v>353</v>
      </c>
      <c r="C675" s="14">
        <v>0.12845318125723501</v>
      </c>
      <c r="D675" s="14">
        <v>0.17123554462799101</v>
      </c>
      <c r="E675" s="14">
        <v>8.4238081750062796E-2</v>
      </c>
      <c r="F675" s="14"/>
      <c r="G675" s="14">
        <v>0.12618549527850201</v>
      </c>
      <c r="H675" s="14">
        <v>0.167309555654164</v>
      </c>
      <c r="I675" s="14">
        <v>6.9116407842371302E-2</v>
      </c>
      <c r="J675" s="14">
        <v>0.123982630133311</v>
      </c>
      <c r="K675" s="14"/>
      <c r="L675" s="14">
        <v>0.15608232588604301</v>
      </c>
      <c r="M675" s="14">
        <v>0.111714583911215</v>
      </c>
      <c r="N675" s="14">
        <v>4.6621731445219597E-2</v>
      </c>
      <c r="O675" s="14">
        <v>2.5980640632891201E-2</v>
      </c>
      <c r="P675" s="14">
        <v>0.28528008406094302</v>
      </c>
      <c r="Q675" s="14">
        <v>7.9897734069519805E-2</v>
      </c>
      <c r="R675" s="14">
        <v>0.11041829046248</v>
      </c>
      <c r="S675" s="14">
        <v>0.12302408501425199</v>
      </c>
      <c r="T675" s="14">
        <v>0.14531958504871201</v>
      </c>
      <c r="U675" s="14"/>
      <c r="V675" s="14">
        <v>0.135956512946558</v>
      </c>
      <c r="W675" s="14">
        <v>0.110666279390936</v>
      </c>
      <c r="X675" s="14"/>
      <c r="Y675" s="14">
        <v>0.13882511388977301</v>
      </c>
      <c r="Z675" s="14">
        <v>0.11144625274915</v>
      </c>
      <c r="AA675" s="14">
        <v>0.13872730168931799</v>
      </c>
      <c r="AB675" s="14"/>
      <c r="AC675" s="14">
        <v>0.116741096149586</v>
      </c>
      <c r="AD675" s="14">
        <v>0.14788770616018901</v>
      </c>
      <c r="AE675" s="14">
        <v>8.9342171237673004E-2</v>
      </c>
      <c r="AF675" s="14">
        <v>0.114008883011809</v>
      </c>
    </row>
    <row r="676" spans="2:32" x14ac:dyDescent="0.3">
      <c r="B676" t="s">
        <v>63</v>
      </c>
      <c r="C676" s="14">
        <v>5.7777516069867701E-3</v>
      </c>
      <c r="D676" s="14">
        <v>7.1765765269728799E-3</v>
      </c>
      <c r="E676" s="14">
        <v>4.3320815187238102E-3</v>
      </c>
      <c r="F676" s="14"/>
      <c r="G676" s="14">
        <v>0</v>
      </c>
      <c r="H676" s="14">
        <v>1.12438034617281E-2</v>
      </c>
      <c r="I676" s="14">
        <v>8.7326357943436506E-3</v>
      </c>
      <c r="J676" s="14">
        <v>0</v>
      </c>
      <c r="K676" s="14"/>
      <c r="L676" s="14">
        <v>0</v>
      </c>
      <c r="M676" s="14">
        <v>1.6114832780602498E-2</v>
      </c>
      <c r="N676" s="14">
        <v>0</v>
      </c>
      <c r="O676" s="14">
        <v>2.59880004388067E-2</v>
      </c>
      <c r="P676" s="14">
        <v>0</v>
      </c>
      <c r="Q676" s="14">
        <v>0</v>
      </c>
      <c r="R676" s="14">
        <v>0</v>
      </c>
      <c r="S676" s="14">
        <v>0</v>
      </c>
      <c r="T676" s="14">
        <v>1.3670097041307699E-2</v>
      </c>
      <c r="U676" s="14"/>
      <c r="V676" s="14">
        <v>2.3893419564266702E-3</v>
      </c>
      <c r="W676" s="14">
        <v>1.7718727055326101E-2</v>
      </c>
      <c r="X676" s="14"/>
      <c r="Y676" s="14">
        <v>8.5885683467826004E-3</v>
      </c>
      <c r="Z676" s="14">
        <v>0</v>
      </c>
      <c r="AA676" s="14">
        <v>0</v>
      </c>
      <c r="AB676" s="14"/>
      <c r="AC676" s="14">
        <v>2.2766442030508802E-2</v>
      </c>
      <c r="AD676" s="14">
        <v>3.68823849424496E-3</v>
      </c>
      <c r="AE676" s="14">
        <v>0</v>
      </c>
      <c r="AF676" s="14">
        <v>0</v>
      </c>
    </row>
    <row r="677" spans="2:32" x14ac:dyDescent="0.3">
      <c r="B677" t="s">
        <v>142</v>
      </c>
      <c r="C677" s="14">
        <v>1.0726234917428501E-2</v>
      </c>
      <c r="D677" s="14">
        <v>1.3659655334257099E-2</v>
      </c>
      <c r="E677" s="14">
        <v>7.6945773509111796E-3</v>
      </c>
      <c r="F677" s="14"/>
      <c r="G677" s="14">
        <v>1.6233286886885301E-2</v>
      </c>
      <c r="H677" s="14">
        <v>1.12438034617281E-2</v>
      </c>
      <c r="I677" s="14">
        <v>0</v>
      </c>
      <c r="J677" s="14">
        <v>1.33180317026336E-2</v>
      </c>
      <c r="K677" s="14"/>
      <c r="L677" s="14">
        <v>1.2123251342179999E-2</v>
      </c>
      <c r="M677" s="14">
        <v>1.3793066595434E-2</v>
      </c>
      <c r="N677" s="14">
        <v>0</v>
      </c>
      <c r="O677" s="14">
        <v>7.2934729747551399E-2</v>
      </c>
      <c r="P677" s="14">
        <v>0</v>
      </c>
      <c r="Q677" s="14">
        <v>0</v>
      </c>
      <c r="R677" s="14">
        <v>0</v>
      </c>
      <c r="S677" s="14">
        <v>0</v>
      </c>
      <c r="T677" s="14">
        <v>0</v>
      </c>
      <c r="U677" s="14"/>
      <c r="V677" s="14">
        <v>1.4055159513746999E-2</v>
      </c>
      <c r="W677" s="14">
        <v>0</v>
      </c>
      <c r="X677" s="14"/>
      <c r="Y677" s="14">
        <v>1.5944437898746101E-2</v>
      </c>
      <c r="Z677" s="14">
        <v>0</v>
      </c>
      <c r="AA677" s="14">
        <v>0</v>
      </c>
      <c r="AB677" s="14"/>
      <c r="AC677" s="14">
        <v>0</v>
      </c>
      <c r="AD677" s="14">
        <v>2.1695839819797599E-2</v>
      </c>
      <c r="AE677" s="14">
        <v>0</v>
      </c>
      <c r="AF677" s="14">
        <v>0</v>
      </c>
    </row>
    <row r="678" spans="2:32" x14ac:dyDescent="0.3">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row>
    <row r="679" spans="2:32" x14ac:dyDescent="0.3">
      <c r="B679" s="6" t="s">
        <v>363</v>
      </c>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row>
    <row r="680" spans="2:32" x14ac:dyDescent="0.3">
      <c r="B680" s="21" t="s">
        <v>459</v>
      </c>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row>
    <row r="681" spans="2:32" x14ac:dyDescent="0.3">
      <c r="B681" t="s">
        <v>355</v>
      </c>
      <c r="C681" s="14">
        <v>0.61047105689044801</v>
      </c>
      <c r="D681" s="14">
        <v>0.601867859128148</v>
      </c>
      <c r="E681" s="14">
        <v>0.61875650963469997</v>
      </c>
      <c r="F681" s="14"/>
      <c r="G681" s="14">
        <v>0.64742581232260099</v>
      </c>
      <c r="H681" s="14">
        <v>0.61328569467480498</v>
      </c>
      <c r="I681" s="14">
        <v>0.54820276709179305</v>
      </c>
      <c r="J681" s="14">
        <v>0.63569167939553395</v>
      </c>
      <c r="K681" s="14"/>
      <c r="L681" s="14">
        <v>0.49623965174212298</v>
      </c>
      <c r="M681" s="14">
        <v>0.67993355731614702</v>
      </c>
      <c r="N681" s="14">
        <v>0.56350133360103505</v>
      </c>
      <c r="O681" s="14">
        <v>0.63302807236219605</v>
      </c>
      <c r="P681" s="14">
        <v>0.713749403353234</v>
      </c>
      <c r="Q681" s="14">
        <v>0.63878787804742498</v>
      </c>
      <c r="R681" s="14">
        <v>0.68256231407946999</v>
      </c>
      <c r="S681" s="14">
        <v>0.62198412448339702</v>
      </c>
      <c r="T681" s="14">
        <v>0.62388715136672201</v>
      </c>
      <c r="U681" s="14"/>
      <c r="V681" s="14">
        <v>0.61436202596144696</v>
      </c>
      <c r="W681" s="14">
        <v>0.59638736508610801</v>
      </c>
      <c r="X681" s="14"/>
      <c r="Y681" s="14">
        <v>0.63799371997912802</v>
      </c>
      <c r="Z681" s="14">
        <v>0.54123423524099601</v>
      </c>
      <c r="AA681" s="14">
        <v>0.67377097941262298</v>
      </c>
      <c r="AB681" s="14"/>
      <c r="AC681" s="14">
        <v>0.62575177916878399</v>
      </c>
      <c r="AD681" s="14">
        <v>0.64150600579679695</v>
      </c>
      <c r="AE681" s="14">
        <v>0.52105710890926105</v>
      </c>
      <c r="AF681" s="14">
        <v>0.56663682304748597</v>
      </c>
    </row>
    <row r="682" spans="2:32" x14ac:dyDescent="0.3">
      <c r="B682" t="s">
        <v>356</v>
      </c>
      <c r="C682" s="14">
        <v>0.54223823306722496</v>
      </c>
      <c r="D682" s="14">
        <v>0.52898033928914501</v>
      </c>
      <c r="E682" s="14">
        <v>0.55524460477756499</v>
      </c>
      <c r="F682" s="14"/>
      <c r="G682" s="14">
        <v>0.60285652083639396</v>
      </c>
      <c r="H682" s="14">
        <v>0.51350800272897501</v>
      </c>
      <c r="I682" s="14">
        <v>0.54917913209231595</v>
      </c>
      <c r="J682" s="14">
        <v>0.47698767516810497</v>
      </c>
      <c r="K682" s="14"/>
      <c r="L682" s="14">
        <v>0.49707620760940402</v>
      </c>
      <c r="M682" s="14">
        <v>0.57776750655211795</v>
      </c>
      <c r="N682" s="14">
        <v>0.57563574319772204</v>
      </c>
      <c r="O682" s="14">
        <v>0.54319968630509796</v>
      </c>
      <c r="P682" s="14">
        <v>0.65666142711974196</v>
      </c>
      <c r="Q682" s="14">
        <v>0.52346325527090998</v>
      </c>
      <c r="R682" s="14">
        <v>0.54410870384493004</v>
      </c>
      <c r="S682" s="14">
        <v>0.56705692931963902</v>
      </c>
      <c r="T682" s="14">
        <v>0.51875907669157595</v>
      </c>
      <c r="U682" s="14"/>
      <c r="V682" s="14">
        <v>0.55337555965566498</v>
      </c>
      <c r="W682" s="14">
        <v>0.510248234387643</v>
      </c>
      <c r="X682" s="14"/>
      <c r="Y682" s="14">
        <v>0.54948685027145305</v>
      </c>
      <c r="Z682" s="14">
        <v>0.53130887611261302</v>
      </c>
      <c r="AA682" s="14">
        <v>0.60582371777091903</v>
      </c>
      <c r="AB682" s="14"/>
      <c r="AC682" s="14">
        <v>0.53479485366310997</v>
      </c>
      <c r="AD682" s="14">
        <v>0.55515811523978897</v>
      </c>
      <c r="AE682" s="14">
        <v>0.44727735020482901</v>
      </c>
      <c r="AF682" s="14">
        <v>0.55024142724495195</v>
      </c>
    </row>
    <row r="683" spans="2:32" x14ac:dyDescent="0.3">
      <c r="B683" t="s">
        <v>357</v>
      </c>
      <c r="C683" s="14">
        <v>0.54117088605952801</v>
      </c>
      <c r="D683" s="14">
        <v>0.52928461872513199</v>
      </c>
      <c r="E683" s="14">
        <v>0.55442164908527503</v>
      </c>
      <c r="F683" s="14"/>
      <c r="G683" s="14">
        <v>0.52525515659628497</v>
      </c>
      <c r="H683" s="14">
        <v>0.55572152289037602</v>
      </c>
      <c r="I683" s="14">
        <v>0.52920798284227999</v>
      </c>
      <c r="J683" s="14">
        <v>0.55611610318724203</v>
      </c>
      <c r="K683" s="14"/>
      <c r="L683" s="14">
        <v>0.48908959597976398</v>
      </c>
      <c r="M683" s="14">
        <v>0.54903786134056598</v>
      </c>
      <c r="N683" s="14">
        <v>0.52419338623049605</v>
      </c>
      <c r="O683" s="14">
        <v>0.59592450823101994</v>
      </c>
      <c r="P683" s="14">
        <v>0.69449469492766502</v>
      </c>
      <c r="Q683" s="14">
        <v>0.54222834204446602</v>
      </c>
      <c r="R683" s="14">
        <v>0.55039855241082603</v>
      </c>
      <c r="S683" s="14">
        <v>0.55042507142727104</v>
      </c>
      <c r="T683" s="14">
        <v>0.51492205305091598</v>
      </c>
      <c r="U683" s="14"/>
      <c r="V683" s="14">
        <v>0.52649542308338904</v>
      </c>
      <c r="W683" s="14">
        <v>0.57095324066702402</v>
      </c>
      <c r="X683" s="14"/>
      <c r="Y683" s="14">
        <v>0.54162533874585095</v>
      </c>
      <c r="Z683" s="14">
        <v>0.51549971101007797</v>
      </c>
      <c r="AA683" s="14">
        <v>0.57588984326749304</v>
      </c>
      <c r="AB683" s="14"/>
      <c r="AC683" s="14">
        <v>0.60244722832875697</v>
      </c>
      <c r="AD683" s="14">
        <v>0.51168048627060003</v>
      </c>
      <c r="AE683" s="14">
        <v>0.49015986430646902</v>
      </c>
      <c r="AF683" s="14">
        <v>0.552543403881956</v>
      </c>
    </row>
    <row r="684" spans="2:32" x14ac:dyDescent="0.3">
      <c r="B684" t="s">
        <v>358</v>
      </c>
      <c r="C684" s="14">
        <v>0.44583988336328401</v>
      </c>
      <c r="D684" s="14">
        <v>0.43705837102169798</v>
      </c>
      <c r="E684" s="14">
        <v>0.45570638281664</v>
      </c>
      <c r="F684" s="14"/>
      <c r="G684" s="14">
        <v>0.52453223110900105</v>
      </c>
      <c r="H684" s="14">
        <v>0.38389558245622002</v>
      </c>
      <c r="I684" s="14">
        <v>0.46580906578937897</v>
      </c>
      <c r="J684" s="14">
        <v>0.41636830521387502</v>
      </c>
      <c r="K684" s="14"/>
      <c r="L684" s="14">
        <v>0.49684287687540801</v>
      </c>
      <c r="M684" s="14">
        <v>0.44608501700154302</v>
      </c>
      <c r="N684" s="14">
        <v>0.35060506415493597</v>
      </c>
      <c r="O684" s="14">
        <v>0.53794793425004295</v>
      </c>
      <c r="P684" s="14">
        <v>0.40268618727000399</v>
      </c>
      <c r="Q684" s="14">
        <v>0.42442345749709198</v>
      </c>
      <c r="R684" s="14">
        <v>0.43896445098050102</v>
      </c>
      <c r="S684" s="14">
        <v>0.33921891726897901</v>
      </c>
      <c r="T684" s="14">
        <v>0.432209769211296</v>
      </c>
      <c r="U684" s="14"/>
      <c r="V684" s="14">
        <v>0.45571949470964401</v>
      </c>
      <c r="W684" s="14">
        <v>0.42361248013718</v>
      </c>
      <c r="X684" s="14"/>
      <c r="Y684" s="14">
        <v>0.41808473232184801</v>
      </c>
      <c r="Z684" s="14">
        <v>0.40092098585754199</v>
      </c>
      <c r="AA684" s="14">
        <v>0.52837597191815899</v>
      </c>
      <c r="AB684" s="14"/>
      <c r="AC684" s="14">
        <v>0.39949089629340101</v>
      </c>
      <c r="AD684" s="14">
        <v>0.42714382477667601</v>
      </c>
      <c r="AE684" s="14">
        <v>0.48549299596246198</v>
      </c>
      <c r="AF684" s="14">
        <v>0.50596192983616906</v>
      </c>
    </row>
    <row r="685" spans="2:32" x14ac:dyDescent="0.3">
      <c r="B685" t="s">
        <v>359</v>
      </c>
      <c r="C685" s="14">
        <v>0.43779839798002801</v>
      </c>
      <c r="D685" s="14">
        <v>0.438845498846541</v>
      </c>
      <c r="E685" s="14">
        <v>0.43744227494376098</v>
      </c>
      <c r="F685" s="14"/>
      <c r="G685" s="14">
        <v>0.43237109945968799</v>
      </c>
      <c r="H685" s="14">
        <v>0.44294827335777798</v>
      </c>
      <c r="I685" s="14">
        <v>0.39173527382446699</v>
      </c>
      <c r="J685" s="14">
        <v>0.52309031248521498</v>
      </c>
      <c r="K685" s="14"/>
      <c r="L685" s="14">
        <v>0.47499387318713199</v>
      </c>
      <c r="M685" s="14">
        <v>0.42983201319484499</v>
      </c>
      <c r="N685" s="14">
        <v>0.42134709232449202</v>
      </c>
      <c r="O685" s="14">
        <v>0.36715537115433799</v>
      </c>
      <c r="P685" s="14">
        <v>0.417504001372488</v>
      </c>
      <c r="Q685" s="14">
        <v>0.465125405460034</v>
      </c>
      <c r="R685" s="14">
        <v>0.41814575776924101</v>
      </c>
      <c r="S685" s="14">
        <v>0.49547663523504298</v>
      </c>
      <c r="T685" s="14">
        <v>0.40007885990345399</v>
      </c>
      <c r="U685" s="14"/>
      <c r="V685" s="14">
        <v>0.44293991379787701</v>
      </c>
      <c r="W685" s="14">
        <v>0.42152821917438199</v>
      </c>
      <c r="X685" s="14"/>
      <c r="Y685" s="14">
        <v>0.42091203169670799</v>
      </c>
      <c r="Z685" s="14">
        <v>0.448319481661969</v>
      </c>
      <c r="AA685" s="14">
        <v>0.60726212125383505</v>
      </c>
      <c r="AB685" s="14"/>
      <c r="AC685" s="14">
        <v>0.40126857823182699</v>
      </c>
      <c r="AD685" s="14">
        <v>0.42949493372150499</v>
      </c>
      <c r="AE685" s="14">
        <v>0.47350146604239801</v>
      </c>
      <c r="AF685" s="14">
        <v>0.466579203475043</v>
      </c>
    </row>
    <row r="686" spans="2:32" x14ac:dyDescent="0.3">
      <c r="B686" t="s">
        <v>360</v>
      </c>
      <c r="C686" s="14">
        <v>0.31325961888533399</v>
      </c>
      <c r="D686" s="14">
        <v>0.33871538964404202</v>
      </c>
      <c r="E686" s="14">
        <v>0.287341607175021</v>
      </c>
      <c r="F686" s="14"/>
      <c r="G686" s="14">
        <v>0.31801863333994201</v>
      </c>
      <c r="H686" s="14">
        <v>0.31090426960006801</v>
      </c>
      <c r="I686" s="14">
        <v>0.31331131900367698</v>
      </c>
      <c r="J686" s="14">
        <v>0.30939491201039498</v>
      </c>
      <c r="K686" s="14"/>
      <c r="L686" s="14">
        <v>0.35053788562167698</v>
      </c>
      <c r="M686" s="14">
        <v>0.28622624335531199</v>
      </c>
      <c r="N686" s="14">
        <v>0.190390770351855</v>
      </c>
      <c r="O686" s="14">
        <v>0.33032723447656998</v>
      </c>
      <c r="P686" s="14">
        <v>0.31526137028505002</v>
      </c>
      <c r="Q686" s="14">
        <v>0.36998515966198797</v>
      </c>
      <c r="R686" s="14">
        <v>0.24952078641731701</v>
      </c>
      <c r="S686" s="14">
        <v>0.274779317710238</v>
      </c>
      <c r="T686" s="14">
        <v>0.31572504540051</v>
      </c>
      <c r="U686" s="14"/>
      <c r="V686" s="14">
        <v>0.325878018877437</v>
      </c>
      <c r="W686" s="14">
        <v>0.28199082039064299</v>
      </c>
      <c r="X686" s="14"/>
      <c r="Y686" s="14">
        <v>0.28354417332705001</v>
      </c>
      <c r="Z686" s="14">
        <v>0.38570240101772402</v>
      </c>
      <c r="AA686" s="14">
        <v>0.38967256347292301</v>
      </c>
      <c r="AB686" s="14"/>
      <c r="AC686" s="14">
        <v>0.23956495485441701</v>
      </c>
      <c r="AD686" s="14">
        <v>0.30363023603761702</v>
      </c>
      <c r="AE686" s="14">
        <v>0.39082838515083601</v>
      </c>
      <c r="AF686" s="14">
        <v>0.364994609622668</v>
      </c>
    </row>
    <row r="687" spans="2:32" x14ac:dyDescent="0.3">
      <c r="B687" t="s">
        <v>361</v>
      </c>
      <c r="C687" s="14">
        <v>0.29408374596713199</v>
      </c>
      <c r="D687" s="14">
        <v>0.30210218008155199</v>
      </c>
      <c r="E687" s="14">
        <v>0.28624621893446001</v>
      </c>
      <c r="F687" s="14"/>
      <c r="G687" s="14">
        <v>0.26045890869553401</v>
      </c>
      <c r="H687" s="14">
        <v>0.29526737492447502</v>
      </c>
      <c r="I687" s="14">
        <v>0.31295543301637202</v>
      </c>
      <c r="J687" s="14">
        <v>0.332241648090007</v>
      </c>
      <c r="K687" s="14"/>
      <c r="L687" s="14">
        <v>0.35097247780287799</v>
      </c>
      <c r="M687" s="14">
        <v>0.234327733784014</v>
      </c>
      <c r="N687" s="14">
        <v>0.21117873929971701</v>
      </c>
      <c r="O687" s="14">
        <v>0.293690334727369</v>
      </c>
      <c r="P687" s="14">
        <v>0.24630402400571899</v>
      </c>
      <c r="Q687" s="14">
        <v>0.31055988492016701</v>
      </c>
      <c r="R687" s="14">
        <v>0.20393076301230501</v>
      </c>
      <c r="S687" s="14">
        <v>0.29484260203026902</v>
      </c>
      <c r="T687" s="14">
        <v>0.35000388948921901</v>
      </c>
      <c r="U687" s="14"/>
      <c r="V687" s="14">
        <v>0.30117427812168002</v>
      </c>
      <c r="W687" s="14">
        <v>0.27407134288021401</v>
      </c>
      <c r="X687" s="14"/>
      <c r="Y687" s="14">
        <v>0.260380285291677</v>
      </c>
      <c r="Z687" s="14">
        <v>0.346874989855253</v>
      </c>
      <c r="AA687" s="14">
        <v>0.35375634530582201</v>
      </c>
      <c r="AB687" s="14"/>
      <c r="AC687" s="14">
        <v>0.239749783190083</v>
      </c>
      <c r="AD687" s="14">
        <v>0.27139004066162498</v>
      </c>
      <c r="AE687" s="14">
        <v>0.36211845584378499</v>
      </c>
      <c r="AF687" s="14">
        <v>0.35354164595207799</v>
      </c>
    </row>
    <row r="688" spans="2:32" x14ac:dyDescent="0.3">
      <c r="B688" t="s">
        <v>362</v>
      </c>
      <c r="C688" s="14">
        <v>0.17461962226571201</v>
      </c>
      <c r="D688" s="14">
        <v>0.191692157220858</v>
      </c>
      <c r="E688" s="14">
        <v>0.15717779751911901</v>
      </c>
      <c r="F688" s="14"/>
      <c r="G688" s="14">
        <v>0.199452555102376</v>
      </c>
      <c r="H688" s="14">
        <v>0.149669467892876</v>
      </c>
      <c r="I688" s="14">
        <v>0.15418993921472099</v>
      </c>
      <c r="J688" s="14">
        <v>0.23347909310213899</v>
      </c>
      <c r="K688" s="14"/>
      <c r="L688" s="14">
        <v>0.23915328741918901</v>
      </c>
      <c r="M688" s="14">
        <v>0.13249041018184801</v>
      </c>
      <c r="N688" s="14">
        <v>0.12566591271639699</v>
      </c>
      <c r="O688" s="14">
        <v>0.15622261011319899</v>
      </c>
      <c r="P688" s="14">
        <v>0.15164634161447901</v>
      </c>
      <c r="Q688" s="14">
        <v>0.169277514341167</v>
      </c>
      <c r="R688" s="14">
        <v>0.17018921394640901</v>
      </c>
      <c r="S688" s="14">
        <v>0.16620007335477199</v>
      </c>
      <c r="T688" s="14">
        <v>0.15727205114398801</v>
      </c>
      <c r="U688" s="14"/>
      <c r="V688" s="14">
        <v>0.18552039919567301</v>
      </c>
      <c r="W688" s="14">
        <v>0.145802866422335</v>
      </c>
      <c r="X688" s="14"/>
      <c r="Y688" s="14">
        <v>0.15301858983305699</v>
      </c>
      <c r="Z688" s="14">
        <v>0.21687046084185099</v>
      </c>
      <c r="AA688" s="14">
        <v>0.22227862401628701</v>
      </c>
      <c r="AB688" s="14"/>
      <c r="AC688" s="14">
        <v>0.122010817774122</v>
      </c>
      <c r="AD688" s="14">
        <v>0.167629228887757</v>
      </c>
      <c r="AE688" s="14">
        <v>0.206838006255049</v>
      </c>
      <c r="AF688" s="14">
        <v>0.216977088247641</v>
      </c>
    </row>
    <row r="689" spans="2:32" x14ac:dyDescent="0.3">
      <c r="B689" t="s">
        <v>63</v>
      </c>
      <c r="C689" s="14">
        <v>6.4929444142488302E-3</v>
      </c>
      <c r="D689" s="14">
        <v>4.66811204810391E-3</v>
      </c>
      <c r="E689" s="14">
        <v>8.3992850544641704E-3</v>
      </c>
      <c r="F689" s="14"/>
      <c r="G689" s="14">
        <v>3.4983368280611001E-3</v>
      </c>
      <c r="H689" s="14">
        <v>9.9477819574736708E-3</v>
      </c>
      <c r="I689" s="14">
        <v>5.5879239570097499E-3</v>
      </c>
      <c r="J689" s="14">
        <v>4.4951476995779603E-3</v>
      </c>
      <c r="K689" s="14"/>
      <c r="L689" s="14">
        <v>7.0826973873289404E-3</v>
      </c>
      <c r="M689" s="14">
        <v>4.7553039876602502E-3</v>
      </c>
      <c r="N689" s="14">
        <v>0</v>
      </c>
      <c r="O689" s="14">
        <v>0</v>
      </c>
      <c r="P689" s="14">
        <v>2.3246994931588001E-2</v>
      </c>
      <c r="Q689" s="14">
        <v>0</v>
      </c>
      <c r="R689" s="14">
        <v>0</v>
      </c>
      <c r="S689" s="14">
        <v>1.11388914482393E-2</v>
      </c>
      <c r="T689" s="14">
        <v>1.2583970823556299E-2</v>
      </c>
      <c r="U689" s="14"/>
      <c r="V689" s="14">
        <v>6.4223375318287097E-3</v>
      </c>
      <c r="W689" s="14">
        <v>6.8656376340080804E-3</v>
      </c>
      <c r="X689" s="14"/>
      <c r="Y689" s="14">
        <v>8.0133453358808993E-3</v>
      </c>
      <c r="Z689" s="14">
        <v>9.8026693283136002E-3</v>
      </c>
      <c r="AA689" s="14">
        <v>0</v>
      </c>
      <c r="AB689" s="14"/>
      <c r="AC689" s="14">
        <v>9.5419251797894903E-3</v>
      </c>
      <c r="AD689" s="14">
        <v>7.4195279580557202E-3</v>
      </c>
      <c r="AE689" s="14">
        <v>0</v>
      </c>
      <c r="AF689" s="14">
        <v>4.6690531673316497E-3</v>
      </c>
    </row>
    <row r="690" spans="2:32" x14ac:dyDescent="0.3">
      <c r="B690" t="s">
        <v>142</v>
      </c>
      <c r="C690" s="14">
        <v>3.36596746536711E-3</v>
      </c>
      <c r="D690" s="14">
        <v>2.3360345802937001E-3</v>
      </c>
      <c r="E690" s="14">
        <v>4.4414045050172601E-3</v>
      </c>
      <c r="F690" s="14"/>
      <c r="G690" s="14">
        <v>2.61462508553906E-3</v>
      </c>
      <c r="H690" s="14">
        <v>0</v>
      </c>
      <c r="I690" s="14">
        <v>3.0108587375442899E-3</v>
      </c>
      <c r="J690" s="14">
        <v>1.6217409321045002E-2</v>
      </c>
      <c r="K690" s="14"/>
      <c r="L690" s="14">
        <v>0</v>
      </c>
      <c r="M690" s="14">
        <v>1.01570094097913E-2</v>
      </c>
      <c r="N690" s="14">
        <v>1.18431277293508E-2</v>
      </c>
      <c r="O690" s="14">
        <v>0</v>
      </c>
      <c r="P690" s="14">
        <v>0</v>
      </c>
      <c r="Q690" s="14">
        <v>5.7193893108421299E-3</v>
      </c>
      <c r="R690" s="14">
        <v>5.8507017731407197E-3</v>
      </c>
      <c r="S690" s="14">
        <v>0</v>
      </c>
      <c r="T690" s="14">
        <v>0</v>
      </c>
      <c r="U690" s="14"/>
      <c r="V690" s="14">
        <v>3.07927112087753E-3</v>
      </c>
      <c r="W690" s="14">
        <v>4.2140208089488504E-3</v>
      </c>
      <c r="X690" s="14"/>
      <c r="Y690" s="14">
        <v>1.7542409882527099E-3</v>
      </c>
      <c r="Z690" s="14">
        <v>0</v>
      </c>
      <c r="AA690" s="14">
        <v>7.5441569655200803E-3</v>
      </c>
      <c r="AB690" s="14"/>
      <c r="AC690" s="14">
        <v>5.8566841724782296E-3</v>
      </c>
      <c r="AD690" s="14">
        <v>0</v>
      </c>
      <c r="AE690" s="14">
        <v>0</v>
      </c>
      <c r="AF690" s="14">
        <v>8.4933202014619603E-3</v>
      </c>
    </row>
    <row r="691" spans="2:32" x14ac:dyDescent="0.3">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row>
    <row r="692" spans="2:32" x14ac:dyDescent="0.3">
      <c r="B692" s="6" t="s">
        <v>374</v>
      </c>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row>
    <row r="693" spans="2:32" x14ac:dyDescent="0.3">
      <c r="B693" s="21" t="s">
        <v>67</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row>
    <row r="694" spans="2:32" x14ac:dyDescent="0.3">
      <c r="B694" t="s">
        <v>364</v>
      </c>
      <c r="C694" s="14">
        <v>0.63503377462539801</v>
      </c>
      <c r="D694" s="14">
        <v>0.62383668529599101</v>
      </c>
      <c r="E694" s="14">
        <v>0.64513414106192701</v>
      </c>
      <c r="F694" s="14"/>
      <c r="G694" s="14">
        <v>0.57176296359260703</v>
      </c>
      <c r="H694" s="14">
        <v>0.62442329345674596</v>
      </c>
      <c r="I694" s="14">
        <v>0.66044183873613804</v>
      </c>
      <c r="J694" s="14">
        <v>0.75480914021980905</v>
      </c>
      <c r="K694" s="14"/>
      <c r="L694" s="14">
        <v>0.54849111699669795</v>
      </c>
      <c r="M694" s="14">
        <v>0.66291873211972896</v>
      </c>
      <c r="N694" s="14">
        <v>0.63800638330145898</v>
      </c>
      <c r="O694" s="14">
        <v>0.68507169731144102</v>
      </c>
      <c r="P694" s="14">
        <v>0.697604459578273</v>
      </c>
      <c r="Q694" s="14">
        <v>0.62401021519111299</v>
      </c>
      <c r="R694" s="14">
        <v>0.64291493725244098</v>
      </c>
      <c r="S694" s="14">
        <v>0.65818138294571304</v>
      </c>
      <c r="T694" s="14">
        <v>0.67335691840483902</v>
      </c>
      <c r="U694" s="14"/>
      <c r="V694" s="14">
        <v>0.64349811535608503</v>
      </c>
      <c r="W694" s="14">
        <v>0.61805291454092404</v>
      </c>
      <c r="X694" s="14"/>
      <c r="Y694" s="14">
        <v>0.65621704364581301</v>
      </c>
      <c r="Z694" s="14">
        <v>0.53662486948990695</v>
      </c>
      <c r="AA694" s="14">
        <v>0.66478739164339895</v>
      </c>
      <c r="AB694" s="14"/>
      <c r="AC694" s="14">
        <v>0.63673103151650801</v>
      </c>
      <c r="AD694" s="14">
        <v>0.66638392936667701</v>
      </c>
      <c r="AE694" s="14">
        <v>0.56779457911435605</v>
      </c>
      <c r="AF694" s="14">
        <v>0.59617578688149797</v>
      </c>
    </row>
    <row r="695" spans="2:32" x14ac:dyDescent="0.3">
      <c r="B695" t="s">
        <v>365</v>
      </c>
      <c r="C695" s="14">
        <v>0.57672304971988297</v>
      </c>
      <c r="D695" s="14">
        <v>0.59307345340332596</v>
      </c>
      <c r="E695" s="14">
        <v>0.55993749517561198</v>
      </c>
      <c r="F695" s="14"/>
      <c r="G695" s="14">
        <v>0.59097601048477399</v>
      </c>
      <c r="H695" s="14">
        <v>0.56720652922121995</v>
      </c>
      <c r="I695" s="14">
        <v>0.56183112890486797</v>
      </c>
      <c r="J695" s="14">
        <v>0.60572491251468097</v>
      </c>
      <c r="K695" s="14"/>
      <c r="L695" s="14">
        <v>0.5145597274514</v>
      </c>
      <c r="M695" s="14">
        <v>0.62726253372187002</v>
      </c>
      <c r="N695" s="14">
        <v>0.59019678647875595</v>
      </c>
      <c r="O695" s="14">
        <v>0.53112422013484595</v>
      </c>
      <c r="P695" s="14">
        <v>0.63044077588136005</v>
      </c>
      <c r="Q695" s="14">
        <v>0.54513961639721298</v>
      </c>
      <c r="R695" s="14">
        <v>0.67908231194514401</v>
      </c>
      <c r="S695" s="14">
        <v>0.579412428791235</v>
      </c>
      <c r="T695" s="14">
        <v>0.57432744085085496</v>
      </c>
      <c r="U695" s="14"/>
      <c r="V695" s="14">
        <v>0.61277573467088797</v>
      </c>
      <c r="W695" s="14">
        <v>0.50163046921020804</v>
      </c>
      <c r="X695" s="14"/>
      <c r="Y695" s="14">
        <v>0.57735024049494899</v>
      </c>
      <c r="Z695" s="14">
        <v>0.50602167897162798</v>
      </c>
      <c r="AA695" s="14">
        <v>0.68220001057242996</v>
      </c>
      <c r="AB695" s="14"/>
      <c r="AC695" s="14">
        <v>0.52322899327483996</v>
      </c>
      <c r="AD695" s="14">
        <v>0.60701795585975205</v>
      </c>
      <c r="AE695" s="14">
        <v>0.44351401836144</v>
      </c>
      <c r="AF695" s="14">
        <v>0.62468142874226895</v>
      </c>
    </row>
    <row r="696" spans="2:32" x14ac:dyDescent="0.3">
      <c r="B696" t="s">
        <v>366</v>
      </c>
      <c r="C696" s="14">
        <v>0.53751542818827402</v>
      </c>
      <c r="D696" s="14">
        <v>0.53481660211009097</v>
      </c>
      <c r="E696" s="14">
        <v>0.54099109001213896</v>
      </c>
      <c r="F696" s="14"/>
      <c r="G696" s="14">
        <v>0.53582328266208501</v>
      </c>
      <c r="H696" s="14">
        <v>0.53603125445683297</v>
      </c>
      <c r="I696" s="14">
        <v>0.51428721575765601</v>
      </c>
      <c r="J696" s="14">
        <v>0.592329696817262</v>
      </c>
      <c r="K696" s="14"/>
      <c r="L696" s="14">
        <v>0.51815855532708099</v>
      </c>
      <c r="M696" s="14">
        <v>0.55864247060297001</v>
      </c>
      <c r="N696" s="14">
        <v>0.488115935476786</v>
      </c>
      <c r="O696" s="14">
        <v>0.53176152226412599</v>
      </c>
      <c r="P696" s="14">
        <v>0.54248378561403698</v>
      </c>
      <c r="Q696" s="14">
        <v>0.58924174850747202</v>
      </c>
      <c r="R696" s="14">
        <v>0.52107441738571803</v>
      </c>
      <c r="S696" s="14">
        <v>0.53851401490041895</v>
      </c>
      <c r="T696" s="14">
        <v>0.53370353483650601</v>
      </c>
      <c r="U696" s="14"/>
      <c r="V696" s="14">
        <v>0.56324934622706901</v>
      </c>
      <c r="W696" s="14">
        <v>0.480912194038006</v>
      </c>
      <c r="X696" s="14"/>
      <c r="Y696" s="14">
        <v>0.52502877307169704</v>
      </c>
      <c r="Z696" s="14">
        <v>0.51219940795095997</v>
      </c>
      <c r="AA696" s="14">
        <v>0.68306652505634102</v>
      </c>
      <c r="AB696" s="14"/>
      <c r="AC696" s="14">
        <v>0.491754652210319</v>
      </c>
      <c r="AD696" s="14">
        <v>0.54235323423371495</v>
      </c>
      <c r="AE696" s="14">
        <v>0.45173773815549001</v>
      </c>
      <c r="AF696" s="14">
        <v>0.606457452136418</v>
      </c>
    </row>
    <row r="697" spans="2:32" x14ac:dyDescent="0.3">
      <c r="B697" t="s">
        <v>367</v>
      </c>
      <c r="C697" s="14">
        <v>0.45286534186941702</v>
      </c>
      <c r="D697" s="14">
        <v>0.45380417416445901</v>
      </c>
      <c r="E697" s="14">
        <v>0.45027957319194201</v>
      </c>
      <c r="F697" s="14"/>
      <c r="G697" s="14">
        <v>0.46348450507014899</v>
      </c>
      <c r="H697" s="14">
        <v>0.46199521993584203</v>
      </c>
      <c r="I697" s="14">
        <v>0.41598826988202797</v>
      </c>
      <c r="J697" s="14">
        <v>0.47475155938196101</v>
      </c>
      <c r="K697" s="14"/>
      <c r="L697" s="14">
        <v>0.44931443394801301</v>
      </c>
      <c r="M697" s="14">
        <v>0.44957557383917801</v>
      </c>
      <c r="N697" s="14">
        <v>0.375443339592132</v>
      </c>
      <c r="O697" s="14">
        <v>0.54124007128437701</v>
      </c>
      <c r="P697" s="14">
        <v>0.44539633903095999</v>
      </c>
      <c r="Q697" s="14">
        <v>0.460571840666329</v>
      </c>
      <c r="R697" s="14">
        <v>0.41818330487509697</v>
      </c>
      <c r="S697" s="14">
        <v>0.42520572368607901</v>
      </c>
      <c r="T697" s="14">
        <v>0.47577465968956401</v>
      </c>
      <c r="U697" s="14"/>
      <c r="V697" s="14">
        <v>0.44997276479187798</v>
      </c>
      <c r="W697" s="14">
        <v>0.454756628736186</v>
      </c>
      <c r="X697" s="14"/>
      <c r="Y697" s="14">
        <v>0.45645520316064198</v>
      </c>
      <c r="Z697" s="14">
        <v>0.46308640205937301</v>
      </c>
      <c r="AA697" s="14">
        <v>0.40187036551097199</v>
      </c>
      <c r="AB697" s="14"/>
      <c r="AC697" s="14">
        <v>0.459000448504845</v>
      </c>
      <c r="AD697" s="14">
        <v>0.457453766672208</v>
      </c>
      <c r="AE697" s="14">
        <v>0.44333752703005802</v>
      </c>
      <c r="AF697" s="14">
        <v>0.43450386217228498</v>
      </c>
    </row>
    <row r="698" spans="2:32" x14ac:dyDescent="0.3">
      <c r="B698" t="s">
        <v>368</v>
      </c>
      <c r="C698" s="14">
        <v>0.36840444308288001</v>
      </c>
      <c r="D698" s="14">
        <v>0.36697697767897502</v>
      </c>
      <c r="E698" s="14">
        <v>0.37009954642595999</v>
      </c>
      <c r="F698" s="14"/>
      <c r="G698" s="14">
        <v>0.38324645660123602</v>
      </c>
      <c r="H698" s="14">
        <v>0.36546713742531101</v>
      </c>
      <c r="I698" s="14">
        <v>0.34850002432643901</v>
      </c>
      <c r="J698" s="14">
        <v>0.38535309741935397</v>
      </c>
      <c r="K698" s="14"/>
      <c r="L698" s="14">
        <v>0.406644986840489</v>
      </c>
      <c r="M698" s="14">
        <v>0.431217194521547</v>
      </c>
      <c r="N698" s="14">
        <v>0.30074129559429502</v>
      </c>
      <c r="O698" s="14">
        <v>0.31211326867599698</v>
      </c>
      <c r="P698" s="14">
        <v>0.33609115852839899</v>
      </c>
      <c r="Q698" s="14">
        <v>0.34273105458991598</v>
      </c>
      <c r="R698" s="14">
        <v>0.361211117638643</v>
      </c>
      <c r="S698" s="14">
        <v>0.31069290255926102</v>
      </c>
      <c r="T698" s="14">
        <v>0.370003243023109</v>
      </c>
      <c r="U698" s="14"/>
      <c r="V698" s="14">
        <v>0.40589231426962102</v>
      </c>
      <c r="W698" s="14">
        <v>0.298837142574919</v>
      </c>
      <c r="X698" s="14"/>
      <c r="Y698" s="14">
        <v>0.36270063000513802</v>
      </c>
      <c r="Z698" s="14">
        <v>0.32488527242090498</v>
      </c>
      <c r="AA698" s="14">
        <v>0.51937373107824503</v>
      </c>
      <c r="AB698" s="14"/>
      <c r="AC698" s="14">
        <v>0.31723147067598501</v>
      </c>
      <c r="AD698" s="14">
        <v>0.38848422143946798</v>
      </c>
      <c r="AE698" s="14">
        <v>0.24934241498229601</v>
      </c>
      <c r="AF698" s="14">
        <v>0.44188804012159799</v>
      </c>
    </row>
    <row r="699" spans="2:32" x14ac:dyDescent="0.3">
      <c r="B699" t="s">
        <v>369</v>
      </c>
      <c r="C699" s="14">
        <v>0.28932829258593301</v>
      </c>
      <c r="D699" s="14">
        <v>0.29980173009914501</v>
      </c>
      <c r="E699" s="14">
        <v>0.278639673163812</v>
      </c>
      <c r="F699" s="14"/>
      <c r="G699" s="14">
        <v>0.31104762220683102</v>
      </c>
      <c r="H699" s="14">
        <v>0.29722912614479502</v>
      </c>
      <c r="I699" s="14">
        <v>0.26939503967068501</v>
      </c>
      <c r="J699" s="14">
        <v>0.257170212383388</v>
      </c>
      <c r="K699" s="14"/>
      <c r="L699" s="14">
        <v>0.33932886430625903</v>
      </c>
      <c r="M699" s="14">
        <v>0.272611645006748</v>
      </c>
      <c r="N699" s="14">
        <v>0.28864067330673598</v>
      </c>
      <c r="O699" s="14">
        <v>0.288937290586675</v>
      </c>
      <c r="P699" s="14">
        <v>0.23318681733323501</v>
      </c>
      <c r="Q699" s="14">
        <v>0.249536867828373</v>
      </c>
      <c r="R699" s="14">
        <v>0.32078977638457101</v>
      </c>
      <c r="S699" s="14">
        <v>0.25936929607301301</v>
      </c>
      <c r="T699" s="14">
        <v>0.285568331607024</v>
      </c>
      <c r="U699" s="14"/>
      <c r="V699" s="14">
        <v>0.31547188387338598</v>
      </c>
      <c r="W699" s="14">
        <v>0.23880782734171899</v>
      </c>
      <c r="X699" s="14"/>
      <c r="Y699" s="14">
        <v>0.27867209214513</v>
      </c>
      <c r="Z699" s="14">
        <v>0.30119603443496701</v>
      </c>
      <c r="AA699" s="14">
        <v>0.39060670510216</v>
      </c>
      <c r="AB699" s="14"/>
      <c r="AC699" s="14">
        <v>0.236693246148658</v>
      </c>
      <c r="AD699" s="14">
        <v>0.30177459368027798</v>
      </c>
      <c r="AE699" s="14">
        <v>0.24449765844335</v>
      </c>
      <c r="AF699" s="14">
        <v>0.34379456732393099</v>
      </c>
    </row>
    <row r="700" spans="2:32" x14ac:dyDescent="0.3">
      <c r="B700" t="s">
        <v>370</v>
      </c>
      <c r="C700" s="14">
        <v>0.287003837722551</v>
      </c>
      <c r="D700" s="14">
        <v>0.31265925292126501</v>
      </c>
      <c r="E700" s="14">
        <v>0.26220820896525598</v>
      </c>
      <c r="F700" s="14"/>
      <c r="G700" s="14">
        <v>0.31974074893527299</v>
      </c>
      <c r="H700" s="14">
        <v>0.26580738457241598</v>
      </c>
      <c r="I700" s="14">
        <v>0.28473193773996203</v>
      </c>
      <c r="J700" s="14">
        <v>0.287659793900848</v>
      </c>
      <c r="K700" s="14"/>
      <c r="L700" s="14">
        <v>0.37407053355222403</v>
      </c>
      <c r="M700" s="14">
        <v>0.28303493192772899</v>
      </c>
      <c r="N700" s="14">
        <v>0.20546576834639699</v>
      </c>
      <c r="O700" s="14">
        <v>0.30519122647177299</v>
      </c>
      <c r="P700" s="14">
        <v>0.26779028091471302</v>
      </c>
      <c r="Q700" s="14">
        <v>0.23842243969941199</v>
      </c>
      <c r="R700" s="14">
        <v>0.26032627922750501</v>
      </c>
      <c r="S700" s="14">
        <v>0.28525323978709599</v>
      </c>
      <c r="T700" s="14">
        <v>0.25129381080062402</v>
      </c>
      <c r="U700" s="14"/>
      <c r="V700" s="14">
        <v>0.32256036058948101</v>
      </c>
      <c r="W700" s="14">
        <v>0.21691607124371901</v>
      </c>
      <c r="X700" s="14"/>
      <c r="Y700" s="14">
        <v>0.23927992763822301</v>
      </c>
      <c r="Z700" s="14">
        <v>0.382888080356383</v>
      </c>
      <c r="AA700" s="14">
        <v>0.516869254319684</v>
      </c>
      <c r="AB700" s="14"/>
      <c r="AC700" s="14">
        <v>0.17117250091313399</v>
      </c>
      <c r="AD700" s="14">
        <v>0.276059445592226</v>
      </c>
      <c r="AE700" s="14">
        <v>0.34000105375499901</v>
      </c>
      <c r="AF700" s="14">
        <v>0.41871300662822503</v>
      </c>
    </row>
    <row r="701" spans="2:32" x14ac:dyDescent="0.3">
      <c r="B701" t="s">
        <v>371</v>
      </c>
      <c r="C701" s="14">
        <v>0.21739191077849901</v>
      </c>
      <c r="D701" s="14">
        <v>0.22461402813987999</v>
      </c>
      <c r="E701" s="14">
        <v>0.210822968525051</v>
      </c>
      <c r="F701" s="14"/>
      <c r="G701" s="14">
        <v>0.221997613345396</v>
      </c>
      <c r="H701" s="14">
        <v>0.20447339479798801</v>
      </c>
      <c r="I701" s="14">
        <v>0.21957435227639299</v>
      </c>
      <c r="J701" s="14">
        <v>0.243897286858347</v>
      </c>
      <c r="K701" s="14"/>
      <c r="L701" s="14">
        <v>0.29721387753102702</v>
      </c>
      <c r="M701" s="14">
        <v>0.19398673663378899</v>
      </c>
      <c r="N701" s="14">
        <v>0.19250840542347999</v>
      </c>
      <c r="O701" s="14">
        <v>0.20561525388382601</v>
      </c>
      <c r="P701" s="14">
        <v>0.259101940795056</v>
      </c>
      <c r="Q701" s="14">
        <v>0.170936136813403</v>
      </c>
      <c r="R701" s="14">
        <v>0.16130985378864901</v>
      </c>
      <c r="S701" s="14">
        <v>0.16650573226075699</v>
      </c>
      <c r="T701" s="14">
        <v>0.20481870293931201</v>
      </c>
      <c r="U701" s="14"/>
      <c r="V701" s="14">
        <v>0.23527838436706899</v>
      </c>
      <c r="W701" s="14">
        <v>0.17960147118469</v>
      </c>
      <c r="X701" s="14"/>
      <c r="Y701" s="14">
        <v>0.195948839212639</v>
      </c>
      <c r="Z701" s="14">
        <v>0.238918427717705</v>
      </c>
      <c r="AA701" s="14">
        <v>0.34831795481116701</v>
      </c>
      <c r="AB701" s="14"/>
      <c r="AC701" s="14">
        <v>0.16488366391076301</v>
      </c>
      <c r="AD701" s="14">
        <v>0.21150239635238499</v>
      </c>
      <c r="AE701" s="14">
        <v>0.21920356253488099</v>
      </c>
      <c r="AF701" s="14">
        <v>0.28444137739489</v>
      </c>
    </row>
    <row r="702" spans="2:32" x14ac:dyDescent="0.3">
      <c r="B702" t="s">
        <v>372</v>
      </c>
      <c r="C702" s="14">
        <v>0.164943524879893</v>
      </c>
      <c r="D702" s="14">
        <v>0.17100384785950301</v>
      </c>
      <c r="E702" s="14">
        <v>0.15937869909397101</v>
      </c>
      <c r="F702" s="14"/>
      <c r="G702" s="14">
        <v>0.182789100510173</v>
      </c>
      <c r="H702" s="14">
        <v>0.16558216169854101</v>
      </c>
      <c r="I702" s="14">
        <v>0.14943504665386201</v>
      </c>
      <c r="J702" s="14">
        <v>0.15528815048209699</v>
      </c>
      <c r="K702" s="14"/>
      <c r="L702" s="14">
        <v>0.26172336141084102</v>
      </c>
      <c r="M702" s="14">
        <v>0.120098665981253</v>
      </c>
      <c r="N702" s="14">
        <v>9.8518209099047099E-2</v>
      </c>
      <c r="O702" s="14">
        <v>0.14531370616599701</v>
      </c>
      <c r="P702" s="14">
        <v>8.6131474962914803E-2</v>
      </c>
      <c r="Q702" s="14">
        <v>0.156536402073715</v>
      </c>
      <c r="R702" s="14">
        <v>0.160823232586812</v>
      </c>
      <c r="S702" s="14">
        <v>0.17047765823380301</v>
      </c>
      <c r="T702" s="14">
        <v>0.151159981655243</v>
      </c>
      <c r="U702" s="14"/>
      <c r="V702" s="14">
        <v>0.18239412182982601</v>
      </c>
      <c r="W702" s="14">
        <v>0.13291679230862199</v>
      </c>
      <c r="X702" s="14"/>
      <c r="Y702" s="14">
        <v>0.14180365229358</v>
      </c>
      <c r="Z702" s="14">
        <v>0.222382494474274</v>
      </c>
      <c r="AA702" s="14">
        <v>0.27843103499191701</v>
      </c>
      <c r="AB702" s="14"/>
      <c r="AC702" s="14">
        <v>0.11350256066191999</v>
      </c>
      <c r="AD702" s="14">
        <v>0.15772708172720701</v>
      </c>
      <c r="AE702" s="14">
        <v>0.18515583586020301</v>
      </c>
      <c r="AF702" s="14">
        <v>0.23339959507590499</v>
      </c>
    </row>
    <row r="703" spans="2:32" x14ac:dyDescent="0.3">
      <c r="B703" t="s">
        <v>373</v>
      </c>
      <c r="C703" s="14">
        <v>1.3445027224552E-2</v>
      </c>
      <c r="D703" s="14">
        <v>1.1962616722017301E-2</v>
      </c>
      <c r="E703" s="14">
        <v>1.4968139099416701E-2</v>
      </c>
      <c r="F703" s="14"/>
      <c r="G703" s="14">
        <v>1.0681269010585E-2</v>
      </c>
      <c r="H703" s="14">
        <v>1.5915632645294199E-2</v>
      </c>
      <c r="I703" s="14">
        <v>1.3906771441222E-2</v>
      </c>
      <c r="J703" s="14">
        <v>1.0696146496960501E-2</v>
      </c>
      <c r="K703" s="14"/>
      <c r="L703" s="14">
        <v>9.4684811144215304E-3</v>
      </c>
      <c r="M703" s="14">
        <v>2.10917904972775E-2</v>
      </c>
      <c r="N703" s="14">
        <v>3.4570539347558001E-2</v>
      </c>
      <c r="O703" s="14">
        <v>0</v>
      </c>
      <c r="P703" s="14">
        <v>8.2050485320656896E-3</v>
      </c>
      <c r="Q703" s="14">
        <v>1.52013767181236E-2</v>
      </c>
      <c r="R703" s="14">
        <v>2.89291896357473E-2</v>
      </c>
      <c r="S703" s="14">
        <v>0</v>
      </c>
      <c r="T703" s="14">
        <v>6.8556809180125699E-3</v>
      </c>
      <c r="U703" s="14"/>
      <c r="V703" s="14">
        <v>1.1079298464440401E-2</v>
      </c>
      <c r="W703" s="14">
        <v>1.6929574600372199E-2</v>
      </c>
      <c r="X703" s="14"/>
      <c r="Y703" s="14">
        <v>1.6202981877874102E-2</v>
      </c>
      <c r="Z703" s="14">
        <v>6.1753411158497404E-3</v>
      </c>
      <c r="AA703" s="14">
        <v>6.8968010049479597E-3</v>
      </c>
      <c r="AB703" s="14"/>
      <c r="AC703" s="14">
        <v>2.32213184882024E-2</v>
      </c>
      <c r="AD703" s="14">
        <v>1.14075470376998E-2</v>
      </c>
      <c r="AE703" s="14">
        <v>0</v>
      </c>
      <c r="AF703" s="14">
        <v>1.0400559801358299E-2</v>
      </c>
    </row>
    <row r="704" spans="2:32" x14ac:dyDescent="0.3">
      <c r="B704" t="s">
        <v>63</v>
      </c>
      <c r="C704" s="14">
        <v>1.21486068824322E-2</v>
      </c>
      <c r="D704" s="14">
        <v>9.8952553958608497E-3</v>
      </c>
      <c r="E704" s="14">
        <v>1.44388794066211E-2</v>
      </c>
      <c r="F704" s="14"/>
      <c r="G704" s="14">
        <v>1.16631798049967E-2</v>
      </c>
      <c r="H704" s="14">
        <v>1.10845463236489E-2</v>
      </c>
      <c r="I704" s="14">
        <v>1.91620038797863E-2</v>
      </c>
      <c r="J704" s="14">
        <v>2.5376099010609499E-3</v>
      </c>
      <c r="K704" s="14"/>
      <c r="L704" s="14">
        <v>9.1931113198673604E-3</v>
      </c>
      <c r="M704" s="14">
        <v>1.6428449302787099E-2</v>
      </c>
      <c r="N704" s="14">
        <v>2.3866562838598199E-2</v>
      </c>
      <c r="O704" s="14">
        <v>1.29085279951277E-2</v>
      </c>
      <c r="P704" s="14">
        <v>1.00095525201445E-2</v>
      </c>
      <c r="Q704" s="14">
        <v>1.35169614460782E-2</v>
      </c>
      <c r="R704" s="14">
        <v>0</v>
      </c>
      <c r="S704" s="14">
        <v>1.22290878337995E-2</v>
      </c>
      <c r="T704" s="14">
        <v>1.4226723318583699E-2</v>
      </c>
      <c r="U704" s="14"/>
      <c r="V704" s="14">
        <v>4.55857807548086E-3</v>
      </c>
      <c r="W704" s="14">
        <v>2.80471540957495E-2</v>
      </c>
      <c r="X704" s="14"/>
      <c r="Y704" s="14">
        <v>1.4611868127562801E-2</v>
      </c>
      <c r="Z704" s="14">
        <v>6.1770904688667498E-3</v>
      </c>
      <c r="AA704" s="14">
        <v>0</v>
      </c>
      <c r="AB704" s="14"/>
      <c r="AC704" s="14">
        <v>2.9743160269752E-2</v>
      </c>
      <c r="AD704" s="14">
        <v>6.7631773281199301E-3</v>
      </c>
      <c r="AE704" s="14">
        <v>2.3483608033265099E-2</v>
      </c>
      <c r="AF704" s="14">
        <v>0</v>
      </c>
    </row>
    <row r="705" spans="2:32" x14ac:dyDescent="0.3">
      <c r="B705" t="s">
        <v>142</v>
      </c>
      <c r="C705" s="14">
        <v>2.0239406640443201E-3</v>
      </c>
      <c r="D705" s="14">
        <v>4.0536527007283898E-3</v>
      </c>
      <c r="E705" s="14">
        <v>0</v>
      </c>
      <c r="F705" s="14"/>
      <c r="G705" s="14">
        <v>2.11865768159209E-3</v>
      </c>
      <c r="H705" s="14">
        <v>3.8794089277505001E-3</v>
      </c>
      <c r="I705" s="14">
        <v>0</v>
      </c>
      <c r="J705" s="14">
        <v>0</v>
      </c>
      <c r="K705" s="14"/>
      <c r="L705" s="14">
        <v>0</v>
      </c>
      <c r="M705" s="14">
        <v>7.35627344704976E-3</v>
      </c>
      <c r="N705" s="14">
        <v>6.2660797586988996E-3</v>
      </c>
      <c r="O705" s="14">
        <v>0</v>
      </c>
      <c r="P705" s="14">
        <v>0</v>
      </c>
      <c r="Q705" s="14">
        <v>0</v>
      </c>
      <c r="R705" s="14">
        <v>0</v>
      </c>
      <c r="S705" s="14">
        <v>0</v>
      </c>
      <c r="T705" s="14">
        <v>3.74145165416283E-3</v>
      </c>
      <c r="U705" s="14"/>
      <c r="V705" s="14">
        <v>2.4430092411047602E-3</v>
      </c>
      <c r="W705" s="14">
        <v>1.20937257972003E-3</v>
      </c>
      <c r="X705" s="14"/>
      <c r="Y705" s="14">
        <v>1.36743932281784E-3</v>
      </c>
      <c r="Z705" s="14">
        <v>0</v>
      </c>
      <c r="AA705" s="14">
        <v>0</v>
      </c>
      <c r="AB705" s="14"/>
      <c r="AC705" s="14">
        <v>1.6588264328839201E-3</v>
      </c>
      <c r="AD705" s="14">
        <v>1.2242798963504099E-3</v>
      </c>
      <c r="AE705" s="14">
        <v>0</v>
      </c>
      <c r="AF705" s="14">
        <v>4.9630467782180304E-3</v>
      </c>
    </row>
    <row r="706" spans="2:32" x14ac:dyDescent="0.3">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row>
    <row r="707" spans="2:32" x14ac:dyDescent="0.3">
      <c r="B707" s="6" t="s">
        <v>380</v>
      </c>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row>
    <row r="708" spans="2:32" x14ac:dyDescent="0.3">
      <c r="B708" s="21" t="s">
        <v>67</v>
      </c>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row>
    <row r="709" spans="2:32" x14ac:dyDescent="0.3">
      <c r="B709" t="s">
        <v>375</v>
      </c>
      <c r="C709" s="14">
        <v>0.49932179905143298</v>
      </c>
      <c r="D709" s="14">
        <v>0.50075883716275504</v>
      </c>
      <c r="E709" s="14">
        <v>0.498545987145664</v>
      </c>
      <c r="F709" s="14"/>
      <c r="G709" s="14">
        <v>0.52385566753132495</v>
      </c>
      <c r="H709" s="14">
        <v>0.46036372574429002</v>
      </c>
      <c r="I709" s="14">
        <v>0.48384618813929497</v>
      </c>
      <c r="J709" s="14">
        <v>0.60031191097338399</v>
      </c>
      <c r="K709" s="14"/>
      <c r="L709" s="14">
        <v>0.61029543641468698</v>
      </c>
      <c r="M709" s="14">
        <v>0.41489257160994703</v>
      </c>
      <c r="N709" s="14">
        <v>0.41473417114449401</v>
      </c>
      <c r="O709" s="14">
        <v>0.48191792869601702</v>
      </c>
      <c r="P709" s="14">
        <v>0.44551137278958802</v>
      </c>
      <c r="Q709" s="14">
        <v>0.481094942884434</v>
      </c>
      <c r="R709" s="14">
        <v>0.48536537574859001</v>
      </c>
      <c r="S709" s="14">
        <v>0.585382103981678</v>
      </c>
      <c r="T709" s="14">
        <v>0.48200052685931</v>
      </c>
      <c r="U709" s="14"/>
      <c r="V709" s="14">
        <v>0.53480811425888197</v>
      </c>
      <c r="W709" s="14">
        <v>0.420477727571691</v>
      </c>
      <c r="X709" s="14"/>
      <c r="Y709" s="14">
        <v>0.45011010251697497</v>
      </c>
      <c r="Z709" s="14">
        <v>0.62832792142029104</v>
      </c>
      <c r="AA709" s="14">
        <v>0.70648478139344795</v>
      </c>
      <c r="AB709" s="14"/>
      <c r="AC709" s="14">
        <v>0.38512222464342499</v>
      </c>
      <c r="AD709" s="14">
        <v>0.48449680878747797</v>
      </c>
      <c r="AE709" s="14">
        <v>0.51561091083993105</v>
      </c>
      <c r="AF709" s="14">
        <v>0.63883972626102503</v>
      </c>
    </row>
    <row r="710" spans="2:32" x14ac:dyDescent="0.3">
      <c r="B710" t="s">
        <v>376</v>
      </c>
      <c r="C710" s="14">
        <v>0.420998035796944</v>
      </c>
      <c r="D710" s="14">
        <v>0.40954028923546598</v>
      </c>
      <c r="E710" s="14">
        <v>0.431556313196021</v>
      </c>
      <c r="F710" s="14"/>
      <c r="G710" s="14">
        <v>0.39267226296347502</v>
      </c>
      <c r="H710" s="14">
        <v>0.45417577751127902</v>
      </c>
      <c r="I710" s="14">
        <v>0.42955915626131003</v>
      </c>
      <c r="J710" s="14">
        <v>0.36032647633189702</v>
      </c>
      <c r="K710" s="14"/>
      <c r="L710" s="14">
        <v>0.32641671450670301</v>
      </c>
      <c r="M710" s="14">
        <v>0.473386912344471</v>
      </c>
      <c r="N710" s="14">
        <v>0.53622151832048404</v>
      </c>
      <c r="O710" s="14">
        <v>0.44782454822518902</v>
      </c>
      <c r="P710" s="14">
        <v>0.458254843830672</v>
      </c>
      <c r="Q710" s="14">
        <v>0.426126925520597</v>
      </c>
      <c r="R710" s="14">
        <v>0.44224356520979902</v>
      </c>
      <c r="S710" s="14">
        <v>0.35630266518302101</v>
      </c>
      <c r="T710" s="14">
        <v>0.43509264377118001</v>
      </c>
      <c r="U710" s="14"/>
      <c r="V710" s="14">
        <v>0.40737347167987698</v>
      </c>
      <c r="W710" s="14">
        <v>0.45469790050872799</v>
      </c>
      <c r="X710" s="14"/>
      <c r="Y710" s="14">
        <v>0.468466863858299</v>
      </c>
      <c r="Z710" s="14">
        <v>0.31216781054950199</v>
      </c>
      <c r="AA710" s="14">
        <v>0.26787842529958</v>
      </c>
      <c r="AB710" s="14"/>
      <c r="AC710" s="14">
        <v>0.49166107776141399</v>
      </c>
      <c r="AD710" s="14">
        <v>0.45668115102981299</v>
      </c>
      <c r="AE710" s="14">
        <v>0.35523885101109398</v>
      </c>
      <c r="AF710" s="14">
        <v>0.30541711577147801</v>
      </c>
    </row>
    <row r="711" spans="2:32" x14ac:dyDescent="0.3">
      <c r="B711" t="s">
        <v>377</v>
      </c>
      <c r="C711" s="14">
        <v>5.61271757670503E-2</v>
      </c>
      <c r="D711" s="14">
        <v>6.6559181300292106E-2</v>
      </c>
      <c r="E711" s="14">
        <v>4.5862457524571E-2</v>
      </c>
      <c r="F711" s="14"/>
      <c r="G711" s="14">
        <v>5.2811656904810197E-2</v>
      </c>
      <c r="H711" s="14">
        <v>6.17396803917723E-2</v>
      </c>
      <c r="I711" s="14">
        <v>6.1978928136591602E-2</v>
      </c>
      <c r="J711" s="14">
        <v>3.3859240829009797E-2</v>
      </c>
      <c r="K711" s="14"/>
      <c r="L711" s="14">
        <v>4.3389129296232502E-2</v>
      </c>
      <c r="M711" s="14">
        <v>9.6850329843194805E-2</v>
      </c>
      <c r="N711" s="14">
        <v>3.6859835109615997E-2</v>
      </c>
      <c r="O711" s="14">
        <v>3.5011521453199898E-2</v>
      </c>
      <c r="P711" s="14">
        <v>6.6332635200844398E-2</v>
      </c>
      <c r="Q711" s="14">
        <v>6.4368741034469504E-2</v>
      </c>
      <c r="R711" s="14">
        <v>4.9767657655979299E-2</v>
      </c>
      <c r="S711" s="14">
        <v>4.60861430015016E-2</v>
      </c>
      <c r="T711" s="14">
        <v>4.9346793244826402E-2</v>
      </c>
      <c r="U711" s="14"/>
      <c r="V711" s="14">
        <v>4.3182953756909503E-2</v>
      </c>
      <c r="W711" s="14">
        <v>8.2374397963947896E-2</v>
      </c>
      <c r="X711" s="14"/>
      <c r="Y711" s="14">
        <v>6.2404466528646202E-2</v>
      </c>
      <c r="Z711" s="14">
        <v>3.6580595351017403E-2</v>
      </c>
      <c r="AA711" s="14">
        <v>1.8739992302024101E-2</v>
      </c>
      <c r="AB711" s="14"/>
      <c r="AC711" s="14">
        <v>8.9639004891698196E-2</v>
      </c>
      <c r="AD711" s="14">
        <v>4.7318916967701401E-2</v>
      </c>
      <c r="AE711" s="14">
        <v>6.2827082129363596E-2</v>
      </c>
      <c r="AF711" s="14">
        <v>3.4630782113404902E-2</v>
      </c>
    </row>
    <row r="712" spans="2:32" x14ac:dyDescent="0.3">
      <c r="B712" t="s">
        <v>378</v>
      </c>
      <c r="C712" s="14">
        <v>1.12793512810151E-2</v>
      </c>
      <c r="D712" s="14">
        <v>7.8884449042528806E-3</v>
      </c>
      <c r="E712" s="14">
        <v>1.47047419242814E-2</v>
      </c>
      <c r="F712" s="14"/>
      <c r="G712" s="14">
        <v>1.3623170545028099E-2</v>
      </c>
      <c r="H712" s="14">
        <v>9.4920383491639802E-3</v>
      </c>
      <c r="I712" s="14">
        <v>1.4455099906211299E-2</v>
      </c>
      <c r="J712" s="14">
        <v>5.5023718657088803E-3</v>
      </c>
      <c r="K712" s="14"/>
      <c r="L712" s="14">
        <v>1.27805365234281E-2</v>
      </c>
      <c r="M712" s="14">
        <v>0</v>
      </c>
      <c r="N712" s="14">
        <v>4.8636358715118703E-3</v>
      </c>
      <c r="O712" s="14">
        <v>1.6136120995888101E-2</v>
      </c>
      <c r="P712" s="14">
        <v>1.08519989916794E-2</v>
      </c>
      <c r="Q712" s="14">
        <v>1.8294006012241001E-2</v>
      </c>
      <c r="R712" s="14">
        <v>1.7428062287918999E-2</v>
      </c>
      <c r="S712" s="14">
        <v>0</v>
      </c>
      <c r="T712" s="14">
        <v>1.5144056586458701E-2</v>
      </c>
      <c r="U712" s="14"/>
      <c r="V712" s="14">
        <v>6.7493595214471796E-3</v>
      </c>
      <c r="W712" s="14">
        <v>2.0862698121935499E-2</v>
      </c>
      <c r="X712" s="14"/>
      <c r="Y712" s="14">
        <v>4.0898282701254804E-3</v>
      </c>
      <c r="Z712" s="14">
        <v>1.1460961663086499E-2</v>
      </c>
      <c r="AA712" s="14">
        <v>0</v>
      </c>
      <c r="AB712" s="14"/>
      <c r="AC712" s="14">
        <v>1.0266401031494E-2</v>
      </c>
      <c r="AD712" s="14">
        <v>8.7222030248822896E-4</v>
      </c>
      <c r="AE712" s="14">
        <v>4.9374793540715098E-2</v>
      </c>
      <c r="AF712" s="14">
        <v>1.8901862049071499E-2</v>
      </c>
    </row>
    <row r="713" spans="2:32" x14ac:dyDescent="0.3">
      <c r="B713" t="s">
        <v>379</v>
      </c>
      <c r="C713" s="14">
        <v>1.22736381035571E-2</v>
      </c>
      <c r="D713" s="14">
        <v>1.5253247397233501E-2</v>
      </c>
      <c r="E713" s="14">
        <v>9.3305002094620296E-3</v>
      </c>
      <c r="F713" s="14"/>
      <c r="G713" s="14">
        <v>1.7037242055361199E-2</v>
      </c>
      <c r="H713" s="14">
        <v>1.4228778003495E-2</v>
      </c>
      <c r="I713" s="14">
        <v>1.0160627556592E-2</v>
      </c>
      <c r="J713" s="14">
        <v>0</v>
      </c>
      <c r="K713" s="14"/>
      <c r="L713" s="14">
        <v>7.1181832589494601E-3</v>
      </c>
      <c r="M713" s="14">
        <v>1.4870186202386899E-2</v>
      </c>
      <c r="N713" s="14">
        <v>7.3208395538942803E-3</v>
      </c>
      <c r="O713" s="14">
        <v>1.91098806297052E-2</v>
      </c>
      <c r="P713" s="14">
        <v>1.9049149187217E-2</v>
      </c>
      <c r="Q713" s="14">
        <v>1.0115384548259301E-2</v>
      </c>
      <c r="R713" s="14">
        <v>5.1953390977129603E-3</v>
      </c>
      <c r="S713" s="14">
        <v>1.22290878337995E-2</v>
      </c>
      <c r="T713" s="14">
        <v>1.8415979538225099E-2</v>
      </c>
      <c r="U713" s="14"/>
      <c r="V713" s="14">
        <v>7.8861007828842002E-3</v>
      </c>
      <c r="W713" s="14">
        <v>2.1587275833697302E-2</v>
      </c>
      <c r="X713" s="14"/>
      <c r="Y713" s="14">
        <v>1.4928738825954101E-2</v>
      </c>
      <c r="Z713" s="14">
        <v>1.1462711016103499E-2</v>
      </c>
      <c r="AA713" s="14">
        <v>6.8968010049479597E-3</v>
      </c>
      <c r="AB713" s="14"/>
      <c r="AC713" s="14">
        <v>2.3311291671968899E-2</v>
      </c>
      <c r="AD713" s="14">
        <v>1.0630902912518701E-2</v>
      </c>
      <c r="AE713" s="14">
        <v>1.6948362478896601E-2</v>
      </c>
      <c r="AF713" s="14">
        <v>2.2105138050211698E-3</v>
      </c>
    </row>
    <row r="714" spans="2:32" x14ac:dyDescent="0.3">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row>
    <row r="715" spans="2:32" x14ac:dyDescent="0.3">
      <c r="B715" s="6" t="s">
        <v>381</v>
      </c>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row>
    <row r="716" spans="2:32" x14ac:dyDescent="0.3">
      <c r="B716" s="21" t="s">
        <v>67</v>
      </c>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row>
    <row r="717" spans="2:32" x14ac:dyDescent="0.3">
      <c r="B717" t="s">
        <v>375</v>
      </c>
      <c r="C717" s="14">
        <v>0.51608142252853495</v>
      </c>
      <c r="D717" s="14">
        <v>0.54137478385071003</v>
      </c>
      <c r="E717" s="14">
        <v>0.49041160487800101</v>
      </c>
      <c r="F717" s="14"/>
      <c r="G717" s="14">
        <v>0.50950533987088298</v>
      </c>
      <c r="H717" s="14">
        <v>0.49756556612142999</v>
      </c>
      <c r="I717" s="14">
        <v>0.53762287783921303</v>
      </c>
      <c r="J717" s="14">
        <v>0.54578605435327598</v>
      </c>
      <c r="K717" s="14"/>
      <c r="L717" s="14">
        <v>0.63002658165286896</v>
      </c>
      <c r="M717" s="14">
        <v>0.45588140916351499</v>
      </c>
      <c r="N717" s="14">
        <v>0.39569392782280599</v>
      </c>
      <c r="O717" s="14">
        <v>0.491957872421596</v>
      </c>
      <c r="P717" s="14">
        <v>0.47035655135330701</v>
      </c>
      <c r="Q717" s="14">
        <v>0.46564229866614698</v>
      </c>
      <c r="R717" s="14">
        <v>0.51928363079504902</v>
      </c>
      <c r="S717" s="14">
        <v>0.60309520610127099</v>
      </c>
      <c r="T717" s="14">
        <v>0.50073874554975795</v>
      </c>
      <c r="U717" s="14"/>
      <c r="V717" s="14">
        <v>0.556509029115826</v>
      </c>
      <c r="W717" s="14">
        <v>0.43065856888401</v>
      </c>
      <c r="X717" s="14"/>
      <c r="Y717" s="14">
        <v>0.45138435100613</v>
      </c>
      <c r="Z717" s="14">
        <v>0.62879694861621904</v>
      </c>
      <c r="AA717" s="14">
        <v>0.78342287166194702</v>
      </c>
      <c r="AB717" s="14"/>
      <c r="AC717" s="14">
        <v>0.37888777647301902</v>
      </c>
      <c r="AD717" s="14">
        <v>0.492031122173824</v>
      </c>
      <c r="AE717" s="14">
        <v>0.56996136122073304</v>
      </c>
      <c r="AF717" s="14">
        <v>0.68983374678814002</v>
      </c>
    </row>
    <row r="718" spans="2:32" x14ac:dyDescent="0.3">
      <c r="B718" t="s">
        <v>376</v>
      </c>
      <c r="C718" s="14">
        <v>0.416501991362832</v>
      </c>
      <c r="D718" s="14">
        <v>0.40419910379815199</v>
      </c>
      <c r="E718" s="14">
        <v>0.42897637167122399</v>
      </c>
      <c r="F718" s="14"/>
      <c r="G718" s="14">
        <v>0.41291287844568703</v>
      </c>
      <c r="H718" s="14">
        <v>0.43749336078873102</v>
      </c>
      <c r="I718" s="14">
        <v>0.39745885609852299</v>
      </c>
      <c r="J718" s="14">
        <v>0.39599113923673501</v>
      </c>
      <c r="K718" s="14"/>
      <c r="L718" s="14">
        <v>0.324450039898384</v>
      </c>
      <c r="M718" s="14">
        <v>0.45654444105668002</v>
      </c>
      <c r="N718" s="14">
        <v>0.52298331122033204</v>
      </c>
      <c r="O718" s="14">
        <v>0.439330063086182</v>
      </c>
      <c r="P718" s="14">
        <v>0.42935528069251999</v>
      </c>
      <c r="Q718" s="14">
        <v>0.45521894327710299</v>
      </c>
      <c r="R718" s="14">
        <v>0.40212231138010501</v>
      </c>
      <c r="S718" s="14">
        <v>0.38240174211348898</v>
      </c>
      <c r="T718" s="14">
        <v>0.44041634342372499</v>
      </c>
      <c r="U718" s="14"/>
      <c r="V718" s="14">
        <v>0.39706550263802398</v>
      </c>
      <c r="W718" s="14">
        <v>0.45914515899937602</v>
      </c>
      <c r="X718" s="14"/>
      <c r="Y718" s="14">
        <v>0.47446768273248502</v>
      </c>
      <c r="Z718" s="14">
        <v>0.33819730557565097</v>
      </c>
      <c r="AA718" s="14">
        <v>0.19526746393208</v>
      </c>
      <c r="AB718" s="14"/>
      <c r="AC718" s="14">
        <v>0.50793038656517597</v>
      </c>
      <c r="AD718" s="14">
        <v>0.45523035839993298</v>
      </c>
      <c r="AE718" s="14">
        <v>0.32787580598758398</v>
      </c>
      <c r="AF718" s="14">
        <v>0.27679464800431203</v>
      </c>
    </row>
    <row r="719" spans="2:32" x14ac:dyDescent="0.3">
      <c r="B719" t="s">
        <v>377</v>
      </c>
      <c r="C719" s="14">
        <v>4.8177325868565497E-2</v>
      </c>
      <c r="D719" s="14">
        <v>3.8295302049197698E-2</v>
      </c>
      <c r="E719" s="14">
        <v>5.8205915530066203E-2</v>
      </c>
      <c r="F719" s="14"/>
      <c r="G719" s="14">
        <v>6.6275232344112603E-2</v>
      </c>
      <c r="H719" s="14">
        <v>3.8426264364050701E-2</v>
      </c>
      <c r="I719" s="14">
        <v>4.5955109579091699E-2</v>
      </c>
      <c r="J719" s="14">
        <v>4.4253300713923097E-2</v>
      </c>
      <c r="K719" s="14"/>
      <c r="L719" s="14">
        <v>3.08571618012124E-2</v>
      </c>
      <c r="M719" s="14">
        <v>7.0517555201526805E-2</v>
      </c>
      <c r="N719" s="14">
        <v>5.3180166519793598E-2</v>
      </c>
      <c r="O719" s="14">
        <v>4.7790064998331099E-2</v>
      </c>
      <c r="P719" s="14">
        <v>6.7680816980348099E-2</v>
      </c>
      <c r="Q719" s="14">
        <v>5.9637531317206498E-2</v>
      </c>
      <c r="R719" s="14">
        <v>5.9967271636694998E-2</v>
      </c>
      <c r="S719" s="14">
        <v>1.45030517852396E-2</v>
      </c>
      <c r="T719" s="14">
        <v>3.5276382116454098E-2</v>
      </c>
      <c r="U719" s="14"/>
      <c r="V719" s="14">
        <v>3.3490128487985799E-2</v>
      </c>
      <c r="W719" s="14">
        <v>7.75377145713637E-2</v>
      </c>
      <c r="X719" s="14"/>
      <c r="Y719" s="14">
        <v>5.1418141309961703E-2</v>
      </c>
      <c r="Z719" s="14">
        <v>2.1543034792025999E-2</v>
      </c>
      <c r="AA719" s="14">
        <v>9.8284418742526705E-3</v>
      </c>
      <c r="AB719" s="14"/>
      <c r="AC719" s="14">
        <v>7.6377013589081305E-2</v>
      </c>
      <c r="AD719" s="14">
        <v>3.7242295981878303E-2</v>
      </c>
      <c r="AE719" s="14">
        <v>8.0660882681604901E-2</v>
      </c>
      <c r="AF719" s="14">
        <v>2.57315535666186E-2</v>
      </c>
    </row>
    <row r="720" spans="2:32" x14ac:dyDescent="0.3">
      <c r="B720" t="s">
        <v>378</v>
      </c>
      <c r="C720" s="14">
        <v>6.3806924490582197E-3</v>
      </c>
      <c r="D720" s="14">
        <v>2.9693676697773101E-3</v>
      </c>
      <c r="E720" s="14">
        <v>9.8117605345987308E-3</v>
      </c>
      <c r="F720" s="14"/>
      <c r="G720" s="14">
        <v>2.47528814727086E-3</v>
      </c>
      <c r="H720" s="14">
        <v>7.8019143965051196E-3</v>
      </c>
      <c r="I720" s="14">
        <v>8.8025289265803303E-3</v>
      </c>
      <c r="J720" s="14">
        <v>5.5023718657088803E-3</v>
      </c>
      <c r="K720" s="14"/>
      <c r="L720" s="14">
        <v>9.3076346303582799E-3</v>
      </c>
      <c r="M720" s="14">
        <v>0</v>
      </c>
      <c r="N720" s="14">
        <v>1.5139430489765E-2</v>
      </c>
      <c r="O720" s="14">
        <v>1.0882703919483899E-2</v>
      </c>
      <c r="P720" s="14">
        <v>1.08519989916794E-2</v>
      </c>
      <c r="Q720" s="14">
        <v>3.2713359640305401E-3</v>
      </c>
      <c r="R720" s="14">
        <v>9.7318992198284493E-3</v>
      </c>
      <c r="S720" s="14">
        <v>0</v>
      </c>
      <c r="T720" s="14">
        <v>2.6655424983021698E-3</v>
      </c>
      <c r="U720" s="14"/>
      <c r="V720" s="14">
        <v>3.9876719471580203E-3</v>
      </c>
      <c r="W720" s="14">
        <v>1.1453115384521101E-2</v>
      </c>
      <c r="X720" s="14"/>
      <c r="Y720" s="14">
        <v>6.2561627858115903E-3</v>
      </c>
      <c r="Z720" s="14">
        <v>0</v>
      </c>
      <c r="AA720" s="14">
        <v>1.1481222531719799E-2</v>
      </c>
      <c r="AB720" s="14"/>
      <c r="AC720" s="14">
        <v>1.4017270869564301E-2</v>
      </c>
      <c r="AD720" s="14">
        <v>2.22132432517672E-3</v>
      </c>
      <c r="AE720" s="14">
        <v>4.5535876311811E-3</v>
      </c>
      <c r="AF720" s="14">
        <v>7.6400516409290504E-3</v>
      </c>
    </row>
    <row r="721" spans="2:32" x14ac:dyDescent="0.3">
      <c r="B721" t="s">
        <v>379</v>
      </c>
      <c r="C721" s="14">
        <v>1.2858567791009299E-2</v>
      </c>
      <c r="D721" s="14">
        <v>1.31614426321633E-2</v>
      </c>
      <c r="E721" s="14">
        <v>1.2594347386110601E-2</v>
      </c>
      <c r="F721" s="14"/>
      <c r="G721" s="14">
        <v>8.8312611920471195E-3</v>
      </c>
      <c r="H721" s="14">
        <v>1.8712894329283001E-2</v>
      </c>
      <c r="I721" s="14">
        <v>1.0160627556592E-2</v>
      </c>
      <c r="J721" s="14">
        <v>8.4671338303568006E-3</v>
      </c>
      <c r="K721" s="14"/>
      <c r="L721" s="14">
        <v>5.3585820171760303E-3</v>
      </c>
      <c r="M721" s="14">
        <v>1.7056594578278201E-2</v>
      </c>
      <c r="N721" s="14">
        <v>1.30031639473036E-2</v>
      </c>
      <c r="O721" s="14">
        <v>1.00392955744068E-2</v>
      </c>
      <c r="P721" s="14">
        <v>2.1755351982145399E-2</v>
      </c>
      <c r="Q721" s="14">
        <v>1.6229890775512599E-2</v>
      </c>
      <c r="R721" s="14">
        <v>8.8948869683227409E-3</v>
      </c>
      <c r="S721" s="14">
        <v>0</v>
      </c>
      <c r="T721" s="14">
        <v>2.09029864117618E-2</v>
      </c>
      <c r="U721" s="14"/>
      <c r="V721" s="14">
        <v>8.9476678110065808E-3</v>
      </c>
      <c r="W721" s="14">
        <v>2.1205442160729501E-2</v>
      </c>
      <c r="X721" s="14"/>
      <c r="Y721" s="14">
        <v>1.6473662165612E-2</v>
      </c>
      <c r="Z721" s="14">
        <v>1.1462711016103499E-2</v>
      </c>
      <c r="AA721" s="14">
        <v>0</v>
      </c>
      <c r="AB721" s="14"/>
      <c r="AC721" s="14">
        <v>2.2787552503158798E-2</v>
      </c>
      <c r="AD721" s="14">
        <v>1.32748991191875E-2</v>
      </c>
      <c r="AE721" s="14">
        <v>1.6948362478896601E-2</v>
      </c>
      <c r="AF721" s="14">
        <v>0</v>
      </c>
    </row>
    <row r="722" spans="2:32" x14ac:dyDescent="0.3">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row>
    <row r="723" spans="2:32" x14ac:dyDescent="0.3">
      <c r="B723" s="6" t="s">
        <v>389</v>
      </c>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row>
    <row r="724" spans="2:32" x14ac:dyDescent="0.3">
      <c r="B724" s="21" t="s">
        <v>67</v>
      </c>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row>
    <row r="725" spans="2:32" x14ac:dyDescent="0.3">
      <c r="B725" t="s">
        <v>382</v>
      </c>
      <c r="C725" s="14">
        <v>0.67267198908069903</v>
      </c>
      <c r="D725" s="14">
        <v>0.643681434813967</v>
      </c>
      <c r="E725" s="14">
        <v>0.70068191397863899</v>
      </c>
      <c r="F725" s="14"/>
      <c r="G725" s="14">
        <v>0.684255778825968</v>
      </c>
      <c r="H725" s="14">
        <v>0.67462945494192295</v>
      </c>
      <c r="I725" s="14">
        <v>0.656876893747671</v>
      </c>
      <c r="J725" s="14">
        <v>0.67298281363354595</v>
      </c>
      <c r="K725" s="14"/>
      <c r="L725" s="14">
        <v>0.58042369746741596</v>
      </c>
      <c r="M725" s="14">
        <v>0.75652606779182197</v>
      </c>
      <c r="N725" s="14">
        <v>0.69318791904583799</v>
      </c>
      <c r="O725" s="14">
        <v>0.69427343241097605</v>
      </c>
      <c r="P725" s="14">
        <v>0.658683481048011</v>
      </c>
      <c r="Q725" s="14">
        <v>0.75509790358601503</v>
      </c>
      <c r="R725" s="14">
        <v>0.64812585315234394</v>
      </c>
      <c r="S725" s="14">
        <v>0.62308929770708599</v>
      </c>
      <c r="T725" s="14">
        <v>0.68001316238800902</v>
      </c>
      <c r="U725" s="14"/>
      <c r="V725" s="14">
        <v>0.68875980968827399</v>
      </c>
      <c r="W725" s="14">
        <v>0.63919464393243897</v>
      </c>
      <c r="X725" s="14"/>
      <c r="Y725" s="14">
        <v>0.68988257582799095</v>
      </c>
      <c r="Z725" s="14">
        <v>0.57626487351943001</v>
      </c>
      <c r="AA725" s="14">
        <v>0.64146221993323405</v>
      </c>
      <c r="AB725" s="14"/>
      <c r="AC725" s="14">
        <v>0.668156715547505</v>
      </c>
      <c r="AD725" s="14">
        <v>0.70025041906561902</v>
      </c>
      <c r="AE725" s="14">
        <v>0.56126465175062301</v>
      </c>
      <c r="AF725" s="14">
        <v>0.66500000848232899</v>
      </c>
    </row>
    <row r="726" spans="2:32" x14ac:dyDescent="0.3">
      <c r="B726" t="s">
        <v>383</v>
      </c>
      <c r="C726" s="14">
        <v>0.64678550807956303</v>
      </c>
      <c r="D726" s="14">
        <v>0.65009906257098304</v>
      </c>
      <c r="E726" s="14">
        <v>0.64433379108301403</v>
      </c>
      <c r="F726" s="14"/>
      <c r="G726" s="14">
        <v>0.59850750087499605</v>
      </c>
      <c r="H726" s="14">
        <v>0.65298356286479198</v>
      </c>
      <c r="I726" s="14">
        <v>0.66367020789872699</v>
      </c>
      <c r="J726" s="14">
        <v>0.69798790103227104</v>
      </c>
      <c r="K726" s="14"/>
      <c r="L726" s="14">
        <v>0.598002756858802</v>
      </c>
      <c r="M726" s="14">
        <v>0.65351420607591304</v>
      </c>
      <c r="N726" s="14">
        <v>0.66754942098213099</v>
      </c>
      <c r="O726" s="14">
        <v>0.73563690504152102</v>
      </c>
      <c r="P726" s="14">
        <v>0.64020477547299903</v>
      </c>
      <c r="Q726" s="14">
        <v>0.67448717854684603</v>
      </c>
      <c r="R726" s="14">
        <v>0.62656051183769901</v>
      </c>
      <c r="S726" s="14">
        <v>0.60859699982086102</v>
      </c>
      <c r="T726" s="14">
        <v>0.66422669680766599</v>
      </c>
      <c r="U726" s="14"/>
      <c r="V726" s="14">
        <v>0.673293604538579</v>
      </c>
      <c r="W726" s="14">
        <v>0.59632740780041604</v>
      </c>
      <c r="X726" s="14"/>
      <c r="Y726" s="14">
        <v>0.65648992195301903</v>
      </c>
      <c r="Z726" s="14">
        <v>0.599608071944007</v>
      </c>
      <c r="AA726" s="14">
        <v>0.74958660144625899</v>
      </c>
      <c r="AB726" s="14"/>
      <c r="AC726" s="14">
        <v>0.621803529270329</v>
      </c>
      <c r="AD726" s="14">
        <v>0.67521498757068099</v>
      </c>
      <c r="AE726" s="14">
        <v>0.52777727183775003</v>
      </c>
      <c r="AF726" s="14">
        <v>0.66932064911175504</v>
      </c>
    </row>
    <row r="727" spans="2:32" x14ac:dyDescent="0.3">
      <c r="B727" t="s">
        <v>384</v>
      </c>
      <c r="C727" s="14">
        <v>0.337655145647758</v>
      </c>
      <c r="D727" s="14">
        <v>0.323895481356897</v>
      </c>
      <c r="E727" s="14">
        <v>0.35159184388325398</v>
      </c>
      <c r="F727" s="14"/>
      <c r="G727" s="14">
        <v>0.34521925475193999</v>
      </c>
      <c r="H727" s="14">
        <v>0.31399696311060599</v>
      </c>
      <c r="I727" s="14">
        <v>0.32684457534089001</v>
      </c>
      <c r="J727" s="14">
        <v>0.41769566443961098</v>
      </c>
      <c r="K727" s="14"/>
      <c r="L727" s="14">
        <v>0.40949054078901598</v>
      </c>
      <c r="M727" s="14">
        <v>0.316924855622434</v>
      </c>
      <c r="N727" s="14">
        <v>0.204917373593371</v>
      </c>
      <c r="O727" s="14">
        <v>0.28781933149602701</v>
      </c>
      <c r="P727" s="14">
        <v>0.41434865849894698</v>
      </c>
      <c r="Q727" s="14">
        <v>0.294276788249757</v>
      </c>
      <c r="R727" s="14">
        <v>0.27888811527656898</v>
      </c>
      <c r="S727" s="14">
        <v>0.43347528171900801</v>
      </c>
      <c r="T727" s="14">
        <v>0.328584336968472</v>
      </c>
      <c r="U727" s="14"/>
      <c r="V727" s="14">
        <v>0.37322529454757197</v>
      </c>
      <c r="W727" s="14">
        <v>0.26468929583744499</v>
      </c>
      <c r="X727" s="14"/>
      <c r="Y727" s="14">
        <v>0.29529982047622499</v>
      </c>
      <c r="Z727" s="14">
        <v>0.51967775966197705</v>
      </c>
      <c r="AA727" s="14">
        <v>0.389589120087176</v>
      </c>
      <c r="AB727" s="14"/>
      <c r="AC727" s="14">
        <v>0.22545646643042899</v>
      </c>
      <c r="AD727" s="14">
        <v>0.33419492632096698</v>
      </c>
      <c r="AE727" s="14">
        <v>0.37025543522123</v>
      </c>
      <c r="AF727" s="14">
        <v>0.45393065660498899</v>
      </c>
    </row>
    <row r="728" spans="2:32" x14ac:dyDescent="0.3">
      <c r="B728" t="s">
        <v>161</v>
      </c>
      <c r="C728" s="14">
        <v>0.23695596415964801</v>
      </c>
      <c r="D728" s="14">
        <v>0.25693222907883501</v>
      </c>
      <c r="E728" s="14">
        <v>0.217689745939702</v>
      </c>
      <c r="F728" s="14"/>
      <c r="G728" s="14">
        <v>0.27902959351080397</v>
      </c>
      <c r="H728" s="14">
        <v>0.262027344827789</v>
      </c>
      <c r="I728" s="14">
        <v>0.192829914347631</v>
      </c>
      <c r="J728" s="14">
        <v>0.15480629369892099</v>
      </c>
      <c r="K728" s="14"/>
      <c r="L728" s="14">
        <v>0.31261613424694001</v>
      </c>
      <c r="M728" s="14">
        <v>0.21006161520331801</v>
      </c>
      <c r="N728" s="14">
        <v>0.22663838606345199</v>
      </c>
      <c r="O728" s="14">
        <v>0.18662847171013899</v>
      </c>
      <c r="P728" s="14">
        <v>0.25273342673911597</v>
      </c>
      <c r="Q728" s="14">
        <v>0.209653387424314</v>
      </c>
      <c r="R728" s="14">
        <v>0.21554050032642799</v>
      </c>
      <c r="S728" s="14">
        <v>0.21083458255013701</v>
      </c>
      <c r="T728" s="14">
        <v>0.216708268894267</v>
      </c>
      <c r="U728" s="14"/>
      <c r="V728" s="14">
        <v>0.226168568410759</v>
      </c>
      <c r="W728" s="14">
        <v>0.25833919130008698</v>
      </c>
      <c r="X728" s="14"/>
      <c r="Y728" s="14">
        <v>0.22533105779991</v>
      </c>
      <c r="Z728" s="14">
        <v>0.25407512848824199</v>
      </c>
      <c r="AA728" s="14">
        <v>0.28936081183291501</v>
      </c>
      <c r="AB728" s="14"/>
      <c r="AC728" s="14">
        <v>0.23669374248355901</v>
      </c>
      <c r="AD728" s="14">
        <v>0.21856375127970201</v>
      </c>
      <c r="AE728" s="14">
        <v>0.316581905407818</v>
      </c>
      <c r="AF728" s="14">
        <v>0.241893491024326</v>
      </c>
    </row>
    <row r="729" spans="2:32" x14ac:dyDescent="0.3">
      <c r="B729" t="s">
        <v>385</v>
      </c>
      <c r="C729" s="14">
        <v>0.227719049716194</v>
      </c>
      <c r="D729" s="14">
        <v>0.240672319052505</v>
      </c>
      <c r="E729" s="14">
        <v>0.21544913393579199</v>
      </c>
      <c r="F729" s="14"/>
      <c r="G729" s="14">
        <v>0.206293986860447</v>
      </c>
      <c r="H729" s="14">
        <v>0.21284326126835701</v>
      </c>
      <c r="I729" s="14">
        <v>0.27339879411027801</v>
      </c>
      <c r="J729" s="14">
        <v>0.229800364280521</v>
      </c>
      <c r="K729" s="14"/>
      <c r="L729" s="14">
        <v>0.33463080732148798</v>
      </c>
      <c r="M729" s="14">
        <v>0.21910420869764399</v>
      </c>
      <c r="N729" s="14">
        <v>0.20566702713582499</v>
      </c>
      <c r="O729" s="14">
        <v>0.181614566120994</v>
      </c>
      <c r="P729" s="14">
        <v>0.21002331910976499</v>
      </c>
      <c r="Q729" s="14">
        <v>0.146365175434338</v>
      </c>
      <c r="R729" s="14">
        <v>0.210513807646037</v>
      </c>
      <c r="S729" s="14">
        <v>0.23507624812980199</v>
      </c>
      <c r="T729" s="14">
        <v>0.19291138416541301</v>
      </c>
      <c r="U729" s="14"/>
      <c r="V729" s="14">
        <v>0.240863683638532</v>
      </c>
      <c r="W729" s="14">
        <v>0.20053329281469301</v>
      </c>
      <c r="X729" s="14"/>
      <c r="Y729" s="14">
        <v>0.21367892878664899</v>
      </c>
      <c r="Z729" s="14">
        <v>0.23195590046588599</v>
      </c>
      <c r="AA729" s="14">
        <v>0.33466872968168598</v>
      </c>
      <c r="AB729" s="14"/>
      <c r="AC729" s="14">
        <v>0.175833400267978</v>
      </c>
      <c r="AD729" s="14">
        <v>0.233052811573566</v>
      </c>
      <c r="AE729" s="14">
        <v>0.26699478281583999</v>
      </c>
      <c r="AF729" s="14">
        <v>0.25701467802134897</v>
      </c>
    </row>
    <row r="730" spans="2:32" x14ac:dyDescent="0.3">
      <c r="B730" t="s">
        <v>386</v>
      </c>
      <c r="C730" s="14">
        <v>0.174639653136342</v>
      </c>
      <c r="D730" s="14">
        <v>0.198413842753838</v>
      </c>
      <c r="E730" s="14">
        <v>0.151387348586451</v>
      </c>
      <c r="F730" s="14"/>
      <c r="G730" s="14">
        <v>0.150333325291717</v>
      </c>
      <c r="H730" s="14">
        <v>0.16553526602063701</v>
      </c>
      <c r="I730" s="14">
        <v>0.20198238556884199</v>
      </c>
      <c r="J730" s="14">
        <v>0.20138757464919699</v>
      </c>
      <c r="K730" s="14"/>
      <c r="L730" s="14">
        <v>0.15881524484662701</v>
      </c>
      <c r="M730" s="14">
        <v>0.20141900284766501</v>
      </c>
      <c r="N730" s="14">
        <v>0.150680254452002</v>
      </c>
      <c r="O730" s="14">
        <v>0.13921876264764499</v>
      </c>
      <c r="P730" s="14">
        <v>0.170124810831395</v>
      </c>
      <c r="Q730" s="14">
        <v>0.156701628599584</v>
      </c>
      <c r="R730" s="14">
        <v>0.23644540730202199</v>
      </c>
      <c r="S730" s="14">
        <v>0.17107696456511901</v>
      </c>
      <c r="T730" s="14">
        <v>0.18246171713894699</v>
      </c>
      <c r="U730" s="14"/>
      <c r="V730" s="14">
        <v>0.16717802273054699</v>
      </c>
      <c r="W730" s="14">
        <v>0.19238988055435599</v>
      </c>
      <c r="X730" s="14"/>
      <c r="Y730" s="14">
        <v>0.179780522040907</v>
      </c>
      <c r="Z730" s="14">
        <v>0.12677956265485099</v>
      </c>
      <c r="AA730" s="14">
        <v>0.204091965240142</v>
      </c>
      <c r="AB730" s="14"/>
      <c r="AC730" s="14">
        <v>0.210018486563357</v>
      </c>
      <c r="AD730" s="14">
        <v>0.16397871542776399</v>
      </c>
      <c r="AE730" s="14">
        <v>0.14495552755928001</v>
      </c>
      <c r="AF730" s="14">
        <v>0.173793416485095</v>
      </c>
    </row>
    <row r="731" spans="2:32" x14ac:dyDescent="0.3">
      <c r="B731" t="s">
        <v>387</v>
      </c>
      <c r="C731" s="14">
        <v>0.137030248579352</v>
      </c>
      <c r="D731" s="14">
        <v>0.14347959242934899</v>
      </c>
      <c r="E731" s="14">
        <v>0.13015089992277301</v>
      </c>
      <c r="F731" s="14"/>
      <c r="G731" s="14">
        <v>0.15168604998645399</v>
      </c>
      <c r="H731" s="14">
        <v>0.13770301370812099</v>
      </c>
      <c r="I731" s="14">
        <v>0.12716531235686801</v>
      </c>
      <c r="J731" s="14">
        <v>0.122888853959468</v>
      </c>
      <c r="K731" s="14"/>
      <c r="L731" s="14">
        <v>0.20488610870777499</v>
      </c>
      <c r="M731" s="14">
        <v>9.6094626550242507E-2</v>
      </c>
      <c r="N731" s="14">
        <v>0.10426790714249</v>
      </c>
      <c r="O731" s="14">
        <v>0.119233139967982</v>
      </c>
      <c r="P731" s="14">
        <v>6.1076461068163397E-2</v>
      </c>
      <c r="Q731" s="14">
        <v>0.14387101591368701</v>
      </c>
      <c r="R731" s="14">
        <v>0.15906768007359201</v>
      </c>
      <c r="S731" s="14">
        <v>0.134056819284533</v>
      </c>
      <c r="T731" s="14">
        <v>0.121047052457095</v>
      </c>
      <c r="U731" s="14"/>
      <c r="V731" s="14">
        <v>0.12754800188068199</v>
      </c>
      <c r="W731" s="14">
        <v>0.15865528316108701</v>
      </c>
      <c r="X731" s="14"/>
      <c r="Y731" s="14">
        <v>0.127709499334454</v>
      </c>
      <c r="Z731" s="14">
        <v>0.18519629888509201</v>
      </c>
      <c r="AA731" s="14">
        <v>0.16334335950593301</v>
      </c>
      <c r="AB731" s="14"/>
      <c r="AC731" s="14">
        <v>0.13663986595680899</v>
      </c>
      <c r="AD731" s="14">
        <v>0.123161832886423</v>
      </c>
      <c r="AE731" s="14">
        <v>0.217893493514667</v>
      </c>
      <c r="AF731" s="14">
        <v>0.136617538572508</v>
      </c>
    </row>
    <row r="732" spans="2:32" x14ac:dyDescent="0.3">
      <c r="B732" t="s">
        <v>80</v>
      </c>
      <c r="C732" s="14">
        <v>1.53739638500138E-2</v>
      </c>
      <c r="D732" s="14">
        <v>1.6497988102018801E-2</v>
      </c>
      <c r="E732" s="14">
        <v>1.4296035366965099E-2</v>
      </c>
      <c r="F732" s="14"/>
      <c r="G732" s="14">
        <v>1.3156557157855801E-2</v>
      </c>
      <c r="H732" s="14">
        <v>1.44038010892213E-2</v>
      </c>
      <c r="I732" s="14">
        <v>1.5891740467767899E-2</v>
      </c>
      <c r="J732" s="14">
        <v>2.22087438801917E-2</v>
      </c>
      <c r="K732" s="14"/>
      <c r="L732" s="14">
        <v>6.7239709692199397E-3</v>
      </c>
      <c r="M732" s="14">
        <v>3.0396720782883E-2</v>
      </c>
      <c r="N732" s="14">
        <v>1.46416791077886E-2</v>
      </c>
      <c r="O732" s="14">
        <v>1.87739561007862E-2</v>
      </c>
      <c r="P732" s="14">
        <v>1.00095525201445E-2</v>
      </c>
      <c r="Q732" s="14">
        <v>8.1853860739036204E-3</v>
      </c>
      <c r="R732" s="14">
        <v>3.1522454414569002E-2</v>
      </c>
      <c r="S732" s="14">
        <v>5.7881489922623599E-3</v>
      </c>
      <c r="T732" s="14">
        <v>1.4587420480932201E-2</v>
      </c>
      <c r="U732" s="14"/>
      <c r="V732" s="14">
        <v>1.2352936175845E-2</v>
      </c>
      <c r="W732" s="14">
        <v>1.93661749765894E-2</v>
      </c>
      <c r="X732" s="14"/>
      <c r="Y732" s="14">
        <v>1.7636960475338699E-2</v>
      </c>
      <c r="Z732" s="14">
        <v>6.1770904688667498E-3</v>
      </c>
      <c r="AA732" s="14">
        <v>6.8968010049479597E-3</v>
      </c>
      <c r="AB732" s="14"/>
      <c r="AC732" s="14">
        <v>2.3169169134052699E-2</v>
      </c>
      <c r="AD732" s="14">
        <v>1.4857762762453699E-2</v>
      </c>
      <c r="AE732" s="14">
        <v>9.1332293193306293E-3</v>
      </c>
      <c r="AF732" s="14">
        <v>7.1735605832391998E-3</v>
      </c>
    </row>
    <row r="733" spans="2:32" x14ac:dyDescent="0.3">
      <c r="B733" t="s">
        <v>388</v>
      </c>
      <c r="C733" s="14">
        <v>2.3361191436024899E-3</v>
      </c>
      <c r="D733" s="14">
        <v>2.6764394442919601E-3</v>
      </c>
      <c r="E733" s="14">
        <v>2.00277647393797E-3</v>
      </c>
      <c r="F733" s="14"/>
      <c r="G733" s="14">
        <v>4.5939458288629404E-3</v>
      </c>
      <c r="H733" s="14">
        <v>1.0340029957574201E-3</v>
      </c>
      <c r="I733" s="14">
        <v>1.63513170600923E-3</v>
      </c>
      <c r="J733" s="14">
        <v>2.9647619646479299E-3</v>
      </c>
      <c r="K733" s="14"/>
      <c r="L733" s="14">
        <v>5.8234660968248001E-3</v>
      </c>
      <c r="M733" s="14">
        <v>0</v>
      </c>
      <c r="N733" s="14">
        <v>0</v>
      </c>
      <c r="O733" s="14">
        <v>1.32509536857226E-2</v>
      </c>
      <c r="P733" s="14">
        <v>0</v>
      </c>
      <c r="Q733" s="14">
        <v>0</v>
      </c>
      <c r="R733" s="14">
        <v>0</v>
      </c>
      <c r="S733" s="14">
        <v>0</v>
      </c>
      <c r="T733" s="14">
        <v>0</v>
      </c>
      <c r="U733" s="14"/>
      <c r="V733" s="14">
        <v>3.49840759094062E-3</v>
      </c>
      <c r="W733" s="14">
        <v>0</v>
      </c>
      <c r="X733" s="14"/>
      <c r="Y733" s="14">
        <v>3.3853606394882302E-3</v>
      </c>
      <c r="Z733" s="14">
        <v>0</v>
      </c>
      <c r="AA733" s="14">
        <v>0</v>
      </c>
      <c r="AB733" s="14"/>
      <c r="AC733" s="14">
        <v>0</v>
      </c>
      <c r="AD733" s="14">
        <v>5.1902919094078404E-3</v>
      </c>
      <c r="AE733" s="14">
        <v>0</v>
      </c>
      <c r="AF733" s="14">
        <v>0</v>
      </c>
    </row>
    <row r="734" spans="2:32" x14ac:dyDescent="0.3">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row>
    <row r="735" spans="2:32" x14ac:dyDescent="0.3">
      <c r="B735" s="6" t="s">
        <v>81</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row>
    <row r="736" spans="2:32" x14ac:dyDescent="0.3">
      <c r="B736" s="21" t="s">
        <v>67</v>
      </c>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row>
    <row r="737" spans="2:32" x14ac:dyDescent="0.3">
      <c r="B737" t="s">
        <v>390</v>
      </c>
      <c r="C737" s="14">
        <v>0.80477171921252899</v>
      </c>
      <c r="D737" s="14">
        <v>0.79326519453072497</v>
      </c>
      <c r="E737" s="14">
        <v>0.81653388010833905</v>
      </c>
      <c r="F737" s="14"/>
      <c r="G737" s="14">
        <v>0.79344783178532896</v>
      </c>
      <c r="H737" s="14">
        <v>0.80389816153549798</v>
      </c>
      <c r="I737" s="14">
        <v>0.79752788178084899</v>
      </c>
      <c r="J737" s="14">
        <v>0.84654868945719897</v>
      </c>
      <c r="K737" s="14"/>
      <c r="L737" s="14">
        <v>0.81377618031547605</v>
      </c>
      <c r="M737" s="14">
        <v>0.79636616209135402</v>
      </c>
      <c r="N737" s="14">
        <v>0.77630147744573597</v>
      </c>
      <c r="O737" s="14">
        <v>0.82447076266985597</v>
      </c>
      <c r="P737" s="14">
        <v>0.79449882661081705</v>
      </c>
      <c r="Q737" s="14">
        <v>0.83716313152454502</v>
      </c>
      <c r="R737" s="14">
        <v>0.77617274861029095</v>
      </c>
      <c r="S737" s="14">
        <v>0.86032686867276298</v>
      </c>
      <c r="T737" s="14">
        <v>0.77698985460374004</v>
      </c>
      <c r="U737" s="14"/>
      <c r="V737" s="14">
        <v>0.82471956453070805</v>
      </c>
      <c r="W737" s="14">
        <v>0.76276177018090796</v>
      </c>
      <c r="X737" s="14"/>
      <c r="Y737" s="14">
        <v>0.80795049748061398</v>
      </c>
      <c r="Z737" s="14">
        <v>0.75864795206398705</v>
      </c>
      <c r="AA737" s="14">
        <v>0.89361271314334501</v>
      </c>
      <c r="AB737" s="14"/>
      <c r="AC737" s="14">
        <v>0.76526385957709497</v>
      </c>
      <c r="AD737" s="14">
        <v>0.83158437037184296</v>
      </c>
      <c r="AE737" s="14">
        <v>0.75602924739473998</v>
      </c>
      <c r="AF737" s="14">
        <v>0.81052480629409396</v>
      </c>
    </row>
    <row r="738" spans="2:32" x14ac:dyDescent="0.3">
      <c r="B738" t="s">
        <v>391</v>
      </c>
      <c r="C738" s="14">
        <v>0.104543533946829</v>
      </c>
      <c r="D738" s="14">
        <v>0.105463077393424</v>
      </c>
      <c r="E738" s="14">
        <v>0.10309707867038299</v>
      </c>
      <c r="F738" s="14"/>
      <c r="G738" s="14">
        <v>0.10668734755666</v>
      </c>
      <c r="H738" s="14">
        <v>0.100842673010649</v>
      </c>
      <c r="I738" s="14">
        <v>0.115605294086966</v>
      </c>
      <c r="J738" s="14">
        <v>8.9478044077502705E-2</v>
      </c>
      <c r="K738" s="14"/>
      <c r="L738" s="14">
        <v>0.12288505856937</v>
      </c>
      <c r="M738" s="14">
        <v>7.6079372556790203E-2</v>
      </c>
      <c r="N738" s="14">
        <v>9.8116353376669699E-2</v>
      </c>
      <c r="O738" s="14">
        <v>9.1126617360658593E-2</v>
      </c>
      <c r="P738" s="14">
        <v>0.104008690079944</v>
      </c>
      <c r="Q738" s="14">
        <v>9.1496729288726195E-2</v>
      </c>
      <c r="R738" s="14">
        <v>0.12814802204669801</v>
      </c>
      <c r="S738" s="14">
        <v>0.11025818962194101</v>
      </c>
      <c r="T738" s="14">
        <v>0.10993141193302899</v>
      </c>
      <c r="U738" s="14"/>
      <c r="V738" s="14">
        <v>9.0680855999879101E-2</v>
      </c>
      <c r="W738" s="14">
        <v>0.13300421136249199</v>
      </c>
      <c r="X738" s="14"/>
      <c r="Y738" s="14">
        <v>9.4193447555499896E-2</v>
      </c>
      <c r="Z738" s="14">
        <v>0.136439766620856</v>
      </c>
      <c r="AA738" s="14">
        <v>8.3218254326867205E-2</v>
      </c>
      <c r="AB738" s="14"/>
      <c r="AC738" s="14">
        <v>0.115137570778914</v>
      </c>
      <c r="AD738" s="14">
        <v>8.2063426617592097E-2</v>
      </c>
      <c r="AE738" s="14">
        <v>0.18107905833819199</v>
      </c>
      <c r="AF738" s="14">
        <v>0.108499615850257</v>
      </c>
    </row>
    <row r="739" spans="2:32" x14ac:dyDescent="0.3">
      <c r="B739" t="s">
        <v>80</v>
      </c>
      <c r="C739" s="14">
        <v>9.0684746840641497E-2</v>
      </c>
      <c r="D739" s="14">
        <v>0.101271728075852</v>
      </c>
      <c r="E739" s="14">
        <v>8.0369041221277401E-2</v>
      </c>
      <c r="F739" s="14"/>
      <c r="G739" s="14">
        <v>9.9864820658010903E-2</v>
      </c>
      <c r="H739" s="14">
        <v>9.5259165453852698E-2</v>
      </c>
      <c r="I739" s="14">
        <v>8.68668241321853E-2</v>
      </c>
      <c r="J739" s="14">
        <v>6.3973266465297898E-2</v>
      </c>
      <c r="K739" s="14"/>
      <c r="L739" s="14">
        <v>6.3338761115153699E-2</v>
      </c>
      <c r="M739" s="14">
        <v>0.12755446535185599</v>
      </c>
      <c r="N739" s="14">
        <v>0.12558216917759499</v>
      </c>
      <c r="O739" s="14">
        <v>8.4402619969485698E-2</v>
      </c>
      <c r="P739" s="14">
        <v>0.101492483309239</v>
      </c>
      <c r="Q739" s="14">
        <v>7.1340139186728296E-2</v>
      </c>
      <c r="R739" s="14">
        <v>9.5679229343011096E-2</v>
      </c>
      <c r="S739" s="14">
        <v>2.9414941705295902E-2</v>
      </c>
      <c r="T739" s="14">
        <v>0.113078733463231</v>
      </c>
      <c r="U739" s="14"/>
      <c r="V739" s="14">
        <v>8.4599579469413294E-2</v>
      </c>
      <c r="W739" s="14">
        <v>0.10423401845660001</v>
      </c>
      <c r="X739" s="14"/>
      <c r="Y739" s="14">
        <v>9.7856054963886593E-2</v>
      </c>
      <c r="Z739" s="14">
        <v>0.10491228131515699</v>
      </c>
      <c r="AA739" s="14">
        <v>2.3169032529788199E-2</v>
      </c>
      <c r="AB739" s="14"/>
      <c r="AC739" s="14">
        <v>0.119598569643992</v>
      </c>
      <c r="AD739" s="14">
        <v>8.6352203010565204E-2</v>
      </c>
      <c r="AE739" s="14">
        <v>6.2891694267068199E-2</v>
      </c>
      <c r="AF739" s="14">
        <v>8.0975577855649503E-2</v>
      </c>
    </row>
    <row r="740" spans="2:32" x14ac:dyDescent="0.3">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row>
    <row r="741" spans="2:32" x14ac:dyDescent="0.3">
      <c r="B741" s="6" t="s">
        <v>407</v>
      </c>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row>
    <row r="742" spans="2:32" x14ac:dyDescent="0.3">
      <c r="B742" s="21" t="s">
        <v>67</v>
      </c>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row>
    <row r="743" spans="2:32" x14ac:dyDescent="0.3">
      <c r="B743" t="s">
        <v>402</v>
      </c>
      <c r="C743" s="14">
        <v>0.35234901270198199</v>
      </c>
      <c r="D743" s="14">
        <v>0.37811850587627999</v>
      </c>
      <c r="E743" s="14">
        <v>0.32655191273768203</v>
      </c>
      <c r="F743" s="14"/>
      <c r="G743" s="14">
        <v>0.41521504560765898</v>
      </c>
      <c r="H743" s="14">
        <v>0.344061493520328</v>
      </c>
      <c r="I743" s="14">
        <v>0.30980379285935999</v>
      </c>
      <c r="J743" s="14">
        <v>0.327476881597419</v>
      </c>
      <c r="K743" s="14"/>
      <c r="L743" s="14">
        <v>0.53099159427564002</v>
      </c>
      <c r="M743" s="14">
        <v>0.28751500112263501</v>
      </c>
      <c r="N743" s="14">
        <v>0.192670098534684</v>
      </c>
      <c r="O743" s="14">
        <v>0.31321246607506797</v>
      </c>
      <c r="P743" s="14">
        <v>0.29243894452298602</v>
      </c>
      <c r="Q743" s="14">
        <v>0.376080436908591</v>
      </c>
      <c r="R743" s="14">
        <v>0.295681649680334</v>
      </c>
      <c r="S743" s="14">
        <v>0.34150195797579902</v>
      </c>
      <c r="T743" s="14">
        <v>0.28504906062447199</v>
      </c>
      <c r="U743" s="14"/>
      <c r="V743" s="14">
        <v>0.38729753904594599</v>
      </c>
      <c r="W743" s="14">
        <v>0.279055337136146</v>
      </c>
      <c r="X743" s="14"/>
      <c r="Y743" s="14">
        <v>0.27301845656600898</v>
      </c>
      <c r="Z743" s="14">
        <v>0.45925677379352398</v>
      </c>
      <c r="AA743" s="14">
        <v>0.77245622633195299</v>
      </c>
      <c r="AB743" s="14"/>
      <c r="AC743" s="14">
        <v>0.204968074265716</v>
      </c>
      <c r="AD743" s="14">
        <v>0.31001602953063501</v>
      </c>
      <c r="AE743" s="14">
        <v>0.47840640197023698</v>
      </c>
      <c r="AF743" s="14">
        <v>0.54709701030805302</v>
      </c>
    </row>
    <row r="744" spans="2:32" x14ac:dyDescent="0.3">
      <c r="B744" t="s">
        <v>403</v>
      </c>
      <c r="C744" s="14">
        <v>0.45043388448796501</v>
      </c>
      <c r="D744" s="14">
        <v>0.44445958914130101</v>
      </c>
      <c r="E744" s="14">
        <v>0.457764857075806</v>
      </c>
      <c r="F744" s="14"/>
      <c r="G744" s="14">
        <v>0.43918832747073</v>
      </c>
      <c r="H744" s="14">
        <v>0.43652679874890998</v>
      </c>
      <c r="I744" s="14">
        <v>0.45022300034856599</v>
      </c>
      <c r="J744" s="14">
        <v>0.51918503075911604</v>
      </c>
      <c r="K744" s="14"/>
      <c r="L744" s="14">
        <v>0.33108602830935202</v>
      </c>
      <c r="M744" s="14">
        <v>0.48348034648471599</v>
      </c>
      <c r="N744" s="14">
        <v>0.49844825107121699</v>
      </c>
      <c r="O744" s="14">
        <v>0.45307504724866399</v>
      </c>
      <c r="P744" s="14">
        <v>0.54815351936776502</v>
      </c>
      <c r="Q744" s="14">
        <v>0.43771357208382</v>
      </c>
      <c r="R744" s="14">
        <v>0.46454553300875001</v>
      </c>
      <c r="S744" s="14">
        <v>0.56338769472582895</v>
      </c>
      <c r="T744" s="14">
        <v>0.48618063014739299</v>
      </c>
      <c r="U744" s="14"/>
      <c r="V744" s="14">
        <v>0.451573624314554</v>
      </c>
      <c r="W744" s="14">
        <v>0.45343212489483598</v>
      </c>
      <c r="X744" s="14"/>
      <c r="Y744" s="14">
        <v>0.49391875483569198</v>
      </c>
      <c r="Z744" s="14">
        <v>0.39660632607137097</v>
      </c>
      <c r="AA744" s="14">
        <v>0.17995584360921901</v>
      </c>
      <c r="AB744" s="14"/>
      <c r="AC744" s="14">
        <v>0.48582206344697998</v>
      </c>
      <c r="AD744" s="14">
        <v>0.49956406491765798</v>
      </c>
      <c r="AE744" s="14">
        <v>0.36627856448360602</v>
      </c>
      <c r="AF744" s="14">
        <v>0.35234099956241699</v>
      </c>
    </row>
    <row r="745" spans="2:32" x14ac:dyDescent="0.3">
      <c r="B745" t="s">
        <v>404</v>
      </c>
      <c r="C745" s="14">
        <v>7.2279875170844096E-2</v>
      </c>
      <c r="D745" s="14">
        <v>6.7266555521770702E-2</v>
      </c>
      <c r="E745" s="14">
        <v>7.6670110948170903E-2</v>
      </c>
      <c r="F745" s="14"/>
      <c r="G745" s="14">
        <v>4.7696187759881298E-2</v>
      </c>
      <c r="H745" s="14">
        <v>7.5498190227152706E-2</v>
      </c>
      <c r="I745" s="14">
        <v>9.98399323200862E-2</v>
      </c>
      <c r="J745" s="14">
        <v>6.0231664422631802E-2</v>
      </c>
      <c r="K745" s="14"/>
      <c r="L745" s="14">
        <v>7.2494334014670203E-2</v>
      </c>
      <c r="M745" s="14">
        <v>9.3824143725220494E-2</v>
      </c>
      <c r="N745" s="14">
        <v>7.7206520659925101E-2</v>
      </c>
      <c r="O745" s="14">
        <v>0.11162714563998</v>
      </c>
      <c r="P745" s="14">
        <v>3.1431678565137601E-2</v>
      </c>
      <c r="Q745" s="14">
        <v>7.6867174384579295E-2</v>
      </c>
      <c r="R745" s="14">
        <v>6.6732837231704201E-2</v>
      </c>
      <c r="S745" s="14">
        <v>4.1836788708580701E-2</v>
      </c>
      <c r="T745" s="14">
        <v>5.9635048975146598E-2</v>
      </c>
      <c r="U745" s="14"/>
      <c r="V745" s="14">
        <v>5.8989135200694598E-2</v>
      </c>
      <c r="W745" s="14">
        <v>9.8236542786001704E-2</v>
      </c>
      <c r="X745" s="14"/>
      <c r="Y745" s="14">
        <v>7.3601295889637805E-2</v>
      </c>
      <c r="Z745" s="14">
        <v>8.5487979969070704E-2</v>
      </c>
      <c r="AA745" s="14">
        <v>3.8033515379917303E-2</v>
      </c>
      <c r="AB745" s="14"/>
      <c r="AC745" s="14">
        <v>9.8949041249768402E-2</v>
      </c>
      <c r="AD745" s="14">
        <v>5.8593108604750199E-2</v>
      </c>
      <c r="AE745" s="14">
        <v>9.6319380213901504E-2</v>
      </c>
      <c r="AF745" s="14">
        <v>5.98080224226775E-2</v>
      </c>
    </row>
    <row r="746" spans="2:32" x14ac:dyDescent="0.3">
      <c r="B746" t="s">
        <v>405</v>
      </c>
      <c r="C746" s="14">
        <v>1.61582566691491E-2</v>
      </c>
      <c r="D746" s="14">
        <v>1.06808688618977E-2</v>
      </c>
      <c r="E746" s="14">
        <v>2.1685142798105201E-2</v>
      </c>
      <c r="F746" s="14"/>
      <c r="G746" s="14">
        <v>1.84724408165702E-2</v>
      </c>
      <c r="H746" s="14">
        <v>1.7936465303151902E-2</v>
      </c>
      <c r="I746" s="14">
        <v>1.6168773543765402E-2</v>
      </c>
      <c r="J746" s="14">
        <v>5.5023718657088803E-3</v>
      </c>
      <c r="K746" s="14"/>
      <c r="L746" s="14">
        <v>9.4715147290168507E-3</v>
      </c>
      <c r="M746" s="14">
        <v>1.53792764312382E-2</v>
      </c>
      <c r="N746" s="14">
        <v>1.3586919312593201E-2</v>
      </c>
      <c r="O746" s="14">
        <v>1.75929621366047E-2</v>
      </c>
      <c r="P746" s="14">
        <v>2.9564610372902901E-2</v>
      </c>
      <c r="Q746" s="14">
        <v>1.6616008251964201E-2</v>
      </c>
      <c r="R746" s="14">
        <v>3.0276218804636101E-2</v>
      </c>
      <c r="S746" s="14">
        <v>0</v>
      </c>
      <c r="T746" s="14">
        <v>1.7189440740599301E-2</v>
      </c>
      <c r="U746" s="14"/>
      <c r="V746" s="14">
        <v>8.7795858707679607E-3</v>
      </c>
      <c r="W746" s="14">
        <v>3.1716117579769297E-2</v>
      </c>
      <c r="X746" s="14"/>
      <c r="Y746" s="14">
        <v>1.9952481346292801E-2</v>
      </c>
      <c r="Z746" s="14">
        <v>8.6679316678058092E-3</v>
      </c>
      <c r="AA746" s="14">
        <v>0</v>
      </c>
      <c r="AB746" s="14"/>
      <c r="AC746" s="14">
        <v>3.8740161268647599E-2</v>
      </c>
      <c r="AD746" s="14">
        <v>1.0220505974165199E-2</v>
      </c>
      <c r="AE746" s="14">
        <v>1.28160997552756E-2</v>
      </c>
      <c r="AF746" s="14">
        <v>5.8001115812782904E-3</v>
      </c>
    </row>
    <row r="747" spans="2:32" x14ac:dyDescent="0.3">
      <c r="B747" t="s">
        <v>63</v>
      </c>
      <c r="C747" s="14">
        <v>0.10877897097005999</v>
      </c>
      <c r="D747" s="14">
        <v>9.94744805987509E-2</v>
      </c>
      <c r="E747" s="14">
        <v>0.117327976440235</v>
      </c>
      <c r="F747" s="14"/>
      <c r="G747" s="14">
        <v>7.9427998345158596E-2</v>
      </c>
      <c r="H747" s="14">
        <v>0.12597705220045799</v>
      </c>
      <c r="I747" s="14">
        <v>0.123964500928223</v>
      </c>
      <c r="J747" s="14">
        <v>8.7604051355124099E-2</v>
      </c>
      <c r="K747" s="14"/>
      <c r="L747" s="14">
        <v>5.5956528671321802E-2</v>
      </c>
      <c r="M747" s="14">
        <v>0.119801232236191</v>
      </c>
      <c r="N747" s="14">
        <v>0.218088210421581</v>
      </c>
      <c r="O747" s="14">
        <v>0.10449237889968301</v>
      </c>
      <c r="P747" s="14">
        <v>9.8411247171207805E-2</v>
      </c>
      <c r="Q747" s="14">
        <v>9.2722808371045795E-2</v>
      </c>
      <c r="R747" s="14">
        <v>0.14276376127457499</v>
      </c>
      <c r="S747" s="14">
        <v>5.3273558589790999E-2</v>
      </c>
      <c r="T747" s="14">
        <v>0.151945819512389</v>
      </c>
      <c r="U747" s="14"/>
      <c r="V747" s="14">
        <v>9.3360115568037902E-2</v>
      </c>
      <c r="W747" s="14">
        <v>0.137559877603247</v>
      </c>
      <c r="X747" s="14"/>
      <c r="Y747" s="14">
        <v>0.13950901136236801</v>
      </c>
      <c r="Z747" s="14">
        <v>4.9980988498228802E-2</v>
      </c>
      <c r="AA747" s="14">
        <v>9.5544146789110097E-3</v>
      </c>
      <c r="AB747" s="14"/>
      <c r="AC747" s="14">
        <v>0.171520659768888</v>
      </c>
      <c r="AD747" s="14">
        <v>0.12160629097279201</v>
      </c>
      <c r="AE747" s="14">
        <v>4.6179553576979997E-2</v>
      </c>
      <c r="AF747" s="14">
        <v>3.4953856125574001E-2</v>
      </c>
    </row>
    <row r="748" spans="2:32" x14ac:dyDescent="0.3">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row>
    <row r="749" spans="2:32" x14ac:dyDescent="0.3">
      <c r="B749" s="6" t="s">
        <v>408</v>
      </c>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row>
    <row r="750" spans="2:32" x14ac:dyDescent="0.3">
      <c r="B750" s="21" t="s">
        <v>67</v>
      </c>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row>
    <row r="751" spans="2:32" x14ac:dyDescent="0.3">
      <c r="B751" t="s">
        <v>402</v>
      </c>
      <c r="C751" s="14">
        <v>0.43699807282276598</v>
      </c>
      <c r="D751" s="14">
        <v>0.43270353707532899</v>
      </c>
      <c r="E751" s="14">
        <v>0.44044016634184402</v>
      </c>
      <c r="F751" s="14"/>
      <c r="G751" s="14">
        <v>0.47761017508161902</v>
      </c>
      <c r="H751" s="14">
        <v>0.417830408204869</v>
      </c>
      <c r="I751" s="14">
        <v>0.41196149276959898</v>
      </c>
      <c r="J751" s="14">
        <v>0.45971124562501903</v>
      </c>
      <c r="K751" s="14"/>
      <c r="L751" s="14">
        <v>0.57338652163438097</v>
      </c>
      <c r="M751" s="14">
        <v>0.409499187584488</v>
      </c>
      <c r="N751" s="14">
        <v>0.272001416009023</v>
      </c>
      <c r="O751" s="14">
        <v>0.40851635627738497</v>
      </c>
      <c r="P751" s="14">
        <v>0.35180638628403099</v>
      </c>
      <c r="Q751" s="14">
        <v>0.43183313626264502</v>
      </c>
      <c r="R751" s="14">
        <v>0.36647436524002303</v>
      </c>
      <c r="S751" s="14">
        <v>0.460208758856128</v>
      </c>
      <c r="T751" s="14">
        <v>0.42672203468721998</v>
      </c>
      <c r="U751" s="14"/>
      <c r="V751" s="14">
        <v>0.47867571658220198</v>
      </c>
      <c r="W751" s="14">
        <v>0.35482065047321898</v>
      </c>
      <c r="X751" s="14"/>
      <c r="Y751" s="14">
        <v>0.36287683982795499</v>
      </c>
      <c r="Z751" s="14">
        <v>0.55085283236051497</v>
      </c>
      <c r="AA751" s="14">
        <v>0.74215559552833399</v>
      </c>
      <c r="AB751" s="14"/>
      <c r="AC751" s="14">
        <v>0.29525918174580101</v>
      </c>
      <c r="AD751" s="14">
        <v>0.40030753244848299</v>
      </c>
      <c r="AE751" s="14">
        <v>0.51508628526470901</v>
      </c>
      <c r="AF751" s="14">
        <v>0.64072216814457295</v>
      </c>
    </row>
    <row r="752" spans="2:32" x14ac:dyDescent="0.3">
      <c r="B752" t="s">
        <v>403</v>
      </c>
      <c r="C752" s="14">
        <v>0.442264723606897</v>
      </c>
      <c r="D752" s="14">
        <v>0.44605242681337498</v>
      </c>
      <c r="E752" s="14">
        <v>0.43896614286910401</v>
      </c>
      <c r="F752" s="14"/>
      <c r="G752" s="14">
        <v>0.41717116013407501</v>
      </c>
      <c r="H752" s="14">
        <v>0.44514321399899298</v>
      </c>
      <c r="I752" s="14">
        <v>0.46128135700494299</v>
      </c>
      <c r="J752" s="14">
        <v>0.44948220558273899</v>
      </c>
      <c r="K752" s="14"/>
      <c r="L752" s="14">
        <v>0.35649007813993799</v>
      </c>
      <c r="M752" s="14">
        <v>0.45367095446040301</v>
      </c>
      <c r="N752" s="14">
        <v>0.57411332321044295</v>
      </c>
      <c r="O752" s="14">
        <v>0.45103159997845699</v>
      </c>
      <c r="P752" s="14">
        <v>0.49279055993094401</v>
      </c>
      <c r="Q752" s="14">
        <v>0.44725215507780702</v>
      </c>
      <c r="R752" s="14">
        <v>0.50715551004084602</v>
      </c>
      <c r="S752" s="14">
        <v>0.42723725449205502</v>
      </c>
      <c r="T752" s="14">
        <v>0.43553152306108001</v>
      </c>
      <c r="U752" s="14"/>
      <c r="V752" s="14">
        <v>0.42470848488238</v>
      </c>
      <c r="W752" s="14">
        <v>0.47566840816563799</v>
      </c>
      <c r="X752" s="14"/>
      <c r="Y752" s="14">
        <v>0.495556014775898</v>
      </c>
      <c r="Z752" s="14">
        <v>0.38823456944165602</v>
      </c>
      <c r="AA752" s="14">
        <v>0.24144965695544801</v>
      </c>
      <c r="AB752" s="14"/>
      <c r="AC752" s="14">
        <v>0.52800383300262199</v>
      </c>
      <c r="AD752" s="14">
        <v>0.476367968847832</v>
      </c>
      <c r="AE752" s="14">
        <v>0.33484632531930802</v>
      </c>
      <c r="AF752" s="14">
        <v>0.31788916580946502</v>
      </c>
    </row>
    <row r="753" spans="2:32" x14ac:dyDescent="0.3">
      <c r="B753" t="s">
        <v>404</v>
      </c>
      <c r="C753" s="14">
        <v>6.9283816083615696E-2</v>
      </c>
      <c r="D753" s="14">
        <v>6.2826090449668304E-2</v>
      </c>
      <c r="E753" s="14">
        <v>7.5951094248665696E-2</v>
      </c>
      <c r="F753" s="14"/>
      <c r="G753" s="14">
        <v>6.3084359004543594E-2</v>
      </c>
      <c r="H753" s="14">
        <v>7.6101416723780901E-2</v>
      </c>
      <c r="I753" s="14">
        <v>7.2761052846879906E-2</v>
      </c>
      <c r="J753" s="14">
        <v>5.42011471523971E-2</v>
      </c>
      <c r="K753" s="14"/>
      <c r="L753" s="14">
        <v>4.3289534140667697E-2</v>
      </c>
      <c r="M753" s="14">
        <v>6.9437427319320996E-2</v>
      </c>
      <c r="N753" s="14">
        <v>8.0192777448443803E-2</v>
      </c>
      <c r="O753" s="14">
        <v>7.6269149359525099E-2</v>
      </c>
      <c r="P753" s="14">
        <v>0.10194707343394201</v>
      </c>
      <c r="Q753" s="14">
        <v>7.6267365788907901E-2</v>
      </c>
      <c r="R753" s="14">
        <v>7.1363253106698193E-2</v>
      </c>
      <c r="S753" s="14">
        <v>4.2901753341106297E-2</v>
      </c>
      <c r="T753" s="14">
        <v>8.5146087148518304E-2</v>
      </c>
      <c r="U753" s="14"/>
      <c r="V753" s="14">
        <v>5.7333389818737097E-2</v>
      </c>
      <c r="W753" s="14">
        <v>9.4396273554678195E-2</v>
      </c>
      <c r="X753" s="14"/>
      <c r="Y753" s="14">
        <v>8.0890197113948903E-2</v>
      </c>
      <c r="Z753" s="14">
        <v>2.4035373303595699E-2</v>
      </c>
      <c r="AA753" s="14">
        <v>1.1481222531719799E-2</v>
      </c>
      <c r="AB753" s="14"/>
      <c r="AC753" s="14">
        <v>9.3086231117750107E-2</v>
      </c>
      <c r="AD753" s="14">
        <v>7.4281203779571398E-2</v>
      </c>
      <c r="AE753" s="14">
        <v>9.7921283720544497E-2</v>
      </c>
      <c r="AF753" s="14">
        <v>2.2289409350765701E-2</v>
      </c>
    </row>
    <row r="754" spans="2:32" x14ac:dyDescent="0.3">
      <c r="B754" t="s">
        <v>405</v>
      </c>
      <c r="C754" s="14">
        <v>1.7275165333860299E-2</v>
      </c>
      <c r="D754" s="14">
        <v>1.7038144544603999E-2</v>
      </c>
      <c r="E754" s="14">
        <v>1.75642190309615E-2</v>
      </c>
      <c r="F754" s="14"/>
      <c r="G754" s="14">
        <v>1.74025494195339E-2</v>
      </c>
      <c r="H754" s="14">
        <v>2.20368447346606E-2</v>
      </c>
      <c r="I754" s="14">
        <v>1.6978187456626499E-2</v>
      </c>
      <c r="J754" s="14">
        <v>2.5376099010609499E-3</v>
      </c>
      <c r="K754" s="14"/>
      <c r="L754" s="14">
        <v>3.5984597216978998E-3</v>
      </c>
      <c r="M754" s="14">
        <v>1.80190737307214E-2</v>
      </c>
      <c r="N754" s="14">
        <v>3.0757814363489601E-2</v>
      </c>
      <c r="O754" s="14">
        <v>3.9083944565422503E-2</v>
      </c>
      <c r="P754" s="14">
        <v>2.52360788390605E-2</v>
      </c>
      <c r="Q754" s="14">
        <v>2.0123176756479701E-2</v>
      </c>
      <c r="R754" s="14">
        <v>2.3733850538034298E-2</v>
      </c>
      <c r="S754" s="14">
        <v>2.9770126032586299E-2</v>
      </c>
      <c r="T754" s="14">
        <v>4.9930890884612002E-3</v>
      </c>
      <c r="U754" s="14"/>
      <c r="V754" s="14">
        <v>1.01300496303779E-2</v>
      </c>
      <c r="W754" s="14">
        <v>3.2378791697812097E-2</v>
      </c>
      <c r="X754" s="14"/>
      <c r="Y754" s="14">
        <v>1.80814521296432E-2</v>
      </c>
      <c r="Z754" s="14">
        <v>1.48432727836556E-2</v>
      </c>
      <c r="AA754" s="14">
        <v>4.9135249844984097E-3</v>
      </c>
      <c r="AB754" s="14"/>
      <c r="AC754" s="14">
        <v>3.4235583498152297E-2</v>
      </c>
      <c r="AD754" s="14">
        <v>9.7204554455976502E-3</v>
      </c>
      <c r="AE754" s="14">
        <v>2.73826100569763E-2</v>
      </c>
      <c r="AF754" s="14">
        <v>1.0976991344772801E-2</v>
      </c>
    </row>
    <row r="755" spans="2:32" x14ac:dyDescent="0.3">
      <c r="B755" t="s">
        <v>63</v>
      </c>
      <c r="C755" s="14">
        <v>3.41782221528606E-2</v>
      </c>
      <c r="D755" s="14">
        <v>4.1379801117023399E-2</v>
      </c>
      <c r="E755" s="14">
        <v>2.70783775094239E-2</v>
      </c>
      <c r="F755" s="14"/>
      <c r="G755" s="14">
        <v>2.4731756360228001E-2</v>
      </c>
      <c r="H755" s="14">
        <v>3.8888116337696198E-2</v>
      </c>
      <c r="I755" s="14">
        <v>3.7017909921952002E-2</v>
      </c>
      <c r="J755" s="14">
        <v>3.4067791738783403E-2</v>
      </c>
      <c r="K755" s="14"/>
      <c r="L755" s="14">
        <v>2.3235406363315399E-2</v>
      </c>
      <c r="M755" s="14">
        <v>4.9373356905066702E-2</v>
      </c>
      <c r="N755" s="14">
        <v>4.2934668968600702E-2</v>
      </c>
      <c r="O755" s="14">
        <v>2.5098949819209501E-2</v>
      </c>
      <c r="P755" s="14">
        <v>2.82199015120226E-2</v>
      </c>
      <c r="Q755" s="14">
        <v>2.4524166114160698E-2</v>
      </c>
      <c r="R755" s="14">
        <v>3.1273021074398201E-2</v>
      </c>
      <c r="S755" s="14">
        <v>3.9882107278124197E-2</v>
      </c>
      <c r="T755" s="14">
        <v>4.7607266014720803E-2</v>
      </c>
      <c r="U755" s="14"/>
      <c r="V755" s="14">
        <v>2.9152359086303599E-2</v>
      </c>
      <c r="W755" s="14">
        <v>4.2735876108652801E-2</v>
      </c>
      <c r="X755" s="14"/>
      <c r="Y755" s="14">
        <v>4.2595496152554799E-2</v>
      </c>
      <c r="Z755" s="14">
        <v>2.2033952110577001E-2</v>
      </c>
      <c r="AA755" s="14">
        <v>0</v>
      </c>
      <c r="AB755" s="14"/>
      <c r="AC755" s="14">
        <v>4.9415170635674903E-2</v>
      </c>
      <c r="AD755" s="14">
        <v>3.9322839478516801E-2</v>
      </c>
      <c r="AE755" s="14">
        <v>2.4763495638462502E-2</v>
      </c>
      <c r="AF755" s="14">
        <v>8.12226535042339E-3</v>
      </c>
    </row>
    <row r="756" spans="2:32" x14ac:dyDescent="0.3">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row>
    <row r="757" spans="2:32" x14ac:dyDescent="0.3">
      <c r="B757" s="6" t="s">
        <v>409</v>
      </c>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row>
    <row r="758" spans="2:32" x14ac:dyDescent="0.3">
      <c r="B758" s="21" t="s">
        <v>67</v>
      </c>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row>
    <row r="759" spans="2:32" x14ac:dyDescent="0.3">
      <c r="B759" t="s">
        <v>402</v>
      </c>
      <c r="C759" s="14">
        <v>0.31811449026164301</v>
      </c>
      <c r="D759" s="14">
        <v>0.32411431442364402</v>
      </c>
      <c r="E759" s="14">
        <v>0.31198713926110799</v>
      </c>
      <c r="F759" s="14"/>
      <c r="G759" s="14">
        <v>0.34822728295911198</v>
      </c>
      <c r="H759" s="14">
        <v>0.311500277763883</v>
      </c>
      <c r="I759" s="14">
        <v>0.29097427559802902</v>
      </c>
      <c r="J759" s="14">
        <v>0.328084347535815</v>
      </c>
      <c r="K759" s="14"/>
      <c r="L759" s="14">
        <v>0.44810011281300599</v>
      </c>
      <c r="M759" s="14">
        <v>0.25812892851963898</v>
      </c>
      <c r="N759" s="14">
        <v>0.201722233239468</v>
      </c>
      <c r="O759" s="14">
        <v>0.317352482716664</v>
      </c>
      <c r="P759" s="14">
        <v>0.25923407671903798</v>
      </c>
      <c r="Q759" s="14">
        <v>0.29983542519526601</v>
      </c>
      <c r="R759" s="14">
        <v>0.27200285982552802</v>
      </c>
      <c r="S759" s="14">
        <v>0.34692820628924698</v>
      </c>
      <c r="T759" s="14">
        <v>0.29478396655449202</v>
      </c>
      <c r="U759" s="14"/>
      <c r="V759" s="14">
        <v>0.34895600268700899</v>
      </c>
      <c r="W759" s="14">
        <v>0.25504907637184798</v>
      </c>
      <c r="X759" s="14"/>
      <c r="Y759" s="14">
        <v>0.249892114360249</v>
      </c>
      <c r="Z759" s="14">
        <v>0.39720374524331897</v>
      </c>
      <c r="AA759" s="14">
        <v>0.65393053306712301</v>
      </c>
      <c r="AB759" s="14"/>
      <c r="AC759" s="14">
        <v>0.19911887245263599</v>
      </c>
      <c r="AD759" s="14">
        <v>0.27763524202319401</v>
      </c>
      <c r="AE759" s="14">
        <v>0.40554384801947402</v>
      </c>
      <c r="AF759" s="14">
        <v>0.49643008692226898</v>
      </c>
    </row>
    <row r="760" spans="2:32" x14ac:dyDescent="0.3">
      <c r="B760" t="s">
        <v>403</v>
      </c>
      <c r="C760" s="14">
        <v>0.47354362174720899</v>
      </c>
      <c r="D760" s="14">
        <v>0.48131261304464401</v>
      </c>
      <c r="E760" s="14">
        <v>0.467198695102018</v>
      </c>
      <c r="F760" s="14"/>
      <c r="G760" s="14">
        <v>0.47989760807509002</v>
      </c>
      <c r="H760" s="14">
        <v>0.45363731595638201</v>
      </c>
      <c r="I760" s="14">
        <v>0.48437640864618098</v>
      </c>
      <c r="J760" s="14">
        <v>0.50105574151547405</v>
      </c>
      <c r="K760" s="14"/>
      <c r="L760" s="14">
        <v>0.41948159376306698</v>
      </c>
      <c r="M760" s="14">
        <v>0.47244449136122202</v>
      </c>
      <c r="N760" s="14">
        <v>0.52537707081567697</v>
      </c>
      <c r="O760" s="14">
        <v>0.45393609269581697</v>
      </c>
      <c r="P760" s="14">
        <v>0.53416749424029797</v>
      </c>
      <c r="Q760" s="14">
        <v>0.50228754999843594</v>
      </c>
      <c r="R760" s="14">
        <v>0.53301947073726097</v>
      </c>
      <c r="S760" s="14">
        <v>0.482334930146403</v>
      </c>
      <c r="T760" s="14">
        <v>0.44993788868433798</v>
      </c>
      <c r="U760" s="14"/>
      <c r="V760" s="14">
        <v>0.47305138044660999</v>
      </c>
      <c r="W760" s="14">
        <v>0.47728789345830902</v>
      </c>
      <c r="X760" s="14"/>
      <c r="Y760" s="14">
        <v>0.503712923836099</v>
      </c>
      <c r="Z760" s="14">
        <v>0.461072867025345</v>
      </c>
      <c r="AA760" s="14">
        <v>0.283034765427993</v>
      </c>
      <c r="AB760" s="14"/>
      <c r="AC760" s="14">
        <v>0.49961203778799701</v>
      </c>
      <c r="AD760" s="14">
        <v>0.50691790344033605</v>
      </c>
      <c r="AE760" s="14">
        <v>0.41721897241561301</v>
      </c>
      <c r="AF760" s="14">
        <v>0.40302360146266902</v>
      </c>
    </row>
    <row r="761" spans="2:32" x14ac:dyDescent="0.3">
      <c r="B761" t="s">
        <v>404</v>
      </c>
      <c r="C761" s="14">
        <v>8.1638822790753907E-2</v>
      </c>
      <c r="D761" s="14">
        <v>7.5630960185308099E-2</v>
      </c>
      <c r="E761" s="14">
        <v>8.7893353524500506E-2</v>
      </c>
      <c r="F761" s="14"/>
      <c r="G761" s="14">
        <v>7.5979476301969801E-2</v>
      </c>
      <c r="H761" s="14">
        <v>8.2823896190751506E-2</v>
      </c>
      <c r="I761" s="14">
        <v>9.63139976070191E-2</v>
      </c>
      <c r="J761" s="14">
        <v>6.0799481192858801E-2</v>
      </c>
      <c r="K761" s="14"/>
      <c r="L761" s="14">
        <v>5.2767613712939303E-2</v>
      </c>
      <c r="M761" s="14">
        <v>0.11339003527664</v>
      </c>
      <c r="N761" s="14">
        <v>8.2888845053334506E-2</v>
      </c>
      <c r="O761" s="14">
        <v>9.2515820082584604E-2</v>
      </c>
      <c r="P761" s="14">
        <v>7.1352603276671894E-2</v>
      </c>
      <c r="Q761" s="14">
        <v>0.10578333621300499</v>
      </c>
      <c r="R761" s="14">
        <v>6.2137890154676599E-2</v>
      </c>
      <c r="S761" s="14">
        <v>9.90322938899275E-2</v>
      </c>
      <c r="T761" s="14">
        <v>7.8300196698327107E-2</v>
      </c>
      <c r="U761" s="14"/>
      <c r="V761" s="14">
        <v>6.7422586860602193E-2</v>
      </c>
      <c r="W761" s="14">
        <v>0.110289278148142</v>
      </c>
      <c r="X761" s="14"/>
      <c r="Y761" s="14">
        <v>9.3589682233129703E-2</v>
      </c>
      <c r="Z761" s="14">
        <v>6.3243953130641198E-2</v>
      </c>
      <c r="AA761" s="14">
        <v>4.1334727057292103E-2</v>
      </c>
      <c r="AB761" s="14"/>
      <c r="AC761" s="14">
        <v>0.117525949759663</v>
      </c>
      <c r="AD761" s="14">
        <v>7.9881935982433899E-2</v>
      </c>
      <c r="AE761" s="14">
        <v>9.0817129553121795E-2</v>
      </c>
      <c r="AF761" s="14">
        <v>4.1659666151292497E-2</v>
      </c>
    </row>
    <row r="762" spans="2:32" x14ac:dyDescent="0.3">
      <c r="B762" t="s">
        <v>405</v>
      </c>
      <c r="C762" s="14">
        <v>1.5469291395798199E-2</v>
      </c>
      <c r="D762" s="14">
        <v>9.4428491980014708E-3</v>
      </c>
      <c r="E762" s="14">
        <v>2.0701818820480899E-2</v>
      </c>
      <c r="F762" s="14"/>
      <c r="G762" s="14">
        <v>1.54795310011193E-2</v>
      </c>
      <c r="H762" s="14">
        <v>1.3452348977363899E-2</v>
      </c>
      <c r="I762" s="14">
        <v>2.1142070085470501E-2</v>
      </c>
      <c r="J762" s="14">
        <v>1.0478775713007E-2</v>
      </c>
      <c r="K762" s="14"/>
      <c r="L762" s="14">
        <v>1.9465128537369401E-2</v>
      </c>
      <c r="M762" s="14">
        <v>1.28803699675385E-2</v>
      </c>
      <c r="N762" s="14">
        <v>7.3208395538942803E-3</v>
      </c>
      <c r="O762" s="14">
        <v>1.85500262267288E-2</v>
      </c>
      <c r="P762" s="14">
        <v>5.0033589066282198E-3</v>
      </c>
      <c r="Q762" s="14">
        <v>1.84143894633522E-2</v>
      </c>
      <c r="R762" s="14">
        <v>1.8538299397739499E-2</v>
      </c>
      <c r="S762" s="14">
        <v>0</v>
      </c>
      <c r="T762" s="14">
        <v>2.0643438941356999E-2</v>
      </c>
      <c r="U762" s="14"/>
      <c r="V762" s="14">
        <v>1.14391196369501E-2</v>
      </c>
      <c r="W762" s="14">
        <v>2.4122787947476101E-2</v>
      </c>
      <c r="X762" s="14"/>
      <c r="Y762" s="14">
        <v>1.34831880102005E-2</v>
      </c>
      <c r="Z762" s="14">
        <v>2.1438481669036499E-2</v>
      </c>
      <c r="AA762" s="14">
        <v>4.9149168897542599E-3</v>
      </c>
      <c r="AB762" s="14"/>
      <c r="AC762" s="14">
        <v>1.9390055411592898E-2</v>
      </c>
      <c r="AD762" s="14">
        <v>1.0476453633817599E-2</v>
      </c>
      <c r="AE762" s="14">
        <v>3.6857436712315797E-2</v>
      </c>
      <c r="AF762" s="14">
        <v>1.3429680112118999E-2</v>
      </c>
    </row>
    <row r="763" spans="2:32" x14ac:dyDescent="0.3">
      <c r="B763" t="s">
        <v>63</v>
      </c>
      <c r="C763" s="14">
        <v>0.111233773804596</v>
      </c>
      <c r="D763" s="14">
        <v>0.109499263148403</v>
      </c>
      <c r="E763" s="14">
        <v>0.112218993291893</v>
      </c>
      <c r="F763" s="14"/>
      <c r="G763" s="14">
        <v>8.0416101662708295E-2</v>
      </c>
      <c r="H763" s="14">
        <v>0.13858616111161901</v>
      </c>
      <c r="I763" s="14">
        <v>0.10719324806330099</v>
      </c>
      <c r="J763" s="14">
        <v>9.9581654042845497E-2</v>
      </c>
      <c r="K763" s="14"/>
      <c r="L763" s="14">
        <v>6.0185551173618103E-2</v>
      </c>
      <c r="M763" s="14">
        <v>0.14315617487496099</v>
      </c>
      <c r="N763" s="14">
        <v>0.182691011337626</v>
      </c>
      <c r="O763" s="14">
        <v>0.117645578278206</v>
      </c>
      <c r="P763" s="14">
        <v>0.13024246685736399</v>
      </c>
      <c r="Q763" s="14">
        <v>7.3679299129940701E-2</v>
      </c>
      <c r="R763" s="14">
        <v>0.114301479884795</v>
      </c>
      <c r="S763" s="14">
        <v>7.17045696744225E-2</v>
      </c>
      <c r="T763" s="14">
        <v>0.156334509121486</v>
      </c>
      <c r="U763" s="14"/>
      <c r="V763" s="14">
        <v>9.9130910368828498E-2</v>
      </c>
      <c r="W763" s="14">
        <v>0.13325096407422499</v>
      </c>
      <c r="X763" s="14"/>
      <c r="Y763" s="14">
        <v>0.13932209156032299</v>
      </c>
      <c r="Z763" s="14">
        <v>5.7040952931658097E-2</v>
      </c>
      <c r="AA763" s="14">
        <v>1.67850575578379E-2</v>
      </c>
      <c r="AB763" s="14"/>
      <c r="AC763" s="14">
        <v>0.16435308458811099</v>
      </c>
      <c r="AD763" s="14">
        <v>0.125088464920218</v>
      </c>
      <c r="AE763" s="14">
        <v>4.9562613299475998E-2</v>
      </c>
      <c r="AF763" s="14">
        <v>4.5456965351650197E-2</v>
      </c>
    </row>
    <row r="764" spans="2:32" x14ac:dyDescent="0.3">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row>
    <row r="765" spans="2:32" x14ac:dyDescent="0.3">
      <c r="B765" s="6" t="s">
        <v>410</v>
      </c>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row>
    <row r="766" spans="2:32" x14ac:dyDescent="0.3">
      <c r="B766" s="21" t="s">
        <v>67</v>
      </c>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row>
    <row r="767" spans="2:32" x14ac:dyDescent="0.3">
      <c r="B767" t="s">
        <v>402</v>
      </c>
      <c r="C767" s="14">
        <v>0.21841484426594199</v>
      </c>
      <c r="D767" s="14">
        <v>0.22983915267663099</v>
      </c>
      <c r="E767" s="14">
        <v>0.20680470048211599</v>
      </c>
      <c r="F767" s="14"/>
      <c r="G767" s="14">
        <v>0.211815803112684</v>
      </c>
      <c r="H767" s="14">
        <v>0.21151376016763501</v>
      </c>
      <c r="I767" s="14">
        <v>0.222656189689168</v>
      </c>
      <c r="J767" s="14">
        <v>0.24604553750625099</v>
      </c>
      <c r="K767" s="14"/>
      <c r="L767" s="14">
        <v>0.31969426140103802</v>
      </c>
      <c r="M767" s="14">
        <v>0.14618141497803</v>
      </c>
      <c r="N767" s="14">
        <v>0.14697720001240899</v>
      </c>
      <c r="O767" s="14">
        <v>0.231586926216441</v>
      </c>
      <c r="P767" s="14">
        <v>0.176632647003159</v>
      </c>
      <c r="Q767" s="14">
        <v>0.19152762571287801</v>
      </c>
      <c r="R767" s="14">
        <v>0.229056664308322</v>
      </c>
      <c r="S767" s="14">
        <v>0.24099451810276401</v>
      </c>
      <c r="T767" s="14">
        <v>0.19052668162120501</v>
      </c>
      <c r="U767" s="14"/>
      <c r="V767" s="14">
        <v>0.240948656823224</v>
      </c>
      <c r="W767" s="14">
        <v>0.17137411284919901</v>
      </c>
      <c r="X767" s="14"/>
      <c r="Y767" s="14">
        <v>0.162737165618553</v>
      </c>
      <c r="Z767" s="14">
        <v>0.280125625042559</v>
      </c>
      <c r="AA767" s="14">
        <v>0.45887428173731798</v>
      </c>
      <c r="AB767" s="14"/>
      <c r="AC767" s="14">
        <v>0.115735719903709</v>
      </c>
      <c r="AD767" s="14">
        <v>0.186632009103849</v>
      </c>
      <c r="AE767" s="14">
        <v>0.32108369111690799</v>
      </c>
      <c r="AF767" s="14">
        <v>0.35326234790824002</v>
      </c>
    </row>
    <row r="768" spans="2:32" x14ac:dyDescent="0.3">
      <c r="B768" t="s">
        <v>403</v>
      </c>
      <c r="C768" s="14">
        <v>0.35709677588212002</v>
      </c>
      <c r="D768" s="14">
        <v>0.36144023626379201</v>
      </c>
      <c r="E768" s="14">
        <v>0.35382743436919201</v>
      </c>
      <c r="F768" s="14"/>
      <c r="G768" s="14">
        <v>0.31180298383446697</v>
      </c>
      <c r="H768" s="14">
        <v>0.35372921668974699</v>
      </c>
      <c r="I768" s="14">
        <v>0.39734972716433198</v>
      </c>
      <c r="J768" s="14">
        <v>0.38534373453538101</v>
      </c>
      <c r="K768" s="14"/>
      <c r="L768" s="14">
        <v>0.40990679763516602</v>
      </c>
      <c r="M768" s="14">
        <v>0.38940922744335899</v>
      </c>
      <c r="N768" s="14">
        <v>0.351469518199929</v>
      </c>
      <c r="O768" s="14">
        <v>0.35728286720496999</v>
      </c>
      <c r="P768" s="14">
        <v>0.37195239132386898</v>
      </c>
      <c r="Q768" s="14">
        <v>0.31144097706576801</v>
      </c>
      <c r="R768" s="14">
        <v>0.32040885166886701</v>
      </c>
      <c r="S768" s="14">
        <v>0.30211670895001302</v>
      </c>
      <c r="T768" s="14">
        <v>0.31883169972601999</v>
      </c>
      <c r="U768" s="14"/>
      <c r="V768" s="14">
        <v>0.365388457733335</v>
      </c>
      <c r="W768" s="14">
        <v>0.34176825682142797</v>
      </c>
      <c r="X768" s="14"/>
      <c r="Y768" s="14">
        <v>0.355800637865818</v>
      </c>
      <c r="Z768" s="14">
        <v>0.38936288117478302</v>
      </c>
      <c r="AA768" s="14">
        <v>0.35945178487914398</v>
      </c>
      <c r="AB768" s="14"/>
      <c r="AC768" s="14">
        <v>0.341532788081712</v>
      </c>
      <c r="AD768" s="14">
        <v>0.365127675126039</v>
      </c>
      <c r="AE768" s="14">
        <v>0.34240184675549801</v>
      </c>
      <c r="AF768" s="14">
        <v>0.36592769309534701</v>
      </c>
    </row>
    <row r="769" spans="2:32" x14ac:dyDescent="0.3">
      <c r="B769" t="s">
        <v>404</v>
      </c>
      <c r="C769" s="14">
        <v>0.19309385955445801</v>
      </c>
      <c r="D769" s="14">
        <v>0.18663275049123601</v>
      </c>
      <c r="E769" s="14">
        <v>0.20013717019892399</v>
      </c>
      <c r="F769" s="14"/>
      <c r="G769" s="14">
        <v>0.23205110007038299</v>
      </c>
      <c r="H769" s="14">
        <v>0.18570662662443499</v>
      </c>
      <c r="I769" s="14">
        <v>0.177902376811719</v>
      </c>
      <c r="J769" s="14">
        <v>0.162453555095391</v>
      </c>
      <c r="K769" s="14"/>
      <c r="L769" s="14">
        <v>0.134381486615577</v>
      </c>
      <c r="M769" s="14">
        <v>0.210702471864228</v>
      </c>
      <c r="N769" s="14">
        <v>0.22338381126609799</v>
      </c>
      <c r="O769" s="14">
        <v>0.197696072935756</v>
      </c>
      <c r="P769" s="14">
        <v>0.196555873366377</v>
      </c>
      <c r="Q769" s="14">
        <v>0.222960885608492</v>
      </c>
      <c r="R769" s="14">
        <v>0.201466641402338</v>
      </c>
      <c r="S769" s="14">
        <v>0.20227486503693901</v>
      </c>
      <c r="T769" s="14">
        <v>0.214200174369997</v>
      </c>
      <c r="U769" s="14"/>
      <c r="V769" s="14">
        <v>0.18208850898120199</v>
      </c>
      <c r="W769" s="14">
        <v>0.216868268672434</v>
      </c>
      <c r="X769" s="14"/>
      <c r="Y769" s="14">
        <v>0.221365935766213</v>
      </c>
      <c r="Z769" s="14">
        <v>0.134723688403767</v>
      </c>
      <c r="AA769" s="14">
        <v>7.9420686028434606E-2</v>
      </c>
      <c r="AB769" s="14"/>
      <c r="AC769" s="14">
        <v>0.23113563155772399</v>
      </c>
      <c r="AD769" s="14">
        <v>0.21540707979451701</v>
      </c>
      <c r="AE769" s="14">
        <v>0.17847821519548099</v>
      </c>
      <c r="AF769" s="14">
        <v>0.113193762584949</v>
      </c>
    </row>
    <row r="770" spans="2:32" x14ac:dyDescent="0.3">
      <c r="B770" t="s">
        <v>405</v>
      </c>
      <c r="C770" s="14">
        <v>6.9678683858428805E-2</v>
      </c>
      <c r="D770" s="14">
        <v>6.6196044804499601E-2</v>
      </c>
      <c r="E770" s="14">
        <v>7.2287540552646898E-2</v>
      </c>
      <c r="F770" s="14"/>
      <c r="G770" s="14">
        <v>7.0394942780201197E-2</v>
      </c>
      <c r="H770" s="14">
        <v>7.3027767052010403E-2</v>
      </c>
      <c r="I770" s="14">
        <v>6.4508340754245705E-2</v>
      </c>
      <c r="J770" s="14">
        <v>6.7878753673955503E-2</v>
      </c>
      <c r="K770" s="14"/>
      <c r="L770" s="14">
        <v>4.2971113430245997E-2</v>
      </c>
      <c r="M770" s="14">
        <v>8.6426440120637493E-2</v>
      </c>
      <c r="N770" s="14">
        <v>6.2711358727131697E-2</v>
      </c>
      <c r="O770" s="14">
        <v>7.2722988485675502E-2</v>
      </c>
      <c r="P770" s="14">
        <v>5.5040831229630702E-2</v>
      </c>
      <c r="Q770" s="14">
        <v>0.102700087877215</v>
      </c>
      <c r="R770" s="14">
        <v>9.8904891650997806E-2</v>
      </c>
      <c r="S770" s="14">
        <v>6.9776820432631795E-2</v>
      </c>
      <c r="T770" s="14">
        <v>5.7590462266052203E-2</v>
      </c>
      <c r="U770" s="14"/>
      <c r="V770" s="14">
        <v>6.2220708249700003E-2</v>
      </c>
      <c r="W770" s="14">
        <v>8.6655695964771795E-2</v>
      </c>
      <c r="X770" s="14"/>
      <c r="Y770" s="14">
        <v>7.9851755348322701E-2</v>
      </c>
      <c r="Z770" s="14">
        <v>6.7617039236778601E-2</v>
      </c>
      <c r="AA770" s="14">
        <v>3.3818430363894203E-2</v>
      </c>
      <c r="AB770" s="14"/>
      <c r="AC770" s="14">
        <v>0.10110835832156601</v>
      </c>
      <c r="AD770" s="14">
        <v>6.9261992199938005E-2</v>
      </c>
      <c r="AE770" s="14">
        <v>4.7767046028366802E-2</v>
      </c>
      <c r="AF770" s="14">
        <v>4.7661035964423601E-2</v>
      </c>
    </row>
    <row r="771" spans="2:32" x14ac:dyDescent="0.3">
      <c r="B771" t="s">
        <v>63</v>
      </c>
      <c r="C771" s="14">
        <v>0.16171583643905199</v>
      </c>
      <c r="D771" s="14">
        <v>0.15589181576384201</v>
      </c>
      <c r="E771" s="14">
        <v>0.16694315439712201</v>
      </c>
      <c r="F771" s="14"/>
      <c r="G771" s="14">
        <v>0.17393517020226501</v>
      </c>
      <c r="H771" s="14">
        <v>0.176022629466172</v>
      </c>
      <c r="I771" s="14">
        <v>0.13758336558053499</v>
      </c>
      <c r="J771" s="14">
        <v>0.13827841918902201</v>
      </c>
      <c r="K771" s="14"/>
      <c r="L771" s="14">
        <v>9.3046340917973397E-2</v>
      </c>
      <c r="M771" s="14">
        <v>0.167280445593745</v>
      </c>
      <c r="N771" s="14">
        <v>0.215458111794432</v>
      </c>
      <c r="O771" s="14">
        <v>0.14071114515715699</v>
      </c>
      <c r="P771" s="14">
        <v>0.19981825707696399</v>
      </c>
      <c r="Q771" s="14">
        <v>0.17137042373564801</v>
      </c>
      <c r="R771" s="14">
        <v>0.15016295096947599</v>
      </c>
      <c r="S771" s="14">
        <v>0.18483708747765201</v>
      </c>
      <c r="T771" s="14">
        <v>0.21885098201672501</v>
      </c>
      <c r="U771" s="14"/>
      <c r="V771" s="14">
        <v>0.14935366821253901</v>
      </c>
      <c r="W771" s="14">
        <v>0.183333665692167</v>
      </c>
      <c r="X771" s="14"/>
      <c r="Y771" s="14">
        <v>0.18024450540109399</v>
      </c>
      <c r="Z771" s="14">
        <v>0.12817076614211201</v>
      </c>
      <c r="AA771" s="14">
        <v>6.8434816991209499E-2</v>
      </c>
      <c r="AB771" s="14"/>
      <c r="AC771" s="14">
        <v>0.210487502135289</v>
      </c>
      <c r="AD771" s="14">
        <v>0.16357124377565699</v>
      </c>
      <c r="AE771" s="14">
        <v>0.11026920090374601</v>
      </c>
      <c r="AF771" s="14">
        <v>0.11995516044703999</v>
      </c>
    </row>
    <row r="772" spans="2:32" x14ac:dyDescent="0.3">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row>
    <row r="773" spans="2:32" x14ac:dyDescent="0.3">
      <c r="B773" s="6" t="s">
        <v>411</v>
      </c>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row>
    <row r="774" spans="2:32" x14ac:dyDescent="0.3">
      <c r="B774" s="21" t="s">
        <v>67</v>
      </c>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row>
    <row r="775" spans="2:32" x14ac:dyDescent="0.3">
      <c r="B775" t="s">
        <v>402</v>
      </c>
      <c r="C775" s="14">
        <v>0.32853321429592702</v>
      </c>
      <c r="D775" s="14">
        <v>0.32521378220022601</v>
      </c>
      <c r="E775" s="14">
        <v>0.33284200298689098</v>
      </c>
      <c r="F775" s="14"/>
      <c r="G775" s="14">
        <v>0.36032643392327302</v>
      </c>
      <c r="H775" s="14">
        <v>0.31277525640852599</v>
      </c>
      <c r="I775" s="14">
        <v>0.293070336891119</v>
      </c>
      <c r="J775" s="14">
        <v>0.38041956356498302</v>
      </c>
      <c r="K775" s="14"/>
      <c r="L775" s="14">
        <v>0.489389869253055</v>
      </c>
      <c r="M775" s="14">
        <v>0.27992337929918798</v>
      </c>
      <c r="N775" s="14">
        <v>0.25151790826734199</v>
      </c>
      <c r="O775" s="14">
        <v>0.27852971496036899</v>
      </c>
      <c r="P775" s="14">
        <v>0.26921867768735203</v>
      </c>
      <c r="Q775" s="14">
        <v>0.276029018729535</v>
      </c>
      <c r="R775" s="14">
        <v>0.25408685430255801</v>
      </c>
      <c r="S775" s="14">
        <v>0.25442418714748199</v>
      </c>
      <c r="T775" s="14">
        <v>0.338937932126954</v>
      </c>
      <c r="U775" s="14"/>
      <c r="V775" s="14">
        <v>0.36575413373353599</v>
      </c>
      <c r="W775" s="14">
        <v>0.25086078640413301</v>
      </c>
      <c r="X775" s="14"/>
      <c r="Y775" s="14">
        <v>0.25508419697239099</v>
      </c>
      <c r="Z775" s="14">
        <v>0.44530140394816298</v>
      </c>
      <c r="AA775" s="14">
        <v>0.57080155233113505</v>
      </c>
      <c r="AB775" s="14"/>
      <c r="AC775" s="14">
        <v>0.170503835452434</v>
      </c>
      <c r="AD775" s="14">
        <v>0.30064147171820699</v>
      </c>
      <c r="AE775" s="14">
        <v>0.46708207895016801</v>
      </c>
      <c r="AF775" s="14">
        <v>0.50039137138294398</v>
      </c>
    </row>
    <row r="776" spans="2:32" x14ac:dyDescent="0.3">
      <c r="B776" t="s">
        <v>403</v>
      </c>
      <c r="C776" s="14">
        <v>0.37254871958477098</v>
      </c>
      <c r="D776" s="14">
        <v>0.365738108195375</v>
      </c>
      <c r="E776" s="14">
        <v>0.37747187750749001</v>
      </c>
      <c r="F776" s="14"/>
      <c r="G776" s="14">
        <v>0.370041199605466</v>
      </c>
      <c r="H776" s="14">
        <v>0.38228643521296402</v>
      </c>
      <c r="I776" s="14">
        <v>0.378377934970207</v>
      </c>
      <c r="J776" s="14">
        <v>0.33553255487412598</v>
      </c>
      <c r="K776" s="14"/>
      <c r="L776" s="14">
        <v>0.33266083315496697</v>
      </c>
      <c r="M776" s="14">
        <v>0.34673082057696403</v>
      </c>
      <c r="N776" s="14">
        <v>0.30299317205925103</v>
      </c>
      <c r="O776" s="14">
        <v>0.41343190465990798</v>
      </c>
      <c r="P776" s="14">
        <v>0.456319808064858</v>
      </c>
      <c r="Q776" s="14">
        <v>0.36520967019231099</v>
      </c>
      <c r="R776" s="14">
        <v>0.352178317537444</v>
      </c>
      <c r="S776" s="14">
        <v>0.58750050732043302</v>
      </c>
      <c r="T776" s="14">
        <v>0.36345780306275799</v>
      </c>
      <c r="U776" s="14"/>
      <c r="V776" s="14">
        <v>0.38301128221231601</v>
      </c>
      <c r="W776" s="14">
        <v>0.35679695223188801</v>
      </c>
      <c r="X776" s="14"/>
      <c r="Y776" s="14">
        <v>0.380903588654602</v>
      </c>
      <c r="Z776" s="14">
        <v>0.400530748527615</v>
      </c>
      <c r="AA776" s="14">
        <v>0.31271493274038098</v>
      </c>
      <c r="AB776" s="14"/>
      <c r="AC776" s="14">
        <v>0.35848702049594</v>
      </c>
      <c r="AD776" s="14">
        <v>0.39549079086071698</v>
      </c>
      <c r="AE776" s="14">
        <v>0.352249383661698</v>
      </c>
      <c r="AF776" s="14">
        <v>0.35720667647761301</v>
      </c>
    </row>
    <row r="777" spans="2:32" x14ac:dyDescent="0.3">
      <c r="B777" t="s">
        <v>404</v>
      </c>
      <c r="C777" s="14">
        <v>0.115194329177452</v>
      </c>
      <c r="D777" s="14">
        <v>0.119266292306941</v>
      </c>
      <c r="E777" s="14">
        <v>0.11146843992385699</v>
      </c>
      <c r="F777" s="14"/>
      <c r="G777" s="14">
        <v>0.11892602477514801</v>
      </c>
      <c r="H777" s="14">
        <v>9.8214134691403096E-2</v>
      </c>
      <c r="I777" s="14">
        <v>0.132948294837858</v>
      </c>
      <c r="J777" s="14">
        <v>0.12529205385818501</v>
      </c>
      <c r="K777" s="14"/>
      <c r="L777" s="14">
        <v>7.2058501808657097E-2</v>
      </c>
      <c r="M777" s="14">
        <v>0.166548906854568</v>
      </c>
      <c r="N777" s="14">
        <v>0.13053942590548501</v>
      </c>
      <c r="O777" s="14">
        <v>0.114242271469696</v>
      </c>
      <c r="P777" s="14">
        <v>0.14213625649012299</v>
      </c>
      <c r="Q777" s="14">
        <v>0.12853827303815701</v>
      </c>
      <c r="R777" s="14">
        <v>0.17450947440587</v>
      </c>
      <c r="S777" s="14">
        <v>3.68788137032297E-2</v>
      </c>
      <c r="T777" s="14">
        <v>9.0321180690250899E-2</v>
      </c>
      <c r="U777" s="14"/>
      <c r="V777" s="14">
        <v>0.103555578997013</v>
      </c>
      <c r="W777" s="14">
        <v>0.13875980252300699</v>
      </c>
      <c r="X777" s="14"/>
      <c r="Y777" s="14">
        <v>0.141249935407564</v>
      </c>
      <c r="Z777" s="14">
        <v>5.42735806261073E-2</v>
      </c>
      <c r="AA777" s="14">
        <v>4.8866790270665802E-2</v>
      </c>
      <c r="AB777" s="14"/>
      <c r="AC777" s="14">
        <v>0.16502092247276401</v>
      </c>
      <c r="AD777" s="14">
        <v>0.12756817660417299</v>
      </c>
      <c r="AE777" s="14">
        <v>6.8097423824044406E-2</v>
      </c>
      <c r="AF777" s="14">
        <v>5.3903334555620498E-2</v>
      </c>
    </row>
    <row r="778" spans="2:32" x14ac:dyDescent="0.3">
      <c r="B778" t="s">
        <v>405</v>
      </c>
      <c r="C778" s="14">
        <v>7.3959513273784097E-2</v>
      </c>
      <c r="D778" s="14">
        <v>7.5353862519552506E-2</v>
      </c>
      <c r="E778" s="14">
        <v>7.2787550304277596E-2</v>
      </c>
      <c r="F778" s="14"/>
      <c r="G778" s="14">
        <v>4.1648442126790398E-2</v>
      </c>
      <c r="H778" s="14">
        <v>7.5141294079375698E-2</v>
      </c>
      <c r="I778" s="14">
        <v>0.10162189253279399</v>
      </c>
      <c r="J778" s="14">
        <v>8.4883145481366606E-2</v>
      </c>
      <c r="K778" s="14"/>
      <c r="L778" s="14">
        <v>3.9505634484642997E-2</v>
      </c>
      <c r="M778" s="14">
        <v>9.5324974372004004E-2</v>
      </c>
      <c r="N778" s="14">
        <v>0.101703338072462</v>
      </c>
      <c r="O778" s="14">
        <v>8.4847826490613995E-2</v>
      </c>
      <c r="P778" s="14">
        <v>7.6898333092223797E-2</v>
      </c>
      <c r="Q778" s="14">
        <v>9.8199128148535902E-2</v>
      </c>
      <c r="R778" s="14">
        <v>9.9448419572212093E-2</v>
      </c>
      <c r="S778" s="14">
        <v>5.3846222301269897E-2</v>
      </c>
      <c r="T778" s="14">
        <v>5.7473669261654002E-2</v>
      </c>
      <c r="U778" s="14"/>
      <c r="V778" s="14">
        <v>5.2848562518294097E-2</v>
      </c>
      <c r="W778" s="14">
        <v>0.116012052759272</v>
      </c>
      <c r="X778" s="14"/>
      <c r="Y778" s="14">
        <v>8.8609425879162998E-2</v>
      </c>
      <c r="Z778" s="14">
        <v>4.5548403227686003E-2</v>
      </c>
      <c r="AA778" s="14">
        <v>3.7091515149891702E-2</v>
      </c>
      <c r="AB778" s="14"/>
      <c r="AC778" s="14">
        <v>0.13859171262070999</v>
      </c>
      <c r="AD778" s="14">
        <v>6.0736603651539697E-2</v>
      </c>
      <c r="AE778" s="14">
        <v>5.5255600670586602E-2</v>
      </c>
      <c r="AF778" s="14">
        <v>3.6538001165495201E-2</v>
      </c>
    </row>
    <row r="779" spans="2:32" x14ac:dyDescent="0.3">
      <c r="B779" t="s">
        <v>63</v>
      </c>
      <c r="C779" s="14">
        <v>0.109764223668065</v>
      </c>
      <c r="D779" s="14">
        <v>0.114427954777906</v>
      </c>
      <c r="E779" s="14">
        <v>0.10543012927748401</v>
      </c>
      <c r="F779" s="14"/>
      <c r="G779" s="14">
        <v>0.10905789956932201</v>
      </c>
      <c r="H779" s="14">
        <v>0.13158287960773099</v>
      </c>
      <c r="I779" s="14">
        <v>9.3981540768021399E-2</v>
      </c>
      <c r="J779" s="14">
        <v>7.3872682221339594E-2</v>
      </c>
      <c r="K779" s="14"/>
      <c r="L779" s="14">
        <v>6.63851612986784E-2</v>
      </c>
      <c r="M779" s="14">
        <v>0.11147191889727601</v>
      </c>
      <c r="N779" s="14">
        <v>0.21324615569545999</v>
      </c>
      <c r="O779" s="14">
        <v>0.108948282419412</v>
      </c>
      <c r="P779" s="14">
        <v>5.5426924665443598E-2</v>
      </c>
      <c r="Q779" s="14">
        <v>0.13202390989146101</v>
      </c>
      <c r="R779" s="14">
        <v>0.119776934181915</v>
      </c>
      <c r="S779" s="14">
        <v>6.7350269527585299E-2</v>
      </c>
      <c r="T779" s="14">
        <v>0.14980941485838301</v>
      </c>
      <c r="U779" s="14"/>
      <c r="V779" s="14">
        <v>9.4830442538841E-2</v>
      </c>
      <c r="W779" s="14">
        <v>0.13757040608169999</v>
      </c>
      <c r="X779" s="14"/>
      <c r="Y779" s="14">
        <v>0.13415285308628</v>
      </c>
      <c r="Z779" s="14">
        <v>5.43458636704287E-2</v>
      </c>
      <c r="AA779" s="14">
        <v>3.0525209507926102E-2</v>
      </c>
      <c r="AB779" s="14"/>
      <c r="AC779" s="14">
        <v>0.167396508958153</v>
      </c>
      <c r="AD779" s="14">
        <v>0.115562957165363</v>
      </c>
      <c r="AE779" s="14">
        <v>5.7315512893503097E-2</v>
      </c>
      <c r="AF779" s="14">
        <v>5.19606164183272E-2</v>
      </c>
    </row>
    <row r="780" spans="2:32" x14ac:dyDescent="0.3">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row>
    <row r="781" spans="2:32" x14ac:dyDescent="0.3">
      <c r="B781" s="6" t="s">
        <v>412</v>
      </c>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row>
    <row r="782" spans="2:32" x14ac:dyDescent="0.3">
      <c r="B782" s="21" t="s">
        <v>67</v>
      </c>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row>
    <row r="783" spans="2:32" x14ac:dyDescent="0.3">
      <c r="B783" t="s">
        <v>402</v>
      </c>
      <c r="C783" s="14">
        <v>0.22985041601103601</v>
      </c>
      <c r="D783" s="14">
        <v>0.23659064709411301</v>
      </c>
      <c r="E783" s="14">
        <v>0.223800934212982</v>
      </c>
      <c r="F783" s="14"/>
      <c r="G783" s="14">
        <v>0.25809024759780602</v>
      </c>
      <c r="H783" s="14">
        <v>0.22367210246989599</v>
      </c>
      <c r="I783" s="14">
        <v>0.20719257105027999</v>
      </c>
      <c r="J783" s="14">
        <v>0.23353408448048901</v>
      </c>
      <c r="K783" s="14"/>
      <c r="L783" s="14">
        <v>0.41812196415693997</v>
      </c>
      <c r="M783" s="14">
        <v>0.17478587044074101</v>
      </c>
      <c r="N783" s="14">
        <v>0.110423130512946</v>
      </c>
      <c r="O783" s="14">
        <v>0.210734926217643</v>
      </c>
      <c r="P783" s="14">
        <v>0.178813427467893</v>
      </c>
      <c r="Q783" s="14">
        <v>0.15814908724171201</v>
      </c>
      <c r="R783" s="14">
        <v>0.14004100652543</v>
      </c>
      <c r="S783" s="14">
        <v>0.21719594953600099</v>
      </c>
      <c r="T783" s="14">
        <v>0.205577423981435</v>
      </c>
      <c r="U783" s="14"/>
      <c r="V783" s="14">
        <v>0.27277157685986803</v>
      </c>
      <c r="W783" s="14">
        <v>0.140253629820866</v>
      </c>
      <c r="X783" s="14"/>
      <c r="Y783" s="14">
        <v>0.15321530199667899</v>
      </c>
      <c r="Z783" s="14">
        <v>0.38626068972107702</v>
      </c>
      <c r="AA783" s="14">
        <v>0.55659067922278804</v>
      </c>
      <c r="AB783" s="14"/>
      <c r="AC783" s="14">
        <v>8.9384114606618006E-2</v>
      </c>
      <c r="AD783" s="14">
        <v>0.18711359279022999</v>
      </c>
      <c r="AE783" s="14">
        <v>0.27713130126743502</v>
      </c>
      <c r="AF783" s="14">
        <v>0.449891571662691</v>
      </c>
    </row>
    <row r="784" spans="2:32" x14ac:dyDescent="0.3">
      <c r="B784" t="s">
        <v>403</v>
      </c>
      <c r="C784" s="14">
        <v>0.31595145217429399</v>
      </c>
      <c r="D784" s="14">
        <v>0.32017578228046401</v>
      </c>
      <c r="E784" s="14">
        <v>0.312677418867565</v>
      </c>
      <c r="F784" s="14"/>
      <c r="G784" s="14">
        <v>0.34534366807313499</v>
      </c>
      <c r="H784" s="14">
        <v>0.29886900169215003</v>
      </c>
      <c r="I784" s="14">
        <v>0.31070618848210901</v>
      </c>
      <c r="J784" s="14">
        <v>0.31679090307816199</v>
      </c>
      <c r="K784" s="14"/>
      <c r="L784" s="14">
        <v>0.35033639205460798</v>
      </c>
      <c r="M784" s="14">
        <v>0.247841011434278</v>
      </c>
      <c r="N784" s="14">
        <v>0.218212736513967</v>
      </c>
      <c r="O784" s="14">
        <v>0.34517549070234799</v>
      </c>
      <c r="P784" s="14">
        <v>0.31620655283467403</v>
      </c>
      <c r="Q784" s="14">
        <v>0.33907930959409399</v>
      </c>
      <c r="R784" s="14">
        <v>0.29940714677827202</v>
      </c>
      <c r="S784" s="14">
        <v>0.32617849404302302</v>
      </c>
      <c r="T784" s="14">
        <v>0.34471994648187598</v>
      </c>
      <c r="U784" s="14"/>
      <c r="V784" s="14">
        <v>0.32983022493104902</v>
      </c>
      <c r="W784" s="14">
        <v>0.28972649425863201</v>
      </c>
      <c r="X784" s="14"/>
      <c r="Y784" s="14">
        <v>0.28677341605193801</v>
      </c>
      <c r="Z784" s="14">
        <v>0.42866759612476002</v>
      </c>
      <c r="AA784" s="14">
        <v>0.32017365197396402</v>
      </c>
      <c r="AB784" s="14"/>
      <c r="AC784" s="14">
        <v>0.23839983115160401</v>
      </c>
      <c r="AD784" s="14">
        <v>0.314316909041294</v>
      </c>
      <c r="AE784" s="14">
        <v>0.42783424110118301</v>
      </c>
      <c r="AF784" s="14">
        <v>0.361908010319206</v>
      </c>
    </row>
    <row r="785" spans="2:32" x14ac:dyDescent="0.3">
      <c r="B785" t="s">
        <v>404</v>
      </c>
      <c r="C785" s="14">
        <v>0.185628113983861</v>
      </c>
      <c r="D785" s="14">
        <v>0.18406245605072999</v>
      </c>
      <c r="E785" s="14">
        <v>0.18666867630567899</v>
      </c>
      <c r="F785" s="14"/>
      <c r="G785" s="14">
        <v>0.15234615946320801</v>
      </c>
      <c r="H785" s="14">
        <v>0.194779078098685</v>
      </c>
      <c r="I785" s="14">
        <v>0.20914506130806401</v>
      </c>
      <c r="J785" s="14">
        <v>0.181748350473563</v>
      </c>
      <c r="K785" s="14"/>
      <c r="L785" s="14">
        <v>0.107476091936442</v>
      </c>
      <c r="M785" s="14">
        <v>0.24959207908248099</v>
      </c>
      <c r="N785" s="14">
        <v>0.25018591520912897</v>
      </c>
      <c r="O785" s="14">
        <v>0.18581466005286301</v>
      </c>
      <c r="P785" s="14">
        <v>0.236080367272441</v>
      </c>
      <c r="Q785" s="14">
        <v>0.21405384406050301</v>
      </c>
      <c r="R785" s="14">
        <v>0.221693535288119</v>
      </c>
      <c r="S785" s="14">
        <v>0.16655559542072601</v>
      </c>
      <c r="T785" s="14">
        <v>0.14740017312159501</v>
      </c>
      <c r="U785" s="14"/>
      <c r="V785" s="14">
        <v>0.178856718925541</v>
      </c>
      <c r="W785" s="14">
        <v>0.20391385396148001</v>
      </c>
      <c r="X785" s="14"/>
      <c r="Y785" s="14">
        <v>0.22033234316776401</v>
      </c>
      <c r="Z785" s="14">
        <v>7.4669330014366805E-2</v>
      </c>
      <c r="AA785" s="14">
        <v>7.1858310362640995E-2</v>
      </c>
      <c r="AB785" s="14"/>
      <c r="AC785" s="14">
        <v>0.23551395048347601</v>
      </c>
      <c r="AD785" s="14">
        <v>0.21396967541123299</v>
      </c>
      <c r="AE785" s="14">
        <v>0.11888556911936</v>
      </c>
      <c r="AF785" s="14">
        <v>0.10625161692825801</v>
      </c>
    </row>
    <row r="786" spans="2:32" x14ac:dyDescent="0.3">
      <c r="B786" t="s">
        <v>405</v>
      </c>
      <c r="C786" s="14">
        <v>0.12978299743174601</v>
      </c>
      <c r="D786" s="14">
        <v>0.12626354718285299</v>
      </c>
      <c r="E786" s="14">
        <v>0.132852203260517</v>
      </c>
      <c r="F786" s="14"/>
      <c r="G786" s="14">
        <v>9.1533484798835094E-2</v>
      </c>
      <c r="H786" s="14">
        <v>0.12717802548242199</v>
      </c>
      <c r="I786" s="14">
        <v>0.15876946791104099</v>
      </c>
      <c r="J786" s="14">
        <v>0.16289401589126301</v>
      </c>
      <c r="K786" s="14"/>
      <c r="L786" s="14">
        <v>6.0674574598746998E-2</v>
      </c>
      <c r="M786" s="14">
        <v>0.18238102126668401</v>
      </c>
      <c r="N786" s="14">
        <v>0.164583540453485</v>
      </c>
      <c r="O786" s="14">
        <v>0.157244170143716</v>
      </c>
      <c r="P786" s="14">
        <v>0.15366867964095701</v>
      </c>
      <c r="Q786" s="14">
        <v>0.13702361254332299</v>
      </c>
      <c r="R786" s="14">
        <v>0.14268137642217399</v>
      </c>
      <c r="S786" s="14">
        <v>0.15499831404709499</v>
      </c>
      <c r="T786" s="14">
        <v>0.117177922167661</v>
      </c>
      <c r="U786" s="14"/>
      <c r="V786" s="14">
        <v>9.9438437302403496E-2</v>
      </c>
      <c r="W786" s="14">
        <v>0.18785071321073901</v>
      </c>
      <c r="X786" s="14"/>
      <c r="Y786" s="14">
        <v>0.165434215527447</v>
      </c>
      <c r="Z786" s="14">
        <v>6.7707192109578401E-2</v>
      </c>
      <c r="AA786" s="14">
        <v>1.06571543581913E-2</v>
      </c>
      <c r="AB786" s="14"/>
      <c r="AC786" s="14">
        <v>0.22126242625898199</v>
      </c>
      <c r="AD786" s="14">
        <v>0.131958852949285</v>
      </c>
      <c r="AE786" s="14">
        <v>9.7947802561344194E-2</v>
      </c>
      <c r="AF786" s="14">
        <v>3.2194082757724098E-2</v>
      </c>
    </row>
    <row r="787" spans="2:32" x14ac:dyDescent="0.3">
      <c r="B787" t="s">
        <v>63</v>
      </c>
      <c r="C787" s="14">
        <v>0.13878702039906299</v>
      </c>
      <c r="D787" s="14">
        <v>0.13290756739184001</v>
      </c>
      <c r="E787" s="14">
        <v>0.14400076735325701</v>
      </c>
      <c r="F787" s="14"/>
      <c r="G787" s="14">
        <v>0.15268644006701501</v>
      </c>
      <c r="H787" s="14">
        <v>0.15550179225684599</v>
      </c>
      <c r="I787" s="14">
        <v>0.114186711248505</v>
      </c>
      <c r="J787" s="14">
        <v>0.105032646076524</v>
      </c>
      <c r="K787" s="14"/>
      <c r="L787" s="14">
        <v>6.3390977253261899E-2</v>
      </c>
      <c r="M787" s="14">
        <v>0.14540001777581699</v>
      </c>
      <c r="N787" s="14">
        <v>0.25659467731047197</v>
      </c>
      <c r="O787" s="14">
        <v>0.101030752883431</v>
      </c>
      <c r="P787" s="14">
        <v>0.115230972784035</v>
      </c>
      <c r="Q787" s="14">
        <v>0.151694146560368</v>
      </c>
      <c r="R787" s="14">
        <v>0.196176934986005</v>
      </c>
      <c r="S787" s="14">
        <v>0.13507164695315399</v>
      </c>
      <c r="T787" s="14">
        <v>0.185124534247434</v>
      </c>
      <c r="U787" s="14"/>
      <c r="V787" s="14">
        <v>0.119103041981139</v>
      </c>
      <c r="W787" s="14">
        <v>0.17825530874828299</v>
      </c>
      <c r="X787" s="14"/>
      <c r="Y787" s="14">
        <v>0.17424472325617199</v>
      </c>
      <c r="Z787" s="14">
        <v>4.2695192030217599E-2</v>
      </c>
      <c r="AA787" s="14">
        <v>4.0720204082415903E-2</v>
      </c>
      <c r="AB787" s="14"/>
      <c r="AC787" s="14">
        <v>0.21543967749932</v>
      </c>
      <c r="AD787" s="14">
        <v>0.15264096980795899</v>
      </c>
      <c r="AE787" s="14">
        <v>7.8201085950678206E-2</v>
      </c>
      <c r="AF787" s="14">
        <v>4.9754718332120397E-2</v>
      </c>
    </row>
    <row r="788" spans="2:32" x14ac:dyDescent="0.3">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row>
    <row r="789" spans="2:32" x14ac:dyDescent="0.3">
      <c r="B789" s="6" t="s">
        <v>413</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row>
    <row r="790" spans="2:32" x14ac:dyDescent="0.3">
      <c r="B790" s="21" t="s">
        <v>67</v>
      </c>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row>
    <row r="791" spans="2:32" x14ac:dyDescent="0.3">
      <c r="B791" t="s">
        <v>402</v>
      </c>
      <c r="C791" s="14">
        <v>0.19207662984835899</v>
      </c>
      <c r="D791" s="14">
        <v>0.21374183618475501</v>
      </c>
      <c r="E791" s="14">
        <v>0.170986123981441</v>
      </c>
      <c r="F791" s="14"/>
      <c r="G791" s="14">
        <v>0.186129355013334</v>
      </c>
      <c r="H791" s="14">
        <v>0.21167630544587701</v>
      </c>
      <c r="I791" s="14">
        <v>0.159772479533105</v>
      </c>
      <c r="J791" s="14">
        <v>0.20759582117834799</v>
      </c>
      <c r="K791" s="14"/>
      <c r="L791" s="14">
        <v>0.29480517317899901</v>
      </c>
      <c r="M791" s="14">
        <v>0.120502956494259</v>
      </c>
      <c r="N791" s="14">
        <v>0.181819765422705</v>
      </c>
      <c r="O791" s="14">
        <v>0.20260981127491401</v>
      </c>
      <c r="P791" s="14">
        <v>0.16012172793437199</v>
      </c>
      <c r="Q791" s="14">
        <v>0.16220937990319301</v>
      </c>
      <c r="R791" s="14">
        <v>0.20594482292185601</v>
      </c>
      <c r="S791" s="14">
        <v>0.18781077140824601</v>
      </c>
      <c r="T791" s="14">
        <v>0.14161399883272199</v>
      </c>
      <c r="U791" s="14"/>
      <c r="V791" s="14">
        <v>0.19459115750773801</v>
      </c>
      <c r="W791" s="14">
        <v>0.18559945662077901</v>
      </c>
      <c r="X791" s="14"/>
      <c r="Y791" s="14">
        <v>0.157214242805641</v>
      </c>
      <c r="Z791" s="14">
        <v>0.26180656102581701</v>
      </c>
      <c r="AA791" s="14">
        <v>0.32829596056840898</v>
      </c>
      <c r="AB791" s="14"/>
      <c r="AC791" s="14">
        <v>0.166412472357543</v>
      </c>
      <c r="AD791" s="14">
        <v>0.15151837466625201</v>
      </c>
      <c r="AE791" s="14">
        <v>0.23722703193720601</v>
      </c>
      <c r="AF791" s="14">
        <v>0.2836552553369</v>
      </c>
    </row>
    <row r="792" spans="2:32" x14ac:dyDescent="0.3">
      <c r="B792" t="s">
        <v>403</v>
      </c>
      <c r="C792" s="14">
        <v>0.39780456081015497</v>
      </c>
      <c r="D792" s="14">
        <v>0.42259583735151302</v>
      </c>
      <c r="E792" s="14">
        <v>0.37228121975976802</v>
      </c>
      <c r="F792" s="14"/>
      <c r="G792" s="14">
        <v>0.397572379628095</v>
      </c>
      <c r="H792" s="14">
        <v>0.41362528600725901</v>
      </c>
      <c r="I792" s="14">
        <v>0.39719348303607899</v>
      </c>
      <c r="J792" s="14">
        <v>0.349507239083793</v>
      </c>
      <c r="K792" s="14"/>
      <c r="L792" s="14">
        <v>0.39567824537403701</v>
      </c>
      <c r="M792" s="14">
        <v>0.38977646700566598</v>
      </c>
      <c r="N792" s="14">
        <v>0.28085765559460002</v>
      </c>
      <c r="O792" s="14">
        <v>0.39835053063706299</v>
      </c>
      <c r="P792" s="14">
        <v>0.42749279095543702</v>
      </c>
      <c r="Q792" s="14">
        <v>0.40683806887823998</v>
      </c>
      <c r="R792" s="14">
        <v>0.39172638347181099</v>
      </c>
      <c r="S792" s="14">
        <v>0.37321405364159999</v>
      </c>
      <c r="T792" s="14">
        <v>0.44759749446423902</v>
      </c>
      <c r="U792" s="14"/>
      <c r="V792" s="14">
        <v>0.38964039933371197</v>
      </c>
      <c r="W792" s="14">
        <v>0.41724349783383002</v>
      </c>
      <c r="X792" s="14"/>
      <c r="Y792" s="14">
        <v>0.39953157038655501</v>
      </c>
      <c r="Z792" s="14">
        <v>0.41345154887880198</v>
      </c>
      <c r="AA792" s="14">
        <v>0.39526415521914798</v>
      </c>
      <c r="AB792" s="14"/>
      <c r="AC792" s="14">
        <v>0.42954846030876997</v>
      </c>
      <c r="AD792" s="14">
        <v>0.38400369589968403</v>
      </c>
      <c r="AE792" s="14">
        <v>0.38413379345167697</v>
      </c>
      <c r="AF792" s="14">
        <v>0.40129573880712799</v>
      </c>
    </row>
    <row r="793" spans="2:32" x14ac:dyDescent="0.3">
      <c r="B793" t="s">
        <v>404</v>
      </c>
      <c r="C793" s="14">
        <v>0.167430722654135</v>
      </c>
      <c r="D793" s="14">
        <v>0.13441584939692999</v>
      </c>
      <c r="E793" s="14">
        <v>0.20095474674033201</v>
      </c>
      <c r="F793" s="14"/>
      <c r="G793" s="14">
        <v>0.15588937174173401</v>
      </c>
      <c r="H793" s="14">
        <v>0.13068247414127501</v>
      </c>
      <c r="I793" s="14">
        <v>0.218094263669181</v>
      </c>
      <c r="J793" s="14">
        <v>0.207293476902354</v>
      </c>
      <c r="K793" s="14"/>
      <c r="L793" s="14">
        <v>0.13005029429378701</v>
      </c>
      <c r="M793" s="14">
        <v>0.23514615364399599</v>
      </c>
      <c r="N793" s="14">
        <v>0.22359230254583801</v>
      </c>
      <c r="O793" s="14">
        <v>0.16129866438797599</v>
      </c>
      <c r="P793" s="14">
        <v>0.16069618833205601</v>
      </c>
      <c r="Q793" s="14">
        <v>0.16194225254327299</v>
      </c>
      <c r="R793" s="14">
        <v>0.15808765734047101</v>
      </c>
      <c r="S793" s="14">
        <v>0.185217547648414</v>
      </c>
      <c r="T793" s="14">
        <v>0.14331074062980501</v>
      </c>
      <c r="U793" s="14"/>
      <c r="V793" s="14">
        <v>0.17450906354221499</v>
      </c>
      <c r="W793" s="14">
        <v>0.15223272414384001</v>
      </c>
      <c r="X793" s="14"/>
      <c r="Y793" s="14">
        <v>0.173563510639274</v>
      </c>
      <c r="Z793" s="14">
        <v>0.13276975043691</v>
      </c>
      <c r="AA793" s="14">
        <v>0.15299337241112901</v>
      </c>
      <c r="AB793" s="14"/>
      <c r="AC793" s="14">
        <v>0.142903607350858</v>
      </c>
      <c r="AD793" s="14">
        <v>0.189530357357268</v>
      </c>
      <c r="AE793" s="14">
        <v>0.177335141139525</v>
      </c>
      <c r="AF793" s="14">
        <v>0.14344866080975099</v>
      </c>
    </row>
    <row r="794" spans="2:32" x14ac:dyDescent="0.3">
      <c r="B794" t="s">
        <v>405</v>
      </c>
      <c r="C794" s="14">
        <v>7.6315892403302998E-2</v>
      </c>
      <c r="D794" s="14">
        <v>6.53230285756628E-2</v>
      </c>
      <c r="E794" s="14">
        <v>8.6455829122690106E-2</v>
      </c>
      <c r="F794" s="14"/>
      <c r="G794" s="14">
        <v>4.3600278462381299E-2</v>
      </c>
      <c r="H794" s="14">
        <v>5.8434999442772903E-2</v>
      </c>
      <c r="I794" s="14">
        <v>0.109166232490665</v>
      </c>
      <c r="J794" s="14">
        <v>0.13801268489698201</v>
      </c>
      <c r="K794" s="14"/>
      <c r="L794" s="14">
        <v>8.35470411907491E-2</v>
      </c>
      <c r="M794" s="14">
        <v>8.5551991533886207E-2</v>
      </c>
      <c r="N794" s="14">
        <v>6.2512931942193595E-2</v>
      </c>
      <c r="O794" s="14">
        <v>5.7434092189016399E-2</v>
      </c>
      <c r="P794" s="14">
        <v>0.102088020305542</v>
      </c>
      <c r="Q794" s="14">
        <v>7.1369042164723007E-2</v>
      </c>
      <c r="R794" s="14">
        <v>4.84056749773948E-2</v>
      </c>
      <c r="S794" s="14">
        <v>0.106071118087902</v>
      </c>
      <c r="T794" s="14">
        <v>6.85250905708117E-2</v>
      </c>
      <c r="U794" s="14"/>
      <c r="V794" s="14">
        <v>8.1041660394831794E-2</v>
      </c>
      <c r="W794" s="14">
        <v>6.8385492875183904E-2</v>
      </c>
      <c r="X794" s="14"/>
      <c r="Y794" s="14">
        <v>7.0819043254550906E-2</v>
      </c>
      <c r="Z794" s="14">
        <v>8.3771167051203702E-2</v>
      </c>
      <c r="AA794" s="14">
        <v>5.6661611841110203E-2</v>
      </c>
      <c r="AB794" s="14"/>
      <c r="AC794" s="14">
        <v>5.0781169432497698E-2</v>
      </c>
      <c r="AD794" s="14">
        <v>8.1875739642290293E-2</v>
      </c>
      <c r="AE794" s="14">
        <v>0.115754507305112</v>
      </c>
      <c r="AF794" s="14">
        <v>7.93169862318851E-2</v>
      </c>
    </row>
    <row r="795" spans="2:32" x14ac:dyDescent="0.3">
      <c r="B795" t="s">
        <v>63</v>
      </c>
      <c r="C795" s="14">
        <v>0.16637219428404801</v>
      </c>
      <c r="D795" s="14">
        <v>0.16392344849113999</v>
      </c>
      <c r="E795" s="14">
        <v>0.16932208039577001</v>
      </c>
      <c r="F795" s="14"/>
      <c r="G795" s="14">
        <v>0.21680861515445601</v>
      </c>
      <c r="H795" s="14">
        <v>0.185580934962816</v>
      </c>
      <c r="I795" s="14">
        <v>0.11577354127097</v>
      </c>
      <c r="J795" s="14">
        <v>9.7590777938522999E-2</v>
      </c>
      <c r="K795" s="14"/>
      <c r="L795" s="14">
        <v>9.5919245962428401E-2</v>
      </c>
      <c r="M795" s="14">
        <v>0.169022431322193</v>
      </c>
      <c r="N795" s="14">
        <v>0.25121734449466399</v>
      </c>
      <c r="O795" s="14">
        <v>0.18030690151102999</v>
      </c>
      <c r="P795" s="14">
        <v>0.149601272472593</v>
      </c>
      <c r="Q795" s="14">
        <v>0.19764125651057099</v>
      </c>
      <c r="R795" s="14">
        <v>0.19583546128846699</v>
      </c>
      <c r="S795" s="14">
        <v>0.147686509213838</v>
      </c>
      <c r="T795" s="14">
        <v>0.19895267550242199</v>
      </c>
      <c r="U795" s="14"/>
      <c r="V795" s="14">
        <v>0.16021771922150399</v>
      </c>
      <c r="W795" s="14">
        <v>0.17653882852636801</v>
      </c>
      <c r="X795" s="14"/>
      <c r="Y795" s="14">
        <v>0.198871632913979</v>
      </c>
      <c r="Z795" s="14">
        <v>0.10820097260726699</v>
      </c>
      <c r="AA795" s="14">
        <v>6.6784899960203897E-2</v>
      </c>
      <c r="AB795" s="14"/>
      <c r="AC795" s="14">
        <v>0.210354290550332</v>
      </c>
      <c r="AD795" s="14">
        <v>0.19307183243450601</v>
      </c>
      <c r="AE795" s="14">
        <v>8.5549526166479803E-2</v>
      </c>
      <c r="AF795" s="14">
        <v>9.2283358814334804E-2</v>
      </c>
    </row>
    <row r="796" spans="2:32" x14ac:dyDescent="0.3">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row>
    <row r="797" spans="2:32" x14ac:dyDescent="0.3">
      <c r="B797" s="6" t="s">
        <v>414</v>
      </c>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row>
    <row r="798" spans="2:32" x14ac:dyDescent="0.3">
      <c r="B798" s="21" t="s">
        <v>67</v>
      </c>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row>
    <row r="799" spans="2:32" x14ac:dyDescent="0.3">
      <c r="B799" t="s">
        <v>402</v>
      </c>
      <c r="C799" s="14">
        <v>0.38677089710285201</v>
      </c>
      <c r="D799" s="14">
        <v>0.40630868539667803</v>
      </c>
      <c r="E799" s="14">
        <v>0.36622572912396401</v>
      </c>
      <c r="F799" s="14"/>
      <c r="G799" s="14">
        <v>0.38500100614623201</v>
      </c>
      <c r="H799" s="14">
        <v>0.39124233027157002</v>
      </c>
      <c r="I799" s="14">
        <v>0.38884381010386199</v>
      </c>
      <c r="J799" s="14">
        <v>0.37232071842362202</v>
      </c>
      <c r="K799" s="14"/>
      <c r="L799" s="14">
        <v>0.53158137614785805</v>
      </c>
      <c r="M799" s="14">
        <v>0.28234460343865603</v>
      </c>
      <c r="N799" s="14">
        <v>0.25555800205210499</v>
      </c>
      <c r="O799" s="14">
        <v>0.37015240508889802</v>
      </c>
      <c r="P799" s="14">
        <v>0.33973136113480901</v>
      </c>
      <c r="Q799" s="14">
        <v>0.366959462924693</v>
      </c>
      <c r="R799" s="14">
        <v>0.35354859127946198</v>
      </c>
      <c r="S799" s="14">
        <v>0.43766660841788502</v>
      </c>
      <c r="T799" s="14">
        <v>0.37936164916558002</v>
      </c>
      <c r="U799" s="14"/>
      <c r="V799" s="14">
        <v>0.437033994881181</v>
      </c>
      <c r="W799" s="14">
        <v>0.28685031986613102</v>
      </c>
      <c r="X799" s="14"/>
      <c r="Y799" s="14">
        <v>0.32988073699595699</v>
      </c>
      <c r="Z799" s="14">
        <v>0.45861912933877902</v>
      </c>
      <c r="AA799" s="14">
        <v>0.69982735667815399</v>
      </c>
      <c r="AB799" s="14"/>
      <c r="AC799" s="14">
        <v>0.234608013234161</v>
      </c>
      <c r="AD799" s="14">
        <v>0.38240099160152502</v>
      </c>
      <c r="AE799" s="14">
        <v>0.42742184394424698</v>
      </c>
      <c r="AF799" s="14">
        <v>0.55000183275474501</v>
      </c>
    </row>
    <row r="800" spans="2:32" x14ac:dyDescent="0.3">
      <c r="B800" t="s">
        <v>403</v>
      </c>
      <c r="C800" s="14">
        <v>0.40324675415196798</v>
      </c>
      <c r="D800" s="14">
        <v>0.39509142710369599</v>
      </c>
      <c r="E800" s="14">
        <v>0.41261707694342198</v>
      </c>
      <c r="F800" s="14"/>
      <c r="G800" s="14">
        <v>0.43140639475352099</v>
      </c>
      <c r="H800" s="14">
        <v>0.37694967098499699</v>
      </c>
      <c r="I800" s="14">
        <v>0.41223991601416199</v>
      </c>
      <c r="J800" s="14">
        <v>0.40741414403430798</v>
      </c>
      <c r="K800" s="14"/>
      <c r="L800" s="14">
        <v>0.33546283986514902</v>
      </c>
      <c r="M800" s="14">
        <v>0.450548601115</v>
      </c>
      <c r="N800" s="14">
        <v>0.48394384529498602</v>
      </c>
      <c r="O800" s="14">
        <v>0.36830387737615999</v>
      </c>
      <c r="P800" s="14">
        <v>0.44738089063592801</v>
      </c>
      <c r="Q800" s="14">
        <v>0.40767666588694101</v>
      </c>
      <c r="R800" s="14">
        <v>0.447882860158834</v>
      </c>
      <c r="S800" s="14">
        <v>0.41174280828362297</v>
      </c>
      <c r="T800" s="14">
        <v>0.38603502313634402</v>
      </c>
      <c r="U800" s="14"/>
      <c r="V800" s="14">
        <v>0.38505705456692302</v>
      </c>
      <c r="W800" s="14">
        <v>0.44503847486598402</v>
      </c>
      <c r="X800" s="14"/>
      <c r="Y800" s="14">
        <v>0.42599843884225602</v>
      </c>
      <c r="Z800" s="14">
        <v>0.41906543053745698</v>
      </c>
      <c r="AA800" s="14">
        <v>0.25749661204493901</v>
      </c>
      <c r="AB800" s="14"/>
      <c r="AC800" s="14">
        <v>0.4786452410714</v>
      </c>
      <c r="AD800" s="14">
        <v>0.40144843935139402</v>
      </c>
      <c r="AE800" s="14">
        <v>0.35461072292707102</v>
      </c>
      <c r="AF800" s="14">
        <v>0.35116363506412202</v>
      </c>
    </row>
    <row r="801" spans="2:32" x14ac:dyDescent="0.3">
      <c r="B801" t="s">
        <v>404</v>
      </c>
      <c r="C801" s="14">
        <v>7.8237374481797697E-2</v>
      </c>
      <c r="D801" s="14">
        <v>7.0874428744442303E-2</v>
      </c>
      <c r="E801" s="14">
        <v>8.4995538332895207E-2</v>
      </c>
      <c r="F801" s="14"/>
      <c r="G801" s="14">
        <v>8.7838295370144107E-2</v>
      </c>
      <c r="H801" s="14">
        <v>7.6400113592314203E-2</v>
      </c>
      <c r="I801" s="14">
        <v>6.4506006559236995E-2</v>
      </c>
      <c r="J801" s="14">
        <v>9.0713853455838697E-2</v>
      </c>
      <c r="K801" s="14"/>
      <c r="L801" s="14">
        <v>5.7437020942266902E-2</v>
      </c>
      <c r="M801" s="14">
        <v>9.1578224992891394E-2</v>
      </c>
      <c r="N801" s="14">
        <v>6.4932192343453904E-2</v>
      </c>
      <c r="O801" s="14">
        <v>6.8967351116249506E-2</v>
      </c>
      <c r="P801" s="14">
        <v>7.1798011602505304E-2</v>
      </c>
      <c r="Q801" s="14">
        <v>0.13538446142713101</v>
      </c>
      <c r="R801" s="14">
        <v>7.8433804659783501E-2</v>
      </c>
      <c r="S801" s="14">
        <v>6.9656813845132504E-2</v>
      </c>
      <c r="T801" s="14">
        <v>6.5912220500345994E-2</v>
      </c>
      <c r="U801" s="14"/>
      <c r="V801" s="14">
        <v>6.4334307561355303E-2</v>
      </c>
      <c r="W801" s="14">
        <v>0.105593469713852</v>
      </c>
      <c r="X801" s="14"/>
      <c r="Y801" s="14">
        <v>8.5468826981862006E-2</v>
      </c>
      <c r="Z801" s="14">
        <v>5.5161803882089702E-2</v>
      </c>
      <c r="AA801" s="14">
        <v>1.6394747516218201E-2</v>
      </c>
      <c r="AB801" s="14"/>
      <c r="AC801" s="14">
        <v>9.8264037670080698E-2</v>
      </c>
      <c r="AD801" s="14">
        <v>7.7148084650762699E-2</v>
      </c>
      <c r="AE801" s="14">
        <v>0.125315214396338</v>
      </c>
      <c r="AF801" s="14">
        <v>3.78385155329641E-2</v>
      </c>
    </row>
    <row r="802" spans="2:32" x14ac:dyDescent="0.3">
      <c r="B802" t="s">
        <v>405</v>
      </c>
      <c r="C802" s="14">
        <v>2.4531890181893799E-2</v>
      </c>
      <c r="D802" s="14">
        <v>2.0159022322526001E-2</v>
      </c>
      <c r="E802" s="14">
        <v>2.89792853308245E-2</v>
      </c>
      <c r="F802" s="14"/>
      <c r="G802" s="14">
        <v>8.8312611920471195E-3</v>
      </c>
      <c r="H802" s="14">
        <v>3.70035489631775E-2</v>
      </c>
      <c r="I802" s="14">
        <v>2.4135300421491399E-2</v>
      </c>
      <c r="J802" s="14">
        <v>1.9899029625361501E-2</v>
      </c>
      <c r="K802" s="14"/>
      <c r="L802" s="14">
        <v>1.26599461350005E-2</v>
      </c>
      <c r="M802" s="14">
        <v>2.4924092198495201E-2</v>
      </c>
      <c r="N802" s="14">
        <v>3.8190803320013303E-2</v>
      </c>
      <c r="O802" s="14">
        <v>6.0226150432447501E-2</v>
      </c>
      <c r="P802" s="14">
        <v>2.1697851407629601E-2</v>
      </c>
      <c r="Q802" s="14">
        <v>6.1145062272532401E-3</v>
      </c>
      <c r="R802" s="14">
        <v>1.8538299397739499E-2</v>
      </c>
      <c r="S802" s="14">
        <v>2.3626792713033501E-2</v>
      </c>
      <c r="T802" s="14">
        <v>3.8098446681418E-2</v>
      </c>
      <c r="U802" s="14"/>
      <c r="V802" s="14">
        <v>1.56528629665008E-2</v>
      </c>
      <c r="W802" s="14">
        <v>3.91654758968994E-2</v>
      </c>
      <c r="X802" s="14"/>
      <c r="Y802" s="14">
        <v>3.0231001117380901E-2</v>
      </c>
      <c r="Z802" s="14">
        <v>6.1770904688667498E-3</v>
      </c>
      <c r="AA802" s="14">
        <v>4.9149168897542599E-3</v>
      </c>
      <c r="AB802" s="14"/>
      <c r="AC802" s="14">
        <v>4.3544624959735503E-2</v>
      </c>
      <c r="AD802" s="14">
        <v>2.0418601150393598E-2</v>
      </c>
      <c r="AE802" s="14">
        <v>2.7382235500093801E-2</v>
      </c>
      <c r="AF802" s="14">
        <v>5.7984689887430503E-3</v>
      </c>
    </row>
    <row r="803" spans="2:32" x14ac:dyDescent="0.3">
      <c r="B803" t="s">
        <v>63</v>
      </c>
      <c r="C803" s="14">
        <v>0.107213084081488</v>
      </c>
      <c r="D803" s="14">
        <v>0.10756643643265699</v>
      </c>
      <c r="E803" s="14">
        <v>0.107182370268894</v>
      </c>
      <c r="F803" s="14"/>
      <c r="G803" s="14">
        <v>8.6923042538055703E-2</v>
      </c>
      <c r="H803" s="14">
        <v>0.118404336187941</v>
      </c>
      <c r="I803" s="14">
        <v>0.11027496690124799</v>
      </c>
      <c r="J803" s="14">
        <v>0.10965225446087</v>
      </c>
      <c r="K803" s="14"/>
      <c r="L803" s="14">
        <v>6.2858816909725904E-2</v>
      </c>
      <c r="M803" s="14">
        <v>0.15060447825495801</v>
      </c>
      <c r="N803" s="14">
        <v>0.15737515698944199</v>
      </c>
      <c r="O803" s="14">
        <v>0.132350215986245</v>
      </c>
      <c r="P803" s="14">
        <v>0.119391885219129</v>
      </c>
      <c r="Q803" s="14">
        <v>8.3864903533981794E-2</v>
      </c>
      <c r="R803" s="14">
        <v>0.101596444504181</v>
      </c>
      <c r="S803" s="14">
        <v>5.7306976740325803E-2</v>
      </c>
      <c r="T803" s="14">
        <v>0.13059266051631199</v>
      </c>
      <c r="U803" s="14"/>
      <c r="V803" s="14">
        <v>9.7921780024039895E-2</v>
      </c>
      <c r="W803" s="14">
        <v>0.123352259657135</v>
      </c>
      <c r="X803" s="14"/>
      <c r="Y803" s="14">
        <v>0.12842099606254501</v>
      </c>
      <c r="Z803" s="14">
        <v>6.0976545772808102E-2</v>
      </c>
      <c r="AA803" s="14">
        <v>2.13663668709346E-2</v>
      </c>
      <c r="AB803" s="14"/>
      <c r="AC803" s="14">
        <v>0.144938083064623</v>
      </c>
      <c r="AD803" s="14">
        <v>0.118583883245925</v>
      </c>
      <c r="AE803" s="14">
        <v>6.5269983232249307E-2</v>
      </c>
      <c r="AF803" s="14">
        <v>5.5197547659425902E-2</v>
      </c>
    </row>
    <row r="804" spans="2:32" x14ac:dyDescent="0.3">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row>
    <row r="805" spans="2:32" x14ac:dyDescent="0.3">
      <c r="B805" s="6" t="s">
        <v>415</v>
      </c>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row>
    <row r="806" spans="2:32" x14ac:dyDescent="0.3">
      <c r="B806" s="21" t="s">
        <v>67</v>
      </c>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row>
    <row r="807" spans="2:32" x14ac:dyDescent="0.3">
      <c r="B807" t="s">
        <v>402</v>
      </c>
      <c r="C807" s="14">
        <v>0.25724088162966302</v>
      </c>
      <c r="D807" s="14">
        <v>0.27370656890224199</v>
      </c>
      <c r="E807" s="14">
        <v>0.24154684953178801</v>
      </c>
      <c r="F807" s="14"/>
      <c r="G807" s="14">
        <v>0.31413153574351099</v>
      </c>
      <c r="H807" s="14">
        <v>0.26094884010920699</v>
      </c>
      <c r="I807" s="14">
        <v>0.198032443226867</v>
      </c>
      <c r="J807" s="14">
        <v>0.24071009947740299</v>
      </c>
      <c r="K807" s="14"/>
      <c r="L807" s="14">
        <v>0.42377048389462602</v>
      </c>
      <c r="M807" s="14">
        <v>0.19902416186399899</v>
      </c>
      <c r="N807" s="14">
        <v>0.13849549402922401</v>
      </c>
      <c r="O807" s="14">
        <v>0.19791956495740401</v>
      </c>
      <c r="P807" s="14">
        <v>0.178307706373077</v>
      </c>
      <c r="Q807" s="14">
        <v>0.243133471324184</v>
      </c>
      <c r="R807" s="14">
        <v>0.21772895644643001</v>
      </c>
      <c r="S807" s="14">
        <v>0.24181468946818099</v>
      </c>
      <c r="T807" s="14">
        <v>0.22794646498767401</v>
      </c>
      <c r="U807" s="14"/>
      <c r="V807" s="14">
        <v>0.29718729701222302</v>
      </c>
      <c r="W807" s="14">
        <v>0.17401719900653101</v>
      </c>
      <c r="X807" s="14"/>
      <c r="Y807" s="14">
        <v>0.18346166881519599</v>
      </c>
      <c r="Z807" s="14">
        <v>0.34712191417080701</v>
      </c>
      <c r="AA807" s="14">
        <v>0.63814464117637204</v>
      </c>
      <c r="AB807" s="14"/>
      <c r="AC807" s="14">
        <v>0.11015402427328901</v>
      </c>
      <c r="AD807" s="14">
        <v>0.22256510881380501</v>
      </c>
      <c r="AE807" s="14">
        <v>0.34585769349237599</v>
      </c>
      <c r="AF807" s="14">
        <v>0.45148793494381301</v>
      </c>
    </row>
    <row r="808" spans="2:32" x14ac:dyDescent="0.3">
      <c r="B808" t="s">
        <v>403</v>
      </c>
      <c r="C808" s="14">
        <v>0.385109476849327</v>
      </c>
      <c r="D808" s="14">
        <v>0.38789027199029202</v>
      </c>
      <c r="E808" s="14">
        <v>0.38240330719794902</v>
      </c>
      <c r="F808" s="14"/>
      <c r="G808" s="14">
        <v>0.38210367635694598</v>
      </c>
      <c r="H808" s="14">
        <v>0.35353083572382299</v>
      </c>
      <c r="I808" s="14">
        <v>0.41535505889708302</v>
      </c>
      <c r="J808" s="14">
        <v>0.430974961694299</v>
      </c>
      <c r="K808" s="14"/>
      <c r="L808" s="14">
        <v>0.38277570804537803</v>
      </c>
      <c r="M808" s="14">
        <v>0.37155735727007899</v>
      </c>
      <c r="N808" s="14">
        <v>0.34771443689162301</v>
      </c>
      <c r="O808" s="14">
        <v>0.386489007628184</v>
      </c>
      <c r="P808" s="14">
        <v>0.45921025072587202</v>
      </c>
      <c r="Q808" s="14">
        <v>0.39128848713363101</v>
      </c>
      <c r="R808" s="14">
        <v>0.35548506383220901</v>
      </c>
      <c r="S808" s="14">
        <v>0.42973787402237101</v>
      </c>
      <c r="T808" s="14">
        <v>0.37452568944401099</v>
      </c>
      <c r="U808" s="14"/>
      <c r="V808" s="14">
        <v>0.39612843571318401</v>
      </c>
      <c r="W808" s="14">
        <v>0.36719944422916201</v>
      </c>
      <c r="X808" s="14"/>
      <c r="Y808" s="14">
        <v>0.38584033356993902</v>
      </c>
      <c r="Z808" s="14">
        <v>0.44695538858094103</v>
      </c>
      <c r="AA808" s="14">
        <v>0.28355637102407399</v>
      </c>
      <c r="AB808" s="14"/>
      <c r="AC808" s="14">
        <v>0.36886595662048999</v>
      </c>
      <c r="AD808" s="14">
        <v>0.396378016499983</v>
      </c>
      <c r="AE808" s="14">
        <v>0.36271525886586298</v>
      </c>
      <c r="AF808" s="14">
        <v>0.39561236300681701</v>
      </c>
    </row>
    <row r="809" spans="2:32" x14ac:dyDescent="0.3">
      <c r="B809" t="s">
        <v>404</v>
      </c>
      <c r="C809" s="14">
        <v>0.105357256761096</v>
      </c>
      <c r="D809" s="14">
        <v>0.102303399516343</v>
      </c>
      <c r="E809" s="14">
        <v>0.107887278507262</v>
      </c>
      <c r="F809" s="14"/>
      <c r="G809" s="14">
        <v>8.9147034619260199E-2</v>
      </c>
      <c r="H809" s="14">
        <v>0.10405914136752201</v>
      </c>
      <c r="I809" s="14">
        <v>0.11993161677297</v>
      </c>
      <c r="J809" s="14">
        <v>0.11542388896947101</v>
      </c>
      <c r="K809" s="14"/>
      <c r="L809" s="14">
        <v>5.701205121399E-2</v>
      </c>
      <c r="M809" s="14">
        <v>9.6544290322764806E-2</v>
      </c>
      <c r="N809" s="14">
        <v>0.14898262142212901</v>
      </c>
      <c r="O809" s="14">
        <v>0.12035449652011899</v>
      </c>
      <c r="P809" s="14">
        <v>9.3624321125697005E-2</v>
      </c>
      <c r="Q809" s="14">
        <v>0.13406743633234799</v>
      </c>
      <c r="R809" s="14">
        <v>0.14403196128363299</v>
      </c>
      <c r="S809" s="14">
        <v>0.12216822692158801</v>
      </c>
      <c r="T809" s="14">
        <v>0.114072109180628</v>
      </c>
      <c r="U809" s="14"/>
      <c r="V809" s="14">
        <v>9.0041363020231802E-2</v>
      </c>
      <c r="W809" s="14">
        <v>0.138239384526917</v>
      </c>
      <c r="X809" s="14"/>
      <c r="Y809" s="14">
        <v>0.12790038307009599</v>
      </c>
      <c r="Z809" s="14">
        <v>5.6474663635865702E-2</v>
      </c>
      <c r="AA809" s="14">
        <v>1.5111303369499901E-2</v>
      </c>
      <c r="AB809" s="14"/>
      <c r="AC809" s="14">
        <v>0.152167990443453</v>
      </c>
      <c r="AD809" s="14">
        <v>0.115289712254182</v>
      </c>
      <c r="AE809" s="14">
        <v>0.10076084484902301</v>
      </c>
      <c r="AF809" s="14">
        <v>3.7833883079290198E-2</v>
      </c>
    </row>
    <row r="810" spans="2:32" x14ac:dyDescent="0.3">
      <c r="B810" t="s">
        <v>405</v>
      </c>
      <c r="C810" s="14">
        <v>3.7436454295557399E-2</v>
      </c>
      <c r="D810" s="14">
        <v>3.1552982870049297E-2</v>
      </c>
      <c r="E810" s="14">
        <v>4.3433532125002297E-2</v>
      </c>
      <c r="F810" s="14"/>
      <c r="G810" s="14">
        <v>2.6678421679884299E-2</v>
      </c>
      <c r="H810" s="14">
        <v>3.7558334050440401E-2</v>
      </c>
      <c r="I810" s="14">
        <v>5.70798264020397E-2</v>
      </c>
      <c r="J810" s="14">
        <v>2.1065978348818602E-2</v>
      </c>
      <c r="K810" s="14"/>
      <c r="L810" s="14">
        <v>1.7671965513998401E-2</v>
      </c>
      <c r="M810" s="14">
        <v>4.6595282668873701E-2</v>
      </c>
      <c r="N810" s="14">
        <v>4.3719263117128003E-2</v>
      </c>
      <c r="O810" s="14">
        <v>5.8190981662357401E-2</v>
      </c>
      <c r="P810" s="14">
        <v>4.1544211653060097E-2</v>
      </c>
      <c r="Q810" s="14">
        <v>3.5914443832453999E-2</v>
      </c>
      <c r="R810" s="14">
        <v>5.2617992470059403E-2</v>
      </c>
      <c r="S810" s="14">
        <v>4.8866493555368401E-2</v>
      </c>
      <c r="T810" s="14">
        <v>3.0448375213118901E-2</v>
      </c>
      <c r="U810" s="14"/>
      <c r="V810" s="14">
        <v>2.6212039083544001E-2</v>
      </c>
      <c r="W810" s="14">
        <v>5.8008545048172697E-2</v>
      </c>
      <c r="X810" s="14"/>
      <c r="Y810" s="14">
        <v>4.02697512847826E-2</v>
      </c>
      <c r="Z810" s="14">
        <v>3.60950273238861E-2</v>
      </c>
      <c r="AA810" s="14">
        <v>1.6725242879200599E-2</v>
      </c>
      <c r="AB810" s="14"/>
      <c r="AC810" s="14">
        <v>6.53013401548619E-2</v>
      </c>
      <c r="AD810" s="14">
        <v>2.4954667164813499E-2</v>
      </c>
      <c r="AE810" s="14">
        <v>3.8385381581087397E-2</v>
      </c>
      <c r="AF810" s="14">
        <v>2.88119801179921E-2</v>
      </c>
    </row>
    <row r="811" spans="2:32" x14ac:dyDescent="0.3">
      <c r="B811" t="s">
        <v>63</v>
      </c>
      <c r="C811" s="14">
        <v>0.214855930464357</v>
      </c>
      <c r="D811" s="14">
        <v>0.20454677672107399</v>
      </c>
      <c r="E811" s="14">
        <v>0.22472903263799801</v>
      </c>
      <c r="F811" s="14"/>
      <c r="G811" s="14">
        <v>0.187939331600398</v>
      </c>
      <c r="H811" s="14">
        <v>0.243902848749008</v>
      </c>
      <c r="I811" s="14">
        <v>0.20960105470104101</v>
      </c>
      <c r="J811" s="14">
        <v>0.19182507151000799</v>
      </c>
      <c r="K811" s="14"/>
      <c r="L811" s="14">
        <v>0.118769791332008</v>
      </c>
      <c r="M811" s="14">
        <v>0.28627890787428301</v>
      </c>
      <c r="N811" s="14">
        <v>0.32108818453989602</v>
      </c>
      <c r="O811" s="14">
        <v>0.237045949231935</v>
      </c>
      <c r="P811" s="14">
        <v>0.227313510122294</v>
      </c>
      <c r="Q811" s="14">
        <v>0.195596161377383</v>
      </c>
      <c r="R811" s="14">
        <v>0.230136025967668</v>
      </c>
      <c r="S811" s="14">
        <v>0.15741271603249099</v>
      </c>
      <c r="T811" s="14">
        <v>0.25300736117456801</v>
      </c>
      <c r="U811" s="14"/>
      <c r="V811" s="14">
        <v>0.190430865170818</v>
      </c>
      <c r="W811" s="14">
        <v>0.26253542718921802</v>
      </c>
      <c r="X811" s="14"/>
      <c r="Y811" s="14">
        <v>0.26252786325998601</v>
      </c>
      <c r="Z811" s="14">
        <v>0.11335300628849999</v>
      </c>
      <c r="AA811" s="14">
        <v>4.6462441550852898E-2</v>
      </c>
      <c r="AB811" s="14"/>
      <c r="AC811" s="14">
        <v>0.30351068850790602</v>
      </c>
      <c r="AD811" s="14">
        <v>0.24081249526721701</v>
      </c>
      <c r="AE811" s="14">
        <v>0.15228082121165101</v>
      </c>
      <c r="AF811" s="14">
        <v>8.6253838852088302E-2</v>
      </c>
    </row>
    <row r="812" spans="2:32" x14ac:dyDescent="0.3">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row>
    <row r="813" spans="2:32" x14ac:dyDescent="0.3">
      <c r="B813" s="6" t="s">
        <v>416</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row>
    <row r="814" spans="2:32" x14ac:dyDescent="0.3">
      <c r="B814" s="21" t="s">
        <v>67</v>
      </c>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row>
    <row r="815" spans="2:32" x14ac:dyDescent="0.3">
      <c r="B815" t="s">
        <v>402</v>
      </c>
      <c r="C815" s="14">
        <v>0.20580645842680401</v>
      </c>
      <c r="D815" s="14">
        <v>0.23558929738984899</v>
      </c>
      <c r="E815" s="14">
        <v>0.17555430945987699</v>
      </c>
      <c r="F815" s="14"/>
      <c r="G815" s="14">
        <v>0.25603387834851399</v>
      </c>
      <c r="H815" s="14">
        <v>0.19923557887697901</v>
      </c>
      <c r="I815" s="14">
        <v>0.19258332190243399</v>
      </c>
      <c r="J815" s="14">
        <v>0.14423736640431201</v>
      </c>
      <c r="K815" s="14"/>
      <c r="L815" s="14">
        <v>0.36934276430474899</v>
      </c>
      <c r="M815" s="14">
        <v>0.121679705369827</v>
      </c>
      <c r="N815" s="14">
        <v>0.10592260986679899</v>
      </c>
      <c r="O815" s="14">
        <v>0.158660501763812</v>
      </c>
      <c r="P815" s="14">
        <v>0.146033305465153</v>
      </c>
      <c r="Q815" s="14">
        <v>0.19306407149732299</v>
      </c>
      <c r="R815" s="14">
        <v>0.15864003989765499</v>
      </c>
      <c r="S815" s="14">
        <v>0.19814578862256099</v>
      </c>
      <c r="T815" s="14">
        <v>0.182863812209761</v>
      </c>
      <c r="U815" s="14"/>
      <c r="V815" s="14">
        <v>0.24532403727164101</v>
      </c>
      <c r="W815" s="14">
        <v>0.11967473764386399</v>
      </c>
      <c r="X815" s="14"/>
      <c r="Y815" s="14">
        <v>0.147959354840627</v>
      </c>
      <c r="Z815" s="14">
        <v>0.22181851776596101</v>
      </c>
      <c r="AA815" s="14">
        <v>0.59149306056857698</v>
      </c>
      <c r="AB815" s="14"/>
      <c r="AC815" s="14">
        <v>7.2734892498078504E-2</v>
      </c>
      <c r="AD815" s="14">
        <v>0.18780965163080299</v>
      </c>
      <c r="AE815" s="14">
        <v>0.24597860892231699</v>
      </c>
      <c r="AF815" s="14">
        <v>0.36424987701018702</v>
      </c>
    </row>
    <row r="816" spans="2:32" x14ac:dyDescent="0.3">
      <c r="B816" t="s">
        <v>403</v>
      </c>
      <c r="C816" s="14">
        <v>0.18590637767035501</v>
      </c>
      <c r="D816" s="14">
        <v>0.18247079677439201</v>
      </c>
      <c r="E816" s="14">
        <v>0.18990204942708699</v>
      </c>
      <c r="F816" s="14"/>
      <c r="G816" s="14">
        <v>0.18333269334053501</v>
      </c>
      <c r="H816" s="14">
        <v>0.19022760459619301</v>
      </c>
      <c r="I816" s="14">
        <v>0.19995860695149001</v>
      </c>
      <c r="J816" s="14">
        <v>0.14971348882874</v>
      </c>
      <c r="K816" s="14"/>
      <c r="L816" s="14">
        <v>0.27334349858631102</v>
      </c>
      <c r="M816" s="14">
        <v>0.139460220838899</v>
      </c>
      <c r="N816" s="14">
        <v>0.12686865481176099</v>
      </c>
      <c r="O816" s="14">
        <v>0.19239805076546601</v>
      </c>
      <c r="P816" s="14">
        <v>0.147779988342777</v>
      </c>
      <c r="Q816" s="14">
        <v>0.17046205071547199</v>
      </c>
      <c r="R816" s="14">
        <v>0.14725722877744299</v>
      </c>
      <c r="S816" s="14">
        <v>0.20764029933896999</v>
      </c>
      <c r="T816" s="14">
        <v>0.16994217962755401</v>
      </c>
      <c r="U816" s="14"/>
      <c r="V816" s="14">
        <v>0.18253007245081601</v>
      </c>
      <c r="W816" s="14">
        <v>0.19721461023370801</v>
      </c>
      <c r="X816" s="14"/>
      <c r="Y816" s="14">
        <v>0.141169519359403</v>
      </c>
      <c r="Z816" s="14">
        <v>0.32940921788125099</v>
      </c>
      <c r="AA816" s="14">
        <v>0.27040563326531802</v>
      </c>
      <c r="AB816" s="14"/>
      <c r="AC816" s="14">
        <v>0.147280076603205</v>
      </c>
      <c r="AD816" s="14">
        <v>0.138994447347004</v>
      </c>
      <c r="AE816" s="14">
        <v>0.33157647036402399</v>
      </c>
      <c r="AF816" s="14">
        <v>0.27255121614077099</v>
      </c>
    </row>
    <row r="817" spans="2:32" x14ac:dyDescent="0.3">
      <c r="B817" t="s">
        <v>404</v>
      </c>
      <c r="C817" s="14">
        <v>0.195528779585912</v>
      </c>
      <c r="D817" s="14">
        <v>0.18723601853782501</v>
      </c>
      <c r="E817" s="14">
        <v>0.20441136004181601</v>
      </c>
      <c r="F817" s="14"/>
      <c r="G817" s="14">
        <v>0.213077112109786</v>
      </c>
      <c r="H817" s="14">
        <v>0.187506157063939</v>
      </c>
      <c r="I817" s="14">
        <v>0.175092953351904</v>
      </c>
      <c r="J817" s="14">
        <v>0.22375731497625501</v>
      </c>
      <c r="K817" s="14"/>
      <c r="L817" s="14">
        <v>0.173642024472353</v>
      </c>
      <c r="M817" s="14">
        <v>0.24431650898877899</v>
      </c>
      <c r="N817" s="14">
        <v>0.204327460430654</v>
      </c>
      <c r="O817" s="14">
        <v>0.212758758180985</v>
      </c>
      <c r="P817" s="14">
        <v>0.21817856510498199</v>
      </c>
      <c r="Q817" s="14">
        <v>0.17668106451493801</v>
      </c>
      <c r="R817" s="14">
        <v>0.191733545066891</v>
      </c>
      <c r="S817" s="14">
        <v>0.212445095732019</v>
      </c>
      <c r="T817" s="14">
        <v>0.16698124505304701</v>
      </c>
      <c r="U817" s="14"/>
      <c r="V817" s="14">
        <v>0.19832035377148</v>
      </c>
      <c r="W817" s="14">
        <v>0.194374888167032</v>
      </c>
      <c r="X817" s="14"/>
      <c r="Y817" s="14">
        <v>0.21777915592715</v>
      </c>
      <c r="Z817" s="14">
        <v>0.15074694402598901</v>
      </c>
      <c r="AA817" s="14">
        <v>8.0770095087733695E-2</v>
      </c>
      <c r="AB817" s="14"/>
      <c r="AC817" s="14">
        <v>0.19875778473428499</v>
      </c>
      <c r="AD817" s="14">
        <v>0.22938183603926501</v>
      </c>
      <c r="AE817" s="14">
        <v>0.18258156413415799</v>
      </c>
      <c r="AF817" s="14">
        <v>0.134092720613952</v>
      </c>
    </row>
    <row r="818" spans="2:32" x14ac:dyDescent="0.3">
      <c r="B818" t="s">
        <v>405</v>
      </c>
      <c r="C818" s="14">
        <v>0.27300424509572302</v>
      </c>
      <c r="D818" s="14">
        <v>0.249683851036654</v>
      </c>
      <c r="E818" s="14">
        <v>0.29522423234532003</v>
      </c>
      <c r="F818" s="14"/>
      <c r="G818" s="14">
        <v>0.20772694864710201</v>
      </c>
      <c r="H818" s="14">
        <v>0.27319215136751102</v>
      </c>
      <c r="I818" s="14">
        <v>0.31887107413100801</v>
      </c>
      <c r="J818" s="14">
        <v>0.322065459087715</v>
      </c>
      <c r="K818" s="14"/>
      <c r="L818" s="14">
        <v>8.8992745540267898E-2</v>
      </c>
      <c r="M818" s="14">
        <v>0.31039962205968502</v>
      </c>
      <c r="N818" s="14">
        <v>0.35095261879052198</v>
      </c>
      <c r="O818" s="14">
        <v>0.29585043878457501</v>
      </c>
      <c r="P818" s="14">
        <v>0.34357774625695497</v>
      </c>
      <c r="Q818" s="14">
        <v>0.359251511674681</v>
      </c>
      <c r="R818" s="14">
        <v>0.34599906268514102</v>
      </c>
      <c r="S818" s="14">
        <v>0.28106061112342501</v>
      </c>
      <c r="T818" s="14">
        <v>0.31332701077304398</v>
      </c>
      <c r="U818" s="14"/>
      <c r="V818" s="14">
        <v>0.24504582206681499</v>
      </c>
      <c r="W818" s="14">
        <v>0.32740705873745402</v>
      </c>
      <c r="X818" s="14"/>
      <c r="Y818" s="14">
        <v>0.33681664203995199</v>
      </c>
      <c r="Z818" s="14">
        <v>0.164178222263683</v>
      </c>
      <c r="AA818" s="14">
        <v>2.7053293779665401E-2</v>
      </c>
      <c r="AB818" s="14"/>
      <c r="AC818" s="14">
        <v>0.397848045221526</v>
      </c>
      <c r="AD818" s="14">
        <v>0.301865433520972</v>
      </c>
      <c r="AE818" s="14">
        <v>0.13786724960558699</v>
      </c>
      <c r="AF818" s="14">
        <v>0.12755660731624399</v>
      </c>
    </row>
    <row r="819" spans="2:32" x14ac:dyDescent="0.3">
      <c r="B819" t="s">
        <v>63</v>
      </c>
      <c r="C819" s="14">
        <v>0.139754139221206</v>
      </c>
      <c r="D819" s="14">
        <v>0.14502003626127999</v>
      </c>
      <c r="E819" s="14">
        <v>0.13490804872590001</v>
      </c>
      <c r="F819" s="14"/>
      <c r="G819" s="14">
        <v>0.139829367554062</v>
      </c>
      <c r="H819" s="14">
        <v>0.14983850809537799</v>
      </c>
      <c r="I819" s="14">
        <v>0.113494043663164</v>
      </c>
      <c r="J819" s="14">
        <v>0.16022637070297899</v>
      </c>
      <c r="K819" s="14"/>
      <c r="L819" s="14">
        <v>9.4678967096319705E-2</v>
      </c>
      <c r="M819" s="14">
        <v>0.18414394274281001</v>
      </c>
      <c r="N819" s="14">
        <v>0.21192865610026401</v>
      </c>
      <c r="O819" s="14">
        <v>0.14033225050516199</v>
      </c>
      <c r="P819" s="14">
        <v>0.14443039483013201</v>
      </c>
      <c r="Q819" s="14">
        <v>0.10054130159758599</v>
      </c>
      <c r="R819" s="14">
        <v>0.15637012357287</v>
      </c>
      <c r="S819" s="14">
        <v>0.10070820518302501</v>
      </c>
      <c r="T819" s="14">
        <v>0.166885752336595</v>
      </c>
      <c r="U819" s="14"/>
      <c r="V819" s="14">
        <v>0.12877971443924799</v>
      </c>
      <c r="W819" s="14">
        <v>0.16132870521794301</v>
      </c>
      <c r="X819" s="14"/>
      <c r="Y819" s="14">
        <v>0.15627532783286799</v>
      </c>
      <c r="Z819" s="14">
        <v>0.13384709806311601</v>
      </c>
      <c r="AA819" s="14">
        <v>3.0277917298705999E-2</v>
      </c>
      <c r="AB819" s="14"/>
      <c r="AC819" s="14">
        <v>0.183379200942906</v>
      </c>
      <c r="AD819" s="14">
        <v>0.14194863146195499</v>
      </c>
      <c r="AE819" s="14">
        <v>0.10199610697391399</v>
      </c>
      <c r="AF819" s="14">
        <v>0.101549578918845</v>
      </c>
    </row>
    <row r="820" spans="2:32" x14ac:dyDescent="0.3">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row>
    <row r="821" spans="2:32" x14ac:dyDescent="0.3">
      <c r="B821" s="6" t="s">
        <v>421</v>
      </c>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row>
    <row r="822" spans="2:32" x14ac:dyDescent="0.3">
      <c r="B822" s="21" t="s">
        <v>67</v>
      </c>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row>
    <row r="823" spans="2:32" x14ac:dyDescent="0.3">
      <c r="B823" t="s">
        <v>418</v>
      </c>
      <c r="C823" s="14">
        <v>0.92788067652505601</v>
      </c>
      <c r="D823" s="14">
        <v>0.93039923014870896</v>
      </c>
      <c r="E823" s="14">
        <v>0.92514465769712795</v>
      </c>
      <c r="F823" s="14"/>
      <c r="G823" s="14">
        <v>0.93709631025588602</v>
      </c>
      <c r="H823" s="14">
        <v>0.93273703713777401</v>
      </c>
      <c r="I823" s="14">
        <v>0.90774929232327195</v>
      </c>
      <c r="J823" s="14">
        <v>0.932827645781802</v>
      </c>
      <c r="K823" s="14"/>
      <c r="L823" s="14">
        <v>0.92185828380946699</v>
      </c>
      <c r="M823" s="14">
        <v>0.94937188317612797</v>
      </c>
      <c r="N823" s="14">
        <v>0.89948747502968496</v>
      </c>
      <c r="O823" s="14">
        <v>0.93460336498950702</v>
      </c>
      <c r="P823" s="14">
        <v>0.93775615748728502</v>
      </c>
      <c r="Q823" s="14">
        <v>0.94133858771539602</v>
      </c>
      <c r="R823" s="14">
        <v>0.89940530241669803</v>
      </c>
      <c r="S823" s="14">
        <v>0.90739332835198405</v>
      </c>
      <c r="T823" s="14">
        <v>0.93202855009554597</v>
      </c>
      <c r="U823" s="14"/>
      <c r="V823" s="14">
        <v>0.94181188945618299</v>
      </c>
      <c r="W823" s="14">
        <v>0.89753029427096698</v>
      </c>
      <c r="X823" s="14"/>
      <c r="Y823" s="14">
        <v>0.92862228476862996</v>
      </c>
      <c r="Z823" s="14">
        <v>0.89829628709672404</v>
      </c>
      <c r="AA823" s="14">
        <v>0.96700865591746699</v>
      </c>
      <c r="AB823" s="14"/>
      <c r="AC823" s="14">
        <v>0.91345667835954802</v>
      </c>
      <c r="AD823" s="14">
        <v>0.93607166959369903</v>
      </c>
      <c r="AE823" s="14">
        <v>0.85467621242199798</v>
      </c>
      <c r="AF823" s="14">
        <v>0.95368127586835505</v>
      </c>
    </row>
    <row r="824" spans="2:32" x14ac:dyDescent="0.3">
      <c r="B824" t="s">
        <v>419</v>
      </c>
      <c r="C824" s="14">
        <v>3.7228712684012899E-2</v>
      </c>
      <c r="D824" s="14">
        <v>3.6181668360687799E-2</v>
      </c>
      <c r="E824" s="14">
        <v>3.8387974768238103E-2</v>
      </c>
      <c r="F824" s="14"/>
      <c r="G824" s="14">
        <v>3.5599987735496601E-2</v>
      </c>
      <c r="H824" s="14">
        <v>3.0354380076714E-2</v>
      </c>
      <c r="I824" s="14">
        <v>5.5164896331098598E-2</v>
      </c>
      <c r="J824" s="14">
        <v>2.6619564766966999E-2</v>
      </c>
      <c r="K824" s="14"/>
      <c r="L824" s="14">
        <v>5.2480470390393101E-2</v>
      </c>
      <c r="M824" s="14">
        <v>1.67942622021406E-2</v>
      </c>
      <c r="N824" s="14">
        <v>2.6391929873954102E-2</v>
      </c>
      <c r="O824" s="14">
        <v>3.2409515866551698E-2</v>
      </c>
      <c r="P824" s="14">
        <v>3.9367245408533501E-2</v>
      </c>
      <c r="Q824" s="14">
        <v>3.0139838222643899E-2</v>
      </c>
      <c r="R824" s="14">
        <v>3.8143439100844001E-2</v>
      </c>
      <c r="S824" s="14">
        <v>6.8979878934981906E-2</v>
      </c>
      <c r="T824" s="14">
        <v>3.4518781188980802E-2</v>
      </c>
      <c r="U824" s="14"/>
      <c r="V824" s="14">
        <v>2.99653748672166E-2</v>
      </c>
      <c r="W824" s="14">
        <v>5.3043802029988603E-2</v>
      </c>
      <c r="X824" s="14"/>
      <c r="Y824" s="14">
        <v>3.3408432857340603E-2</v>
      </c>
      <c r="Z824" s="14">
        <v>7.0604523187462201E-2</v>
      </c>
      <c r="AA824" s="14">
        <v>2.8076427192778499E-2</v>
      </c>
      <c r="AB824" s="14"/>
      <c r="AC824" s="14">
        <v>4.0732050803757303E-2</v>
      </c>
      <c r="AD824" s="14">
        <v>2.9803255588685199E-2</v>
      </c>
      <c r="AE824" s="14">
        <v>8.6171773314527203E-2</v>
      </c>
      <c r="AF824" s="14">
        <v>3.0300598326918698E-2</v>
      </c>
    </row>
    <row r="825" spans="2:32" x14ac:dyDescent="0.3">
      <c r="B825" t="s">
        <v>80</v>
      </c>
      <c r="C825" s="14">
        <v>3.48906107909309E-2</v>
      </c>
      <c r="D825" s="14">
        <v>3.3419101490603398E-2</v>
      </c>
      <c r="E825" s="14">
        <v>3.6467367534633498E-2</v>
      </c>
      <c r="F825" s="14"/>
      <c r="G825" s="14">
        <v>2.73037020086173E-2</v>
      </c>
      <c r="H825" s="14">
        <v>3.6908582785511797E-2</v>
      </c>
      <c r="I825" s="14">
        <v>3.7085811345629403E-2</v>
      </c>
      <c r="J825" s="14">
        <v>4.0552789451231003E-2</v>
      </c>
      <c r="K825" s="14"/>
      <c r="L825" s="14">
        <v>2.5661245800139801E-2</v>
      </c>
      <c r="M825" s="14">
        <v>3.3833854621731697E-2</v>
      </c>
      <c r="N825" s="14">
        <v>7.4120595096360598E-2</v>
      </c>
      <c r="O825" s="14">
        <v>3.2987119143941201E-2</v>
      </c>
      <c r="P825" s="14">
        <v>2.2876597104181402E-2</v>
      </c>
      <c r="Q825" s="14">
        <v>2.8521574061960601E-2</v>
      </c>
      <c r="R825" s="14">
        <v>6.2451258482458201E-2</v>
      </c>
      <c r="S825" s="14">
        <v>2.3626792713033501E-2</v>
      </c>
      <c r="T825" s="14">
        <v>3.3452668715472901E-2</v>
      </c>
      <c r="U825" s="14"/>
      <c r="V825" s="14">
        <v>2.8222735676600601E-2</v>
      </c>
      <c r="W825" s="14">
        <v>4.94259036990446E-2</v>
      </c>
      <c r="X825" s="14"/>
      <c r="Y825" s="14">
        <v>3.7969282374029502E-2</v>
      </c>
      <c r="Z825" s="14">
        <v>3.1099189715814199E-2</v>
      </c>
      <c r="AA825" s="14">
        <v>4.9149168897542599E-3</v>
      </c>
      <c r="AB825" s="14"/>
      <c r="AC825" s="14">
        <v>4.58112708366945E-2</v>
      </c>
      <c r="AD825" s="14">
        <v>3.4125074817616098E-2</v>
      </c>
      <c r="AE825" s="14">
        <v>5.9152014263474703E-2</v>
      </c>
      <c r="AF825" s="14">
        <v>1.60181258047262E-2</v>
      </c>
    </row>
    <row r="826" spans="2:32" x14ac:dyDescent="0.3">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row>
    <row r="827" spans="2:32" x14ac:dyDescent="0.3">
      <c r="B827" s="6" t="s">
        <v>422</v>
      </c>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row>
    <row r="828" spans="2:32" x14ac:dyDescent="0.3">
      <c r="B828" s="21" t="s">
        <v>67</v>
      </c>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row>
    <row r="829" spans="2:32" x14ac:dyDescent="0.3">
      <c r="B829" t="s">
        <v>418</v>
      </c>
      <c r="C829" s="14">
        <v>0.92858974414691098</v>
      </c>
      <c r="D829" s="14">
        <v>0.92687475267340003</v>
      </c>
      <c r="E829" s="14">
        <v>0.93009007281272105</v>
      </c>
      <c r="F829" s="14"/>
      <c r="G829" s="14">
        <v>0.92981126985028195</v>
      </c>
      <c r="H829" s="14">
        <v>0.93612100801335596</v>
      </c>
      <c r="I829" s="14">
        <v>0.907066842204162</v>
      </c>
      <c r="J829" s="14">
        <v>0.94517720992705101</v>
      </c>
      <c r="K829" s="14"/>
      <c r="L829" s="14">
        <v>0.92656854174304104</v>
      </c>
      <c r="M829" s="14">
        <v>0.93075219243935203</v>
      </c>
      <c r="N829" s="14">
        <v>0.916506994190601</v>
      </c>
      <c r="O829" s="14">
        <v>0.95743973358436796</v>
      </c>
      <c r="P829" s="14">
        <v>0.90351436187034695</v>
      </c>
      <c r="Q829" s="14">
        <v>0.92059549890769998</v>
      </c>
      <c r="R829" s="14">
        <v>0.922479367059299</v>
      </c>
      <c r="S829" s="14">
        <v>0.92338759473804</v>
      </c>
      <c r="T829" s="14">
        <v>0.944840433756023</v>
      </c>
      <c r="U829" s="14"/>
      <c r="V829" s="14">
        <v>0.93675264369870004</v>
      </c>
      <c r="W829" s="14">
        <v>0.91012199693442797</v>
      </c>
      <c r="X829" s="14"/>
      <c r="Y829" s="14">
        <v>0.92813217361782296</v>
      </c>
      <c r="Z829" s="14">
        <v>0.91639626633153104</v>
      </c>
      <c r="AA829" s="14">
        <v>0.96782038363203005</v>
      </c>
      <c r="AB829" s="14"/>
      <c r="AC829" s="14">
        <v>0.909182428985707</v>
      </c>
      <c r="AD829" s="14">
        <v>0.93756767633216698</v>
      </c>
      <c r="AE829" s="14">
        <v>0.91265014905943198</v>
      </c>
      <c r="AF829" s="14">
        <v>0.93506735332709401</v>
      </c>
    </row>
    <row r="830" spans="2:32" x14ac:dyDescent="0.3">
      <c r="B830" t="s">
        <v>419</v>
      </c>
      <c r="C830" s="14">
        <v>4.4622322831883401E-2</v>
      </c>
      <c r="D830" s="14">
        <v>3.8698112324899399E-2</v>
      </c>
      <c r="E830" s="14">
        <v>5.0681774493056601E-2</v>
      </c>
      <c r="F830" s="14"/>
      <c r="G830" s="14">
        <v>5.2526207765624201E-2</v>
      </c>
      <c r="H830" s="14">
        <v>3.2840612592172101E-2</v>
      </c>
      <c r="I830" s="14">
        <v>6.13381209643417E-2</v>
      </c>
      <c r="J830" s="14">
        <v>3.13228231115616E-2</v>
      </c>
      <c r="K830" s="14"/>
      <c r="L830" s="14">
        <v>6.23176968285237E-2</v>
      </c>
      <c r="M830" s="14">
        <v>4.4019904046695001E-2</v>
      </c>
      <c r="N830" s="14">
        <v>3.7445365532400403E-2</v>
      </c>
      <c r="O830" s="14">
        <v>2.7500612170829601E-2</v>
      </c>
      <c r="P830" s="14">
        <v>5.7421635962478901E-2</v>
      </c>
      <c r="Q830" s="14">
        <v>3.80904319371448E-2</v>
      </c>
      <c r="R830" s="14">
        <v>3.9293187478453298E-2</v>
      </c>
      <c r="S830" s="14">
        <v>6.0442791539893098E-2</v>
      </c>
      <c r="T830" s="14">
        <v>2.67061196068092E-2</v>
      </c>
      <c r="U830" s="14"/>
      <c r="V830" s="14">
        <v>3.9718226431945503E-2</v>
      </c>
      <c r="W830" s="14">
        <v>5.5757730466155099E-2</v>
      </c>
      <c r="X830" s="14"/>
      <c r="Y830" s="14">
        <v>4.1243619250519899E-2</v>
      </c>
      <c r="Z830" s="14">
        <v>6.7347816736310295E-2</v>
      </c>
      <c r="AA830" s="14">
        <v>2.64373788995333E-2</v>
      </c>
      <c r="AB830" s="14"/>
      <c r="AC830" s="14">
        <v>5.1977169598662699E-2</v>
      </c>
      <c r="AD830" s="14">
        <v>3.5903085408521898E-2</v>
      </c>
      <c r="AE830" s="14">
        <v>6.5930313517614095E-2</v>
      </c>
      <c r="AF830" s="14">
        <v>4.7607015382330399E-2</v>
      </c>
    </row>
    <row r="831" spans="2:32" x14ac:dyDescent="0.3">
      <c r="B831" t="s">
        <v>80</v>
      </c>
      <c r="C831" s="14">
        <v>2.6787933021206099E-2</v>
      </c>
      <c r="D831" s="14">
        <v>3.4427135001700797E-2</v>
      </c>
      <c r="E831" s="14">
        <v>1.9228152694222601E-2</v>
      </c>
      <c r="F831" s="14"/>
      <c r="G831" s="14">
        <v>1.7662522384094201E-2</v>
      </c>
      <c r="H831" s="14">
        <v>3.1038379394472002E-2</v>
      </c>
      <c r="I831" s="14">
        <v>3.1595036831496497E-2</v>
      </c>
      <c r="J831" s="14">
        <v>2.3499966961387699E-2</v>
      </c>
      <c r="K831" s="14"/>
      <c r="L831" s="14">
        <v>1.1113761428435001E-2</v>
      </c>
      <c r="M831" s="14">
        <v>2.5227903513953299E-2</v>
      </c>
      <c r="N831" s="14">
        <v>4.6047640276998099E-2</v>
      </c>
      <c r="O831" s="14">
        <v>1.5059654244802699E-2</v>
      </c>
      <c r="P831" s="14">
        <v>3.90640021671739E-2</v>
      </c>
      <c r="Q831" s="14">
        <v>4.1314069155154801E-2</v>
      </c>
      <c r="R831" s="14">
        <v>3.82274454622476E-2</v>
      </c>
      <c r="S831" s="14">
        <v>1.61696137220671E-2</v>
      </c>
      <c r="T831" s="14">
        <v>2.8453446637167298E-2</v>
      </c>
      <c r="U831" s="14"/>
      <c r="V831" s="14">
        <v>2.35291298693543E-2</v>
      </c>
      <c r="W831" s="14">
        <v>3.41202725994166E-2</v>
      </c>
      <c r="X831" s="14"/>
      <c r="Y831" s="14">
        <v>3.06242071316573E-2</v>
      </c>
      <c r="Z831" s="14">
        <v>1.6255916932158599E-2</v>
      </c>
      <c r="AA831" s="14">
        <v>5.7422374684370798E-3</v>
      </c>
      <c r="AB831" s="14"/>
      <c r="AC831" s="14">
        <v>3.8840401415630402E-2</v>
      </c>
      <c r="AD831" s="14">
        <v>2.6529238259311201E-2</v>
      </c>
      <c r="AE831" s="14">
        <v>2.1419537422954001E-2</v>
      </c>
      <c r="AF831" s="14">
        <v>1.7325631290575499E-2</v>
      </c>
    </row>
    <row r="832" spans="2:32" x14ac:dyDescent="0.3">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row>
    <row r="833" spans="2:32" x14ac:dyDescent="0.3">
      <c r="B833" s="6" t="s">
        <v>423</v>
      </c>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row>
    <row r="834" spans="2:32" x14ac:dyDescent="0.3">
      <c r="B834" s="21" t="s">
        <v>67</v>
      </c>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row>
    <row r="835" spans="2:32" x14ac:dyDescent="0.3">
      <c r="B835" t="s">
        <v>418</v>
      </c>
      <c r="C835" s="14">
        <v>0.939816882758715</v>
      </c>
      <c r="D835" s="14">
        <v>0.93410841372986397</v>
      </c>
      <c r="E835" s="14">
        <v>0.94534511120341402</v>
      </c>
      <c r="F835" s="14"/>
      <c r="G835" s="14">
        <v>0.942304535254047</v>
      </c>
      <c r="H835" s="14">
        <v>0.94471042470798905</v>
      </c>
      <c r="I835" s="14">
        <v>0.92797516402567903</v>
      </c>
      <c r="J835" s="14">
        <v>0.94263960002599001</v>
      </c>
      <c r="K835" s="14"/>
      <c r="L835" s="14">
        <v>0.91677330058829898</v>
      </c>
      <c r="M835" s="14">
        <v>0.94768627904867697</v>
      </c>
      <c r="N835" s="14">
        <v>0.91023487166336903</v>
      </c>
      <c r="O835" s="14">
        <v>0.97131355379349804</v>
      </c>
      <c r="P835" s="14">
        <v>0.972088063451231</v>
      </c>
      <c r="Q835" s="14">
        <v>0.95284061090694305</v>
      </c>
      <c r="R835" s="14">
        <v>0.92097042573226495</v>
      </c>
      <c r="S835" s="14">
        <v>0.94472658694193901</v>
      </c>
      <c r="T835" s="14">
        <v>0.94426737132145799</v>
      </c>
      <c r="U835" s="14"/>
      <c r="V835" s="14">
        <v>0.95310207408478997</v>
      </c>
      <c r="W835" s="14">
        <v>0.91107554921834899</v>
      </c>
      <c r="X835" s="14"/>
      <c r="Y835" s="14">
        <v>0.94348959958658196</v>
      </c>
      <c r="Z835" s="14">
        <v>0.911340803576701</v>
      </c>
      <c r="AA835" s="14">
        <v>0.95998297430231205</v>
      </c>
      <c r="AB835" s="14"/>
      <c r="AC835" s="14">
        <v>0.92296530808240895</v>
      </c>
      <c r="AD835" s="14">
        <v>0.95386591738104998</v>
      </c>
      <c r="AE835" s="14">
        <v>0.87908305822409805</v>
      </c>
      <c r="AF835" s="14">
        <v>0.95152263088246403</v>
      </c>
    </row>
    <row r="836" spans="2:32" x14ac:dyDescent="0.3">
      <c r="B836" t="s">
        <v>419</v>
      </c>
      <c r="C836" s="14">
        <v>3.5435039718702203E-2</v>
      </c>
      <c r="D836" s="14">
        <v>3.7355207412186599E-2</v>
      </c>
      <c r="E836" s="14">
        <v>3.3621222776139298E-2</v>
      </c>
      <c r="F836" s="14"/>
      <c r="G836" s="14">
        <v>2.8539430657856701E-2</v>
      </c>
      <c r="H836" s="14">
        <v>3.6274100770176003E-2</v>
      </c>
      <c r="I836" s="14">
        <v>4.7278565787582202E-2</v>
      </c>
      <c r="J836" s="14">
        <v>2.4030740313466501E-2</v>
      </c>
      <c r="K836" s="14"/>
      <c r="L836" s="14">
        <v>5.7967012507793902E-2</v>
      </c>
      <c r="M836" s="14">
        <v>3.5185502296659801E-2</v>
      </c>
      <c r="N836" s="14">
        <v>3.7449633243439501E-2</v>
      </c>
      <c r="O836" s="14">
        <v>2.8686446206501601E-2</v>
      </c>
      <c r="P836" s="14">
        <v>5.1057836592444004E-3</v>
      </c>
      <c r="Q836" s="14">
        <v>3.5704550024759502E-2</v>
      </c>
      <c r="R836" s="14">
        <v>3.0269495043607798E-2</v>
      </c>
      <c r="S836" s="14">
        <v>3.9798518907646102E-2</v>
      </c>
      <c r="T836" s="14">
        <v>2.17392171467388E-2</v>
      </c>
      <c r="U836" s="14"/>
      <c r="V836" s="14">
        <v>3.1950946748529399E-2</v>
      </c>
      <c r="W836" s="14">
        <v>4.3433752515808201E-2</v>
      </c>
      <c r="X836" s="14"/>
      <c r="Y836" s="14">
        <v>3.2655755589809099E-2</v>
      </c>
      <c r="Z836" s="14">
        <v>6.7808246526533902E-2</v>
      </c>
      <c r="AA836" s="14">
        <v>3.3120224692740202E-2</v>
      </c>
      <c r="AB836" s="14"/>
      <c r="AC836" s="14">
        <v>3.8043065510504799E-2</v>
      </c>
      <c r="AD836" s="14">
        <v>3.0063166247364301E-2</v>
      </c>
      <c r="AE836" s="14">
        <v>5.7938799038770999E-2</v>
      </c>
      <c r="AF836" s="14">
        <v>3.5854420268095197E-2</v>
      </c>
    </row>
    <row r="837" spans="2:32" x14ac:dyDescent="0.3">
      <c r="B837" t="s">
        <v>80</v>
      </c>
      <c r="C837" s="14">
        <v>2.47480775225827E-2</v>
      </c>
      <c r="D837" s="14">
        <v>2.8536378857949501E-2</v>
      </c>
      <c r="E837" s="14">
        <v>2.1033666020446699E-2</v>
      </c>
      <c r="F837" s="14"/>
      <c r="G837" s="14">
        <v>2.9156034088095799E-2</v>
      </c>
      <c r="H837" s="14">
        <v>1.9015474521834799E-2</v>
      </c>
      <c r="I837" s="14">
        <v>2.4746270186739201E-2</v>
      </c>
      <c r="J837" s="14">
        <v>3.3329659660543701E-2</v>
      </c>
      <c r="K837" s="14"/>
      <c r="L837" s="14">
        <v>2.5259686903907001E-2</v>
      </c>
      <c r="M837" s="14">
        <v>1.71282186546634E-2</v>
      </c>
      <c r="N837" s="14">
        <v>5.2315495093191798E-2</v>
      </c>
      <c r="O837" s="14">
        <v>0</v>
      </c>
      <c r="P837" s="14">
        <v>2.2806152889524599E-2</v>
      </c>
      <c r="Q837" s="14">
        <v>1.14548390682973E-2</v>
      </c>
      <c r="R837" s="14">
        <v>4.8760079224126902E-2</v>
      </c>
      <c r="S837" s="14">
        <v>1.5474894150414999E-2</v>
      </c>
      <c r="T837" s="14">
        <v>3.3993411531802901E-2</v>
      </c>
      <c r="U837" s="14"/>
      <c r="V837" s="14">
        <v>1.49469791666804E-2</v>
      </c>
      <c r="W837" s="14">
        <v>4.5490698265842601E-2</v>
      </c>
      <c r="X837" s="14"/>
      <c r="Y837" s="14">
        <v>2.38546448236087E-2</v>
      </c>
      <c r="Z837" s="14">
        <v>2.0850949896765201E-2</v>
      </c>
      <c r="AA837" s="14">
        <v>6.8968010049479597E-3</v>
      </c>
      <c r="AB837" s="14"/>
      <c r="AC837" s="14">
        <v>3.8991626407086102E-2</v>
      </c>
      <c r="AD837" s="14">
        <v>1.60709163715856E-2</v>
      </c>
      <c r="AE837" s="14">
        <v>6.2978142737131093E-2</v>
      </c>
      <c r="AF837" s="14">
        <v>1.26229488494403E-2</v>
      </c>
    </row>
    <row r="838" spans="2:32" x14ac:dyDescent="0.3">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row>
    <row r="839" spans="2:32" x14ac:dyDescent="0.3">
      <c r="B839" s="6" t="s">
        <v>424</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row>
    <row r="840" spans="2:32" x14ac:dyDescent="0.3">
      <c r="B840" s="21" t="s">
        <v>67</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row>
    <row r="841" spans="2:32" x14ac:dyDescent="0.3">
      <c r="B841" t="s">
        <v>418</v>
      </c>
      <c r="C841" s="14">
        <v>0.46200122398368498</v>
      </c>
      <c r="D841" s="14">
        <v>0.46313324650240001</v>
      </c>
      <c r="E841" s="14">
        <v>0.46141814682543503</v>
      </c>
      <c r="F841" s="14"/>
      <c r="G841" s="14">
        <v>0.46033807225392398</v>
      </c>
      <c r="H841" s="14">
        <v>0.44298762845404799</v>
      </c>
      <c r="I841" s="14">
        <v>0.47812573383914397</v>
      </c>
      <c r="J841" s="14">
        <v>0.49347222500520899</v>
      </c>
      <c r="K841" s="14"/>
      <c r="L841" s="14">
        <v>0.60143670650014902</v>
      </c>
      <c r="M841" s="14">
        <v>0.40447660068762498</v>
      </c>
      <c r="N841" s="14">
        <v>0.37508957229249201</v>
      </c>
      <c r="O841" s="14">
        <v>0.43097384226543201</v>
      </c>
      <c r="P841" s="14">
        <v>0.43503031321887198</v>
      </c>
      <c r="Q841" s="14">
        <v>0.41574839687839998</v>
      </c>
      <c r="R841" s="14">
        <v>0.41001254114060798</v>
      </c>
      <c r="S841" s="14">
        <v>0.45643884188356598</v>
      </c>
      <c r="T841" s="14">
        <v>0.44749484347094198</v>
      </c>
      <c r="U841" s="14"/>
      <c r="V841" s="14">
        <v>0.47068123182593102</v>
      </c>
      <c r="W841" s="14">
        <v>0.44252359001081398</v>
      </c>
      <c r="X841" s="14"/>
      <c r="Y841" s="14">
        <v>0.40633985146692803</v>
      </c>
      <c r="Z841" s="14">
        <v>0.54079977231629095</v>
      </c>
      <c r="AA841" s="14">
        <v>0.70306943356121399</v>
      </c>
      <c r="AB841" s="14"/>
      <c r="AC841" s="14">
        <v>0.376513574366585</v>
      </c>
      <c r="AD841" s="14">
        <v>0.42220392423929298</v>
      </c>
      <c r="AE841" s="14">
        <v>0.62014071876621202</v>
      </c>
      <c r="AF841" s="14">
        <v>0.57092057975197696</v>
      </c>
    </row>
    <row r="842" spans="2:32" x14ac:dyDescent="0.3">
      <c r="B842" t="s">
        <v>419</v>
      </c>
      <c r="C842" s="14">
        <v>0.25358632955166899</v>
      </c>
      <c r="D842" s="14">
        <v>0.25549138049951697</v>
      </c>
      <c r="E842" s="14">
        <v>0.25136017858902399</v>
      </c>
      <c r="F842" s="14"/>
      <c r="G842" s="14">
        <v>0.248281842539083</v>
      </c>
      <c r="H842" s="14">
        <v>0.25798188021396901</v>
      </c>
      <c r="I842" s="14">
        <v>0.26867052993205598</v>
      </c>
      <c r="J842" s="14">
        <v>0.22100935043362699</v>
      </c>
      <c r="K842" s="14"/>
      <c r="L842" s="14">
        <v>0.19969860604826201</v>
      </c>
      <c r="M842" s="14">
        <v>0.29400340082437498</v>
      </c>
      <c r="N842" s="14">
        <v>0.23357117730282301</v>
      </c>
      <c r="O842" s="14">
        <v>0.26237100869303598</v>
      </c>
      <c r="P842" s="14">
        <v>0.221149988924081</v>
      </c>
      <c r="Q842" s="14">
        <v>0.30848298408309699</v>
      </c>
      <c r="R842" s="14">
        <v>0.30372672222937702</v>
      </c>
      <c r="S842" s="14">
        <v>0.28912143023584003</v>
      </c>
      <c r="T842" s="14">
        <v>0.22767896524721901</v>
      </c>
      <c r="U842" s="14"/>
      <c r="V842" s="14">
        <v>0.24565415270322799</v>
      </c>
      <c r="W842" s="14">
        <v>0.27274428797042699</v>
      </c>
      <c r="X842" s="14"/>
      <c r="Y842" s="14">
        <v>0.27975501515377199</v>
      </c>
      <c r="Z842" s="14">
        <v>0.25645484342090802</v>
      </c>
      <c r="AA842" s="14">
        <v>0.13153337741676899</v>
      </c>
      <c r="AB842" s="14"/>
      <c r="AC842" s="14">
        <v>0.30829589388527201</v>
      </c>
      <c r="AD842" s="14">
        <v>0.26456152921300502</v>
      </c>
      <c r="AE842" s="14">
        <v>0.17708343857339801</v>
      </c>
      <c r="AF842" s="14">
        <v>0.20655827080126599</v>
      </c>
    </row>
    <row r="843" spans="2:32" x14ac:dyDescent="0.3">
      <c r="B843" t="s">
        <v>80</v>
      </c>
      <c r="C843" s="14">
        <v>0.28441244646464597</v>
      </c>
      <c r="D843" s="14">
        <v>0.28137537299808302</v>
      </c>
      <c r="E843" s="14">
        <v>0.28722167458553999</v>
      </c>
      <c r="F843" s="14"/>
      <c r="G843" s="14">
        <v>0.29138008520699299</v>
      </c>
      <c r="H843" s="14">
        <v>0.29903049133198301</v>
      </c>
      <c r="I843" s="14">
        <v>0.25320373622879999</v>
      </c>
      <c r="J843" s="14">
        <v>0.285518424561164</v>
      </c>
      <c r="K843" s="14"/>
      <c r="L843" s="14">
        <v>0.198864687451589</v>
      </c>
      <c r="M843" s="14">
        <v>0.30151999848799999</v>
      </c>
      <c r="N843" s="14">
        <v>0.39133925040468498</v>
      </c>
      <c r="O843" s="14">
        <v>0.30665514904153202</v>
      </c>
      <c r="P843" s="14">
        <v>0.34381969785704702</v>
      </c>
      <c r="Q843" s="14">
        <v>0.27576861903850303</v>
      </c>
      <c r="R843" s="14">
        <v>0.286260736630015</v>
      </c>
      <c r="S843" s="14">
        <v>0.25443972788059399</v>
      </c>
      <c r="T843" s="14">
        <v>0.32482619128183898</v>
      </c>
      <c r="U843" s="14"/>
      <c r="V843" s="14">
        <v>0.28366461547084099</v>
      </c>
      <c r="W843" s="14">
        <v>0.28473212201875903</v>
      </c>
      <c r="X843" s="14"/>
      <c r="Y843" s="14">
        <v>0.31390513337929998</v>
      </c>
      <c r="Z843" s="14">
        <v>0.202745384262801</v>
      </c>
      <c r="AA843" s="14">
        <v>0.165397189022017</v>
      </c>
      <c r="AB843" s="14"/>
      <c r="AC843" s="14">
        <v>0.31519053174814299</v>
      </c>
      <c r="AD843" s="14">
        <v>0.313234546547702</v>
      </c>
      <c r="AE843" s="14">
        <v>0.20277584266039</v>
      </c>
      <c r="AF843" s="14">
        <v>0.22252114944675699</v>
      </c>
    </row>
    <row r="844" spans="2:32" x14ac:dyDescent="0.3">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row>
    <row r="845" spans="2:32" x14ac:dyDescent="0.3">
      <c r="B845" s="6" t="s">
        <v>425</v>
      </c>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row>
    <row r="846" spans="2:32" x14ac:dyDescent="0.3">
      <c r="B846" s="21" t="s">
        <v>67</v>
      </c>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row>
    <row r="847" spans="2:32" x14ac:dyDescent="0.3">
      <c r="B847" t="s">
        <v>418</v>
      </c>
      <c r="C847" s="14">
        <v>0.65220457468170101</v>
      </c>
      <c r="D847" s="14">
        <v>0.632308918492407</v>
      </c>
      <c r="E847" s="14">
        <v>0.67189798840081505</v>
      </c>
      <c r="F847" s="14"/>
      <c r="G847" s="14">
        <v>0.66088416640521497</v>
      </c>
      <c r="H847" s="14">
        <v>0.65165363842103896</v>
      </c>
      <c r="I847" s="14">
        <v>0.63684975387320497</v>
      </c>
      <c r="J847" s="14">
        <v>0.66585640115740896</v>
      </c>
      <c r="K847" s="14"/>
      <c r="L847" s="14">
        <v>0.75053579882640498</v>
      </c>
      <c r="M847" s="14">
        <v>0.58767198623745998</v>
      </c>
      <c r="N847" s="14">
        <v>0.51582192409184902</v>
      </c>
      <c r="O847" s="14">
        <v>0.61257260517999301</v>
      </c>
      <c r="P847" s="14">
        <v>0.58360182344060796</v>
      </c>
      <c r="Q847" s="14">
        <v>0.65884923373999005</v>
      </c>
      <c r="R847" s="14">
        <v>0.59966591274786296</v>
      </c>
      <c r="S847" s="14">
        <v>0.75862453487132198</v>
      </c>
      <c r="T847" s="14">
        <v>0.67109481536168003</v>
      </c>
      <c r="U847" s="14"/>
      <c r="V847" s="14">
        <v>0.68464855149119697</v>
      </c>
      <c r="W847" s="14">
        <v>0.58271859097785705</v>
      </c>
      <c r="X847" s="14"/>
      <c r="Y847" s="14">
        <v>0.60101964834160404</v>
      </c>
      <c r="Z847" s="14">
        <v>0.76982173553780697</v>
      </c>
      <c r="AA847" s="14">
        <v>0.761972929675786</v>
      </c>
      <c r="AB847" s="14"/>
      <c r="AC847" s="14">
        <v>0.52109675613845996</v>
      </c>
      <c r="AD847" s="14">
        <v>0.64401671306293995</v>
      </c>
      <c r="AE847" s="14">
        <v>0.74852817708374897</v>
      </c>
      <c r="AF847" s="14">
        <v>0.76866536661249696</v>
      </c>
    </row>
    <row r="848" spans="2:32" x14ac:dyDescent="0.3">
      <c r="B848" t="s">
        <v>419</v>
      </c>
      <c r="C848" s="14">
        <v>0.177512935479192</v>
      </c>
      <c r="D848" s="14">
        <v>0.19969742979128199</v>
      </c>
      <c r="E848" s="14">
        <v>0.15501779919106901</v>
      </c>
      <c r="F848" s="14"/>
      <c r="G848" s="14">
        <v>0.15306922929346201</v>
      </c>
      <c r="H848" s="14">
        <v>0.165280277592012</v>
      </c>
      <c r="I848" s="14">
        <v>0.208218485731644</v>
      </c>
      <c r="J848" s="14">
        <v>0.20772382642234899</v>
      </c>
      <c r="K848" s="14"/>
      <c r="L848" s="14">
        <v>0.144648685606796</v>
      </c>
      <c r="M848" s="14">
        <v>0.20751087588426201</v>
      </c>
      <c r="N848" s="14">
        <v>0.197626540518447</v>
      </c>
      <c r="O848" s="14">
        <v>0.20738595361430801</v>
      </c>
      <c r="P848" s="14">
        <v>0.217635717411549</v>
      </c>
      <c r="Q848" s="14">
        <v>0.19945022421859199</v>
      </c>
      <c r="R848" s="14">
        <v>0.17572094818548001</v>
      </c>
      <c r="S848" s="14">
        <v>0.116176859501277</v>
      </c>
      <c r="T848" s="14">
        <v>0.15636571247008599</v>
      </c>
      <c r="U848" s="14"/>
      <c r="V848" s="14">
        <v>0.16615731151256199</v>
      </c>
      <c r="W848" s="14">
        <v>0.201927980712093</v>
      </c>
      <c r="X848" s="14"/>
      <c r="Y848" s="14">
        <v>0.187794300497135</v>
      </c>
      <c r="Z848" s="14">
        <v>0.15507939162904999</v>
      </c>
      <c r="AA848" s="14">
        <v>0.173678692036141</v>
      </c>
      <c r="AB848" s="14"/>
      <c r="AC848" s="14">
        <v>0.234682415286698</v>
      </c>
      <c r="AD848" s="14">
        <v>0.162277629207943</v>
      </c>
      <c r="AE848" s="14">
        <v>0.113793648878217</v>
      </c>
      <c r="AF848" s="14">
        <v>0.17417955622324899</v>
      </c>
    </row>
    <row r="849" spans="2:32" x14ac:dyDescent="0.3">
      <c r="B849" t="s">
        <v>80</v>
      </c>
      <c r="C849" s="14">
        <v>0.17028248983910599</v>
      </c>
      <c r="D849" s="14">
        <v>0.167993651716311</v>
      </c>
      <c r="E849" s="14">
        <v>0.173084212408116</v>
      </c>
      <c r="F849" s="14"/>
      <c r="G849" s="14">
        <v>0.186046604301322</v>
      </c>
      <c r="H849" s="14">
        <v>0.18306608398694901</v>
      </c>
      <c r="I849" s="14">
        <v>0.154931760395151</v>
      </c>
      <c r="J849" s="14">
        <v>0.12641977242024199</v>
      </c>
      <c r="K849" s="14"/>
      <c r="L849" s="14">
        <v>0.10481551556679899</v>
      </c>
      <c r="M849" s="14">
        <v>0.20481713787827799</v>
      </c>
      <c r="N849" s="14">
        <v>0.28655153538970402</v>
      </c>
      <c r="O849" s="14">
        <v>0.18004144120569901</v>
      </c>
      <c r="P849" s="14">
        <v>0.19876245914784299</v>
      </c>
      <c r="Q849" s="14">
        <v>0.14170054204141699</v>
      </c>
      <c r="R849" s="14">
        <v>0.224613139066657</v>
      </c>
      <c r="S849" s="14">
        <v>0.12519860562740001</v>
      </c>
      <c r="T849" s="14">
        <v>0.17253947216823401</v>
      </c>
      <c r="U849" s="14"/>
      <c r="V849" s="14">
        <v>0.14919413699624101</v>
      </c>
      <c r="W849" s="14">
        <v>0.21535342831005</v>
      </c>
      <c r="X849" s="14"/>
      <c r="Y849" s="14">
        <v>0.21118605116126099</v>
      </c>
      <c r="Z849" s="14">
        <v>7.5098872833142594E-2</v>
      </c>
      <c r="AA849" s="14">
        <v>6.4348378288072605E-2</v>
      </c>
      <c r="AB849" s="14"/>
      <c r="AC849" s="14">
        <v>0.24422082857484201</v>
      </c>
      <c r="AD849" s="14">
        <v>0.19370565772911699</v>
      </c>
      <c r="AE849" s="14">
        <v>0.13767817403803301</v>
      </c>
      <c r="AF849" s="14">
        <v>5.7155077164253797E-2</v>
      </c>
    </row>
    <row r="850" spans="2:32" x14ac:dyDescent="0.3">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row>
    <row r="851" spans="2:32" x14ac:dyDescent="0.3">
      <c r="B851" s="6" t="s">
        <v>426</v>
      </c>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row>
    <row r="852" spans="2:32" x14ac:dyDescent="0.3">
      <c r="B852" s="21" t="s">
        <v>67</v>
      </c>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row>
    <row r="853" spans="2:32" x14ac:dyDescent="0.3">
      <c r="B853" t="s">
        <v>418</v>
      </c>
      <c r="C853" s="14">
        <v>0.56504595439947702</v>
      </c>
      <c r="D853" s="14">
        <v>0.579885481753871</v>
      </c>
      <c r="E853" s="14">
        <v>0.54997930326834399</v>
      </c>
      <c r="F853" s="14"/>
      <c r="G853" s="14">
        <v>0.61052478370923802</v>
      </c>
      <c r="H853" s="14">
        <v>0.55146774594180703</v>
      </c>
      <c r="I853" s="14">
        <v>0.52229338689107196</v>
      </c>
      <c r="J853" s="14">
        <v>0.59497700620072203</v>
      </c>
      <c r="K853" s="14"/>
      <c r="L853" s="14">
        <v>0.75484609916965995</v>
      </c>
      <c r="M853" s="14">
        <v>0.46357270867841399</v>
      </c>
      <c r="N853" s="14">
        <v>0.37530784193697703</v>
      </c>
      <c r="O853" s="14">
        <v>0.54609960422510895</v>
      </c>
      <c r="P853" s="14">
        <v>0.51840981926040297</v>
      </c>
      <c r="Q853" s="14">
        <v>0.52520211472655198</v>
      </c>
      <c r="R853" s="14">
        <v>0.48861092105057502</v>
      </c>
      <c r="S853" s="14">
        <v>0.607857713862333</v>
      </c>
      <c r="T853" s="14">
        <v>0.55788222718229097</v>
      </c>
      <c r="U853" s="14"/>
      <c r="V853" s="14">
        <v>0.60454455140478602</v>
      </c>
      <c r="W853" s="14">
        <v>0.48268326182615601</v>
      </c>
      <c r="X853" s="14"/>
      <c r="Y853" s="14">
        <v>0.474056133509836</v>
      </c>
      <c r="Z853" s="14">
        <v>0.76571669926109598</v>
      </c>
      <c r="AA853" s="14">
        <v>0.89547457040482104</v>
      </c>
      <c r="AB853" s="14"/>
      <c r="AC853" s="14">
        <v>0.39787162023717598</v>
      </c>
      <c r="AD853" s="14">
        <v>0.51680872906714004</v>
      </c>
      <c r="AE853" s="14">
        <v>0.71089105903766303</v>
      </c>
      <c r="AF853" s="14">
        <v>0.78596101322382494</v>
      </c>
    </row>
    <row r="854" spans="2:32" x14ac:dyDescent="0.3">
      <c r="B854" t="s">
        <v>419</v>
      </c>
      <c r="C854" s="14">
        <v>0.209575730293492</v>
      </c>
      <c r="D854" s="14">
        <v>0.22187341434982799</v>
      </c>
      <c r="E854" s="14">
        <v>0.19790689476715601</v>
      </c>
      <c r="F854" s="14"/>
      <c r="G854" s="14">
        <v>0.14619177036835099</v>
      </c>
      <c r="H854" s="14">
        <v>0.20211322585104299</v>
      </c>
      <c r="I854" s="14">
        <v>0.27469573651623003</v>
      </c>
      <c r="J854" s="14">
        <v>0.24021893554955101</v>
      </c>
      <c r="K854" s="14"/>
      <c r="L854" s="14">
        <v>0.140199543291954</v>
      </c>
      <c r="M854" s="14">
        <v>0.25712237964871298</v>
      </c>
      <c r="N854" s="14">
        <v>0.276007096553468</v>
      </c>
      <c r="O854" s="14">
        <v>0.238524238152583</v>
      </c>
      <c r="P854" s="14">
        <v>0.220069593489988</v>
      </c>
      <c r="Q854" s="14">
        <v>0.26491208635417601</v>
      </c>
      <c r="R854" s="14">
        <v>0.22413002851851199</v>
      </c>
      <c r="S854" s="14">
        <v>0.20052886007760101</v>
      </c>
      <c r="T854" s="14">
        <v>0.16657642995407401</v>
      </c>
      <c r="U854" s="14"/>
      <c r="V854" s="14">
        <v>0.180312787941905</v>
      </c>
      <c r="W854" s="14">
        <v>0.26878613383883199</v>
      </c>
      <c r="X854" s="14"/>
      <c r="Y854" s="14">
        <v>0.25529482097512002</v>
      </c>
      <c r="Z854" s="14">
        <v>0.113000773086986</v>
      </c>
      <c r="AA854" s="14">
        <v>6.3345849539572993E-2</v>
      </c>
      <c r="AB854" s="14"/>
      <c r="AC854" s="14">
        <v>0.31229459811353899</v>
      </c>
      <c r="AD854" s="14">
        <v>0.22294240849578101</v>
      </c>
      <c r="AE854" s="14">
        <v>0.15171528594386</v>
      </c>
      <c r="AF854" s="14">
        <v>9.2165042545392706E-2</v>
      </c>
    </row>
    <row r="855" spans="2:32" x14ac:dyDescent="0.3">
      <c r="B855" t="s">
        <v>80</v>
      </c>
      <c r="C855" s="14">
        <v>0.22537831530703101</v>
      </c>
      <c r="D855" s="14">
        <v>0.19824110389630101</v>
      </c>
      <c r="E855" s="14">
        <v>0.25211380196450001</v>
      </c>
      <c r="F855" s="14"/>
      <c r="G855" s="14">
        <v>0.243283445922411</v>
      </c>
      <c r="H855" s="14">
        <v>0.24641902820715</v>
      </c>
      <c r="I855" s="14">
        <v>0.20301087659269801</v>
      </c>
      <c r="J855" s="14">
        <v>0.16480405824972599</v>
      </c>
      <c r="K855" s="14"/>
      <c r="L855" s="14">
        <v>0.104954357538386</v>
      </c>
      <c r="M855" s="14">
        <v>0.27930491167287202</v>
      </c>
      <c r="N855" s="14">
        <v>0.34868506150955503</v>
      </c>
      <c r="O855" s="14">
        <v>0.215376157622308</v>
      </c>
      <c r="P855" s="14">
        <v>0.26152058724961003</v>
      </c>
      <c r="Q855" s="14">
        <v>0.209885798919272</v>
      </c>
      <c r="R855" s="14">
        <v>0.28725905043091299</v>
      </c>
      <c r="S855" s="14">
        <v>0.19161342606006601</v>
      </c>
      <c r="T855" s="14">
        <v>0.27554134286363502</v>
      </c>
      <c r="U855" s="14"/>
      <c r="V855" s="14">
        <v>0.215142660653309</v>
      </c>
      <c r="W855" s="14">
        <v>0.24853060433501201</v>
      </c>
      <c r="X855" s="14"/>
      <c r="Y855" s="14">
        <v>0.27064904551504398</v>
      </c>
      <c r="Z855" s="14">
        <v>0.12128252765191801</v>
      </c>
      <c r="AA855" s="14">
        <v>4.1179580055605701E-2</v>
      </c>
      <c r="AB855" s="14"/>
      <c r="AC855" s="14">
        <v>0.28983378164928603</v>
      </c>
      <c r="AD855" s="14">
        <v>0.26024886243707901</v>
      </c>
      <c r="AE855" s="14">
        <v>0.137393655018477</v>
      </c>
      <c r="AF855" s="14">
        <v>0.121873944230782</v>
      </c>
    </row>
    <row r="856" spans="2:32" x14ac:dyDescent="0.3">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row>
    <row r="857" spans="2:32" x14ac:dyDescent="0.3">
      <c r="B857" s="6" t="s">
        <v>427</v>
      </c>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row>
    <row r="858" spans="2:32" x14ac:dyDescent="0.3">
      <c r="B858" s="21" t="s">
        <v>67</v>
      </c>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row>
    <row r="859" spans="2:32" x14ac:dyDescent="0.3">
      <c r="B859" t="s">
        <v>418</v>
      </c>
      <c r="C859" s="14">
        <v>0.50616697095825502</v>
      </c>
      <c r="D859" s="14">
        <v>0.54099719291870096</v>
      </c>
      <c r="E859" s="14">
        <v>0.47092925355739002</v>
      </c>
      <c r="F859" s="14"/>
      <c r="G859" s="14">
        <v>0.49421662551880102</v>
      </c>
      <c r="H859" s="14">
        <v>0.50782852511381205</v>
      </c>
      <c r="I859" s="14">
        <v>0.49737118175263001</v>
      </c>
      <c r="J859" s="14">
        <v>0.54438915539796795</v>
      </c>
      <c r="K859" s="14"/>
      <c r="L859" s="14">
        <v>0.61051509894726497</v>
      </c>
      <c r="M859" s="14">
        <v>0.44921809010824199</v>
      </c>
      <c r="N859" s="14">
        <v>0.39210428239723699</v>
      </c>
      <c r="O859" s="14">
        <v>0.471124814602988</v>
      </c>
      <c r="P859" s="14">
        <v>0.44148730592396501</v>
      </c>
      <c r="Q859" s="14">
        <v>0.50060676002628801</v>
      </c>
      <c r="R859" s="14">
        <v>0.52729083463124804</v>
      </c>
      <c r="S859" s="14">
        <v>0.538826979679628</v>
      </c>
      <c r="T859" s="14">
        <v>0.48671090984356402</v>
      </c>
      <c r="U859" s="14"/>
      <c r="V859" s="14">
        <v>0.48823048075435699</v>
      </c>
      <c r="W859" s="14">
        <v>0.53636503188610596</v>
      </c>
      <c r="X859" s="14"/>
      <c r="Y859" s="14">
        <v>0.47532085089188297</v>
      </c>
      <c r="Z859" s="14">
        <v>0.58027351270330896</v>
      </c>
      <c r="AA859" s="14">
        <v>0.60786585246125102</v>
      </c>
      <c r="AB859" s="14"/>
      <c r="AC859" s="14">
        <v>0.51305955106635004</v>
      </c>
      <c r="AD859" s="14">
        <v>0.45514699309513701</v>
      </c>
      <c r="AE859" s="14">
        <v>0.59907449418617997</v>
      </c>
      <c r="AF859" s="14">
        <v>0.55663913204244397</v>
      </c>
    </row>
    <row r="860" spans="2:32" x14ac:dyDescent="0.3">
      <c r="B860" t="s">
        <v>419</v>
      </c>
      <c r="C860" s="14">
        <v>0.20971488586534801</v>
      </c>
      <c r="D860" s="14">
        <v>0.20665646069566301</v>
      </c>
      <c r="E860" s="14">
        <v>0.21232064129645301</v>
      </c>
      <c r="F860" s="14"/>
      <c r="G860" s="14">
        <v>0.16158949345078899</v>
      </c>
      <c r="H860" s="14">
        <v>0.191906853492427</v>
      </c>
      <c r="I860" s="14">
        <v>0.25542664053470399</v>
      </c>
      <c r="J860" s="14">
        <v>0.278835673242671</v>
      </c>
      <c r="K860" s="14"/>
      <c r="L860" s="14">
        <v>0.213520347013026</v>
      </c>
      <c r="M860" s="14">
        <v>0.236127650631513</v>
      </c>
      <c r="N860" s="14">
        <v>0.19089532679468799</v>
      </c>
      <c r="O860" s="14">
        <v>0.20872897373398899</v>
      </c>
      <c r="P860" s="14">
        <v>0.254965657766836</v>
      </c>
      <c r="Q860" s="14">
        <v>0.18347160138590701</v>
      </c>
      <c r="R860" s="14">
        <v>0.156686503654657</v>
      </c>
      <c r="S860" s="14">
        <v>0.20738591280872101</v>
      </c>
      <c r="T860" s="14">
        <v>0.21646781396064399</v>
      </c>
      <c r="U860" s="14"/>
      <c r="V860" s="14">
        <v>0.22806438291417799</v>
      </c>
      <c r="W860" s="14">
        <v>0.17688971721916</v>
      </c>
      <c r="X860" s="14"/>
      <c r="Y860" s="14">
        <v>0.20834622596556401</v>
      </c>
      <c r="Z860" s="14">
        <v>0.22345011226501801</v>
      </c>
      <c r="AA860" s="14">
        <v>0.20646580860717401</v>
      </c>
      <c r="AB860" s="14"/>
      <c r="AC860" s="14">
        <v>0.16902180112173701</v>
      </c>
      <c r="AD860" s="14">
        <v>0.23055501438311099</v>
      </c>
      <c r="AE860" s="14">
        <v>0.19806039340934101</v>
      </c>
      <c r="AF860" s="14">
        <v>0.222914359391858</v>
      </c>
    </row>
    <row r="861" spans="2:32" x14ac:dyDescent="0.3">
      <c r="B861" t="s">
        <v>80</v>
      </c>
      <c r="C861" s="14">
        <v>0.284118143176398</v>
      </c>
      <c r="D861" s="14">
        <v>0.25234634638563602</v>
      </c>
      <c r="E861" s="14">
        <v>0.31675010514615598</v>
      </c>
      <c r="F861" s="14"/>
      <c r="G861" s="14">
        <v>0.34419388103040899</v>
      </c>
      <c r="H861" s="14">
        <v>0.30026462139376098</v>
      </c>
      <c r="I861" s="14">
        <v>0.24720217771266501</v>
      </c>
      <c r="J861" s="14">
        <v>0.17677517135936099</v>
      </c>
      <c r="K861" s="14"/>
      <c r="L861" s="14">
        <v>0.17596455403970901</v>
      </c>
      <c r="M861" s="14">
        <v>0.31465425926024398</v>
      </c>
      <c r="N861" s="14">
        <v>0.41700039080807499</v>
      </c>
      <c r="O861" s="14">
        <v>0.32014621166302298</v>
      </c>
      <c r="P861" s="14">
        <v>0.30354703630919899</v>
      </c>
      <c r="Q861" s="14">
        <v>0.31592163858780398</v>
      </c>
      <c r="R861" s="14">
        <v>0.31602266171409399</v>
      </c>
      <c r="S861" s="14">
        <v>0.25378710751165101</v>
      </c>
      <c r="T861" s="14">
        <v>0.29682127619579302</v>
      </c>
      <c r="U861" s="14"/>
      <c r="V861" s="14">
        <v>0.28370513633146399</v>
      </c>
      <c r="W861" s="14">
        <v>0.28674525089473402</v>
      </c>
      <c r="X861" s="14"/>
      <c r="Y861" s="14">
        <v>0.31633292314255401</v>
      </c>
      <c r="Z861" s="14">
        <v>0.196276375031673</v>
      </c>
      <c r="AA861" s="14">
        <v>0.185668338931574</v>
      </c>
      <c r="AB861" s="14"/>
      <c r="AC861" s="14">
        <v>0.31791864781191298</v>
      </c>
      <c r="AD861" s="14">
        <v>0.314297992521752</v>
      </c>
      <c r="AE861" s="14">
        <v>0.20286511240447999</v>
      </c>
      <c r="AF861" s="14">
        <v>0.220446508565697</v>
      </c>
    </row>
    <row r="862" spans="2:32" x14ac:dyDescent="0.3">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row>
    <row r="863" spans="2:32" x14ac:dyDescent="0.3">
      <c r="B863" s="6" t="s">
        <v>428</v>
      </c>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row>
    <row r="864" spans="2:32" x14ac:dyDescent="0.3">
      <c r="B864" s="21" t="s">
        <v>67</v>
      </c>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row>
    <row r="865" spans="2:32" x14ac:dyDescent="0.3">
      <c r="B865" t="s">
        <v>418</v>
      </c>
      <c r="C865" s="14">
        <v>0.90976907997751499</v>
      </c>
      <c r="D865" s="14">
        <v>0.90463929732791903</v>
      </c>
      <c r="E865" s="14">
        <v>0.91462809160228697</v>
      </c>
      <c r="F865" s="14"/>
      <c r="G865" s="14">
        <v>0.90177126548769804</v>
      </c>
      <c r="H865" s="14">
        <v>0.90915852856194901</v>
      </c>
      <c r="I865" s="14">
        <v>0.91043303168490797</v>
      </c>
      <c r="J865" s="14">
        <v>0.92769470080482996</v>
      </c>
      <c r="K865" s="14"/>
      <c r="L865" s="14">
        <v>0.90339671875222305</v>
      </c>
      <c r="M865" s="14">
        <v>0.89754269747101001</v>
      </c>
      <c r="N865" s="14">
        <v>0.87126551696336196</v>
      </c>
      <c r="O865" s="14">
        <v>0.908570384589654</v>
      </c>
      <c r="P865" s="14">
        <v>0.90451593011798703</v>
      </c>
      <c r="Q865" s="14">
        <v>0.92555445572011597</v>
      </c>
      <c r="R865" s="14">
        <v>0.93985409947894505</v>
      </c>
      <c r="S865" s="14">
        <v>0.92000785808520702</v>
      </c>
      <c r="T865" s="14">
        <v>0.916615240614579</v>
      </c>
      <c r="U865" s="14"/>
      <c r="V865" s="14">
        <v>0.92673401627246499</v>
      </c>
      <c r="W865" s="14">
        <v>0.87583295110493398</v>
      </c>
      <c r="X865" s="14"/>
      <c r="Y865" s="14">
        <v>0.906794197636975</v>
      </c>
      <c r="Z865" s="14">
        <v>0.90378428729559102</v>
      </c>
      <c r="AA865" s="14">
        <v>0.928841849914254</v>
      </c>
      <c r="AB865" s="14"/>
      <c r="AC865" s="14">
        <v>0.87248737495848305</v>
      </c>
      <c r="AD865" s="14">
        <v>0.92636898391100198</v>
      </c>
      <c r="AE865" s="14">
        <v>0.88483509454280196</v>
      </c>
      <c r="AF865" s="14">
        <v>0.92748881491345003</v>
      </c>
    </row>
    <row r="866" spans="2:32" x14ac:dyDescent="0.3">
      <c r="B866" t="s">
        <v>419</v>
      </c>
      <c r="C866" s="14">
        <v>4.1003032786422103E-2</v>
      </c>
      <c r="D866" s="14">
        <v>4.2730105718917499E-2</v>
      </c>
      <c r="E866" s="14">
        <v>3.9399099855135497E-2</v>
      </c>
      <c r="F866" s="14"/>
      <c r="G866" s="14">
        <v>4.0372278563848597E-2</v>
      </c>
      <c r="H866" s="14">
        <v>3.8217333185217001E-2</v>
      </c>
      <c r="I866" s="14">
        <v>4.9968709926914497E-2</v>
      </c>
      <c r="J866" s="14">
        <v>3.32457731124981E-2</v>
      </c>
      <c r="K866" s="14"/>
      <c r="L866" s="14">
        <v>5.9568744068733699E-2</v>
      </c>
      <c r="M866" s="14">
        <v>4.4967799531278302E-2</v>
      </c>
      <c r="N866" s="14">
        <v>3.70959063829139E-2</v>
      </c>
      <c r="O866" s="14">
        <v>6.4268010625005506E-2</v>
      </c>
      <c r="P866" s="14">
        <v>3.29495145721539E-2</v>
      </c>
      <c r="Q866" s="14">
        <v>3.0283861436697802E-2</v>
      </c>
      <c r="R866" s="14">
        <v>2.2511207052900901E-2</v>
      </c>
      <c r="S866" s="14">
        <v>4.7652914470658399E-2</v>
      </c>
      <c r="T866" s="14">
        <v>2.0131909004649201E-2</v>
      </c>
      <c r="U866" s="14"/>
      <c r="V866" s="14">
        <v>3.5778576161528401E-2</v>
      </c>
      <c r="W866" s="14">
        <v>5.2712516063310101E-2</v>
      </c>
      <c r="X866" s="14"/>
      <c r="Y866" s="14">
        <v>3.8817086748169999E-2</v>
      </c>
      <c r="Z866" s="14">
        <v>6.3213213561927301E-2</v>
      </c>
      <c r="AA866" s="14">
        <v>3.6880578045983603E-2</v>
      </c>
      <c r="AB866" s="14"/>
      <c r="AC866" s="14">
        <v>4.8437840267218098E-2</v>
      </c>
      <c r="AD866" s="14">
        <v>3.4043827632867202E-2</v>
      </c>
      <c r="AE866" s="14">
        <v>6.4214643942724595E-2</v>
      </c>
      <c r="AF866" s="14">
        <v>3.9365616572506097E-2</v>
      </c>
    </row>
    <row r="867" spans="2:32" x14ac:dyDescent="0.3">
      <c r="B867" t="s">
        <v>80</v>
      </c>
      <c r="C867" s="14">
        <v>4.9227887236062501E-2</v>
      </c>
      <c r="D867" s="14">
        <v>5.2630596953163702E-2</v>
      </c>
      <c r="E867" s="14">
        <v>4.5972808542577202E-2</v>
      </c>
      <c r="F867" s="14"/>
      <c r="G867" s="14">
        <v>5.7856455948453699E-2</v>
      </c>
      <c r="H867" s="14">
        <v>5.2624138252833803E-2</v>
      </c>
      <c r="I867" s="14">
        <v>3.9598258388177099E-2</v>
      </c>
      <c r="J867" s="14">
        <v>3.9059526082671499E-2</v>
      </c>
      <c r="K867" s="14"/>
      <c r="L867" s="14">
        <v>3.70345371790433E-2</v>
      </c>
      <c r="M867" s="14">
        <v>5.7489502997711397E-2</v>
      </c>
      <c r="N867" s="14">
        <v>9.1638576653724102E-2</v>
      </c>
      <c r="O867" s="14">
        <v>2.716160478534E-2</v>
      </c>
      <c r="P867" s="14">
        <v>6.2534555309859199E-2</v>
      </c>
      <c r="Q867" s="14">
        <v>4.4161682843186598E-2</v>
      </c>
      <c r="R867" s="14">
        <v>3.7634693468154297E-2</v>
      </c>
      <c r="S867" s="14">
        <v>3.2339227444134297E-2</v>
      </c>
      <c r="T867" s="14">
        <v>6.3252850380771997E-2</v>
      </c>
      <c r="U867" s="14"/>
      <c r="V867" s="14">
        <v>3.7487407566006298E-2</v>
      </c>
      <c r="W867" s="14">
        <v>7.1454532831755499E-2</v>
      </c>
      <c r="X867" s="14"/>
      <c r="Y867" s="14">
        <v>5.4388715614855199E-2</v>
      </c>
      <c r="Z867" s="14">
        <v>3.3002499142481899E-2</v>
      </c>
      <c r="AA867" s="14">
        <v>3.4277572039762803E-2</v>
      </c>
      <c r="AB867" s="14"/>
      <c r="AC867" s="14">
        <v>7.9074784774298898E-2</v>
      </c>
      <c r="AD867" s="14">
        <v>3.95871884561311E-2</v>
      </c>
      <c r="AE867" s="14">
        <v>5.0950261514473703E-2</v>
      </c>
      <c r="AF867" s="14">
        <v>3.3145568514043502E-2</v>
      </c>
    </row>
    <row r="868" spans="2:32" x14ac:dyDescent="0.3">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row>
    <row r="869" spans="2:32" x14ac:dyDescent="0.3">
      <c r="B869" s="6" t="s">
        <v>429</v>
      </c>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row>
    <row r="870" spans="2:32" x14ac:dyDescent="0.3">
      <c r="B870" s="21" t="s">
        <v>67</v>
      </c>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row>
    <row r="871" spans="2:32" x14ac:dyDescent="0.3">
      <c r="B871" t="s">
        <v>418</v>
      </c>
      <c r="C871" s="14">
        <v>0.68592172815294306</v>
      </c>
      <c r="D871" s="14">
        <v>0.712125202140372</v>
      </c>
      <c r="E871" s="14">
        <v>0.66093720735029504</v>
      </c>
      <c r="F871" s="14"/>
      <c r="G871" s="14">
        <v>0.70084829004403904</v>
      </c>
      <c r="H871" s="14">
        <v>0.67021359177314499</v>
      </c>
      <c r="I871" s="14">
        <v>0.65251661444297504</v>
      </c>
      <c r="J871" s="14">
        <v>0.77006778384779395</v>
      </c>
      <c r="K871" s="14"/>
      <c r="L871" s="14">
        <v>0.78217570468100595</v>
      </c>
      <c r="M871" s="14">
        <v>0.65435951977123596</v>
      </c>
      <c r="N871" s="14">
        <v>0.54837622450085699</v>
      </c>
      <c r="O871" s="14">
        <v>0.62811693065559904</v>
      </c>
      <c r="P871" s="14">
        <v>0.67899024553229304</v>
      </c>
      <c r="Q871" s="14">
        <v>0.68404078456655704</v>
      </c>
      <c r="R871" s="14">
        <v>0.66018488014338605</v>
      </c>
      <c r="S871" s="14">
        <v>0.70286332481395197</v>
      </c>
      <c r="T871" s="14">
        <v>0.67537975184372001</v>
      </c>
      <c r="U871" s="14"/>
      <c r="V871" s="14">
        <v>0.724241303438242</v>
      </c>
      <c r="W871" s="14">
        <v>0.61041126504527798</v>
      </c>
      <c r="X871" s="14"/>
      <c r="Y871" s="14">
        <v>0.63089095376524895</v>
      </c>
      <c r="Z871" s="14">
        <v>0.79558629753664301</v>
      </c>
      <c r="AA871" s="14">
        <v>0.90103782371424002</v>
      </c>
      <c r="AB871" s="14"/>
      <c r="AC871" s="14">
        <v>0.56234097781453096</v>
      </c>
      <c r="AD871" s="14">
        <v>0.668539013225802</v>
      </c>
      <c r="AE871" s="14">
        <v>0.73975688499468195</v>
      </c>
      <c r="AF871" s="14">
        <v>0.83942016808338504</v>
      </c>
    </row>
    <row r="872" spans="2:32" x14ac:dyDescent="0.3">
      <c r="B872" t="s">
        <v>419</v>
      </c>
      <c r="C872" s="14">
        <v>0.10091341814914399</v>
      </c>
      <c r="D872" s="14">
        <v>9.2342126649735706E-2</v>
      </c>
      <c r="E872" s="14">
        <v>0.108705742050138</v>
      </c>
      <c r="F872" s="14"/>
      <c r="G872" s="14">
        <v>8.9238374534400103E-2</v>
      </c>
      <c r="H872" s="14">
        <v>8.5834219033459003E-2</v>
      </c>
      <c r="I872" s="14">
        <v>0.14088733381666699</v>
      </c>
      <c r="J872" s="14">
        <v>9.3931240312219999E-2</v>
      </c>
      <c r="K872" s="14"/>
      <c r="L872" s="14">
        <v>0.103343341838894</v>
      </c>
      <c r="M872" s="14">
        <v>0.108793185743173</v>
      </c>
      <c r="N872" s="14">
        <v>7.7702496984406705E-2</v>
      </c>
      <c r="O872" s="14">
        <v>0.13265158825832801</v>
      </c>
      <c r="P872" s="14">
        <v>6.7095249900606793E-2</v>
      </c>
      <c r="Q872" s="14">
        <v>0.11748699106115</v>
      </c>
      <c r="R872" s="14">
        <v>0.115081330176476</v>
      </c>
      <c r="S872" s="14">
        <v>0.11799125193280099</v>
      </c>
      <c r="T872" s="14">
        <v>7.2034579150081698E-2</v>
      </c>
      <c r="U872" s="14"/>
      <c r="V872" s="14">
        <v>9.0118101220856395E-2</v>
      </c>
      <c r="W872" s="14">
        <v>0.12269446284659</v>
      </c>
      <c r="X872" s="14"/>
      <c r="Y872" s="14">
        <v>0.10726383645151601</v>
      </c>
      <c r="Z872" s="14">
        <v>9.4634069825495604E-2</v>
      </c>
      <c r="AA872" s="14">
        <v>5.81164381041335E-2</v>
      </c>
      <c r="AB872" s="14"/>
      <c r="AC872" s="14">
        <v>0.123033577016989</v>
      </c>
      <c r="AD872" s="14">
        <v>9.7745389968367499E-2</v>
      </c>
      <c r="AE872" s="14">
        <v>0.12178198790353</v>
      </c>
      <c r="AF872" s="14">
        <v>7.4346712739188095E-2</v>
      </c>
    </row>
    <row r="873" spans="2:32" x14ac:dyDescent="0.3">
      <c r="B873" t="s">
        <v>80</v>
      </c>
      <c r="C873" s="14">
        <v>0.21316485369791299</v>
      </c>
      <c r="D873" s="14">
        <v>0.19553267120989201</v>
      </c>
      <c r="E873" s="14">
        <v>0.23035705059956599</v>
      </c>
      <c r="F873" s="14"/>
      <c r="G873" s="14">
        <v>0.20991333542156099</v>
      </c>
      <c r="H873" s="14">
        <v>0.24395218919339701</v>
      </c>
      <c r="I873" s="14">
        <v>0.206596051740357</v>
      </c>
      <c r="J873" s="14">
        <v>0.13600097583998599</v>
      </c>
      <c r="K873" s="14"/>
      <c r="L873" s="14">
        <v>0.1144809534801</v>
      </c>
      <c r="M873" s="14">
        <v>0.236847294485591</v>
      </c>
      <c r="N873" s="14">
        <v>0.373921278514736</v>
      </c>
      <c r="O873" s="14">
        <v>0.239231481086074</v>
      </c>
      <c r="P873" s="14">
        <v>0.25391450456710002</v>
      </c>
      <c r="Q873" s="14">
        <v>0.19847222437229201</v>
      </c>
      <c r="R873" s="14">
        <v>0.22473378968013799</v>
      </c>
      <c r="S873" s="14">
        <v>0.179145423253248</v>
      </c>
      <c r="T873" s="14">
        <v>0.252585669006198</v>
      </c>
      <c r="U873" s="14"/>
      <c r="V873" s="14">
        <v>0.18564059534090199</v>
      </c>
      <c r="W873" s="14">
        <v>0.26689427210813099</v>
      </c>
      <c r="X873" s="14"/>
      <c r="Y873" s="14">
        <v>0.261845209783235</v>
      </c>
      <c r="Z873" s="14">
        <v>0.109779632637862</v>
      </c>
      <c r="AA873" s="14">
        <v>4.0845738181626803E-2</v>
      </c>
      <c r="AB873" s="14"/>
      <c r="AC873" s="14">
        <v>0.31462544516848101</v>
      </c>
      <c r="AD873" s="14">
        <v>0.23371559680583001</v>
      </c>
      <c r="AE873" s="14">
        <v>0.13846112710178901</v>
      </c>
      <c r="AF873" s="14">
        <v>8.6233119177427001E-2</v>
      </c>
    </row>
    <row r="874" spans="2:32" x14ac:dyDescent="0.3">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row>
    <row r="875" spans="2:32" x14ac:dyDescent="0.3">
      <c r="B875" s="6" t="s">
        <v>430</v>
      </c>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row>
    <row r="876" spans="2:32" x14ac:dyDescent="0.3">
      <c r="B876" s="21" t="s">
        <v>67</v>
      </c>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row>
    <row r="877" spans="2:32" x14ac:dyDescent="0.3">
      <c r="B877" t="s">
        <v>418</v>
      </c>
      <c r="C877" s="14">
        <v>0.73265888634924003</v>
      </c>
      <c r="D877" s="14">
        <v>0.75407926942491699</v>
      </c>
      <c r="E877" s="14">
        <v>0.71043046813244004</v>
      </c>
      <c r="F877" s="14"/>
      <c r="G877" s="14">
        <v>0.74680201588350703</v>
      </c>
      <c r="H877" s="14">
        <v>0.771589856248314</v>
      </c>
      <c r="I877" s="14">
        <v>0.71108164364072002</v>
      </c>
      <c r="J877" s="14">
        <v>0.62208676313565203</v>
      </c>
      <c r="K877" s="14"/>
      <c r="L877" s="14">
        <v>0.80734950244541204</v>
      </c>
      <c r="M877" s="14">
        <v>0.66751935036922005</v>
      </c>
      <c r="N877" s="14">
        <v>0.68454616438013205</v>
      </c>
      <c r="O877" s="14">
        <v>0.73225893673114295</v>
      </c>
      <c r="P877" s="14">
        <v>0.71713138920905395</v>
      </c>
      <c r="Q877" s="14">
        <v>0.72299394869116396</v>
      </c>
      <c r="R877" s="14">
        <v>0.66751090889689702</v>
      </c>
      <c r="S877" s="14">
        <v>0.75137683521439402</v>
      </c>
      <c r="T877" s="14">
        <v>0.75378005919481395</v>
      </c>
      <c r="U877" s="14"/>
      <c r="V877" s="14">
        <v>0.74525207779210201</v>
      </c>
      <c r="W877" s="14">
        <v>0.70525698219186805</v>
      </c>
      <c r="X877" s="14"/>
      <c r="Y877" s="14">
        <v>0.69813405468931899</v>
      </c>
      <c r="Z877" s="14">
        <v>0.73856834001840599</v>
      </c>
      <c r="AA877" s="14">
        <v>0.93598221118075198</v>
      </c>
      <c r="AB877" s="14"/>
      <c r="AC877" s="14">
        <v>0.69568846428233599</v>
      </c>
      <c r="AD877" s="14">
        <v>0.70064621327501297</v>
      </c>
      <c r="AE877" s="14">
        <v>0.73100357020505002</v>
      </c>
      <c r="AF877" s="14">
        <v>0.83748621775294096</v>
      </c>
    </row>
    <row r="878" spans="2:32" x14ac:dyDescent="0.3">
      <c r="B878" t="s">
        <v>419</v>
      </c>
      <c r="C878" s="14">
        <v>0.11615542672606601</v>
      </c>
      <c r="D878" s="14">
        <v>0.108273492817217</v>
      </c>
      <c r="E878" s="14">
        <v>0.124388214045249</v>
      </c>
      <c r="F878" s="14"/>
      <c r="G878" s="14">
        <v>0.10596672801368601</v>
      </c>
      <c r="H878" s="14">
        <v>9.1001613988775501E-2</v>
      </c>
      <c r="I878" s="14">
        <v>0.13977672427467899</v>
      </c>
      <c r="J878" s="14">
        <v>0.17051327160260701</v>
      </c>
      <c r="K878" s="14"/>
      <c r="L878" s="14">
        <v>0.105294046530705</v>
      </c>
      <c r="M878" s="14">
        <v>0.13212588622641699</v>
      </c>
      <c r="N878" s="14">
        <v>9.8245059262321702E-2</v>
      </c>
      <c r="O878" s="14">
        <v>0.15998723361742601</v>
      </c>
      <c r="P878" s="14">
        <v>0.11050885984938701</v>
      </c>
      <c r="Q878" s="14">
        <v>0.124303331666984</v>
      </c>
      <c r="R878" s="14">
        <v>0.157414019978072</v>
      </c>
      <c r="S878" s="14">
        <v>0.11304350988283</v>
      </c>
      <c r="T878" s="14">
        <v>7.3644911166572097E-2</v>
      </c>
      <c r="U878" s="14"/>
      <c r="V878" s="14">
        <v>0.108899089716821</v>
      </c>
      <c r="W878" s="14">
        <v>0.13211084182588401</v>
      </c>
      <c r="X878" s="14"/>
      <c r="Y878" s="14">
        <v>0.13295882298870701</v>
      </c>
      <c r="Z878" s="14">
        <v>0.13428215635337801</v>
      </c>
      <c r="AA878" s="14">
        <v>3.2179616367970398E-2</v>
      </c>
      <c r="AB878" s="14"/>
      <c r="AC878" s="14">
        <v>0.13944078458650599</v>
      </c>
      <c r="AD878" s="14">
        <v>0.12930381865177101</v>
      </c>
      <c r="AE878" s="14">
        <v>0.112387722926777</v>
      </c>
      <c r="AF878" s="14">
        <v>6.67070451320073E-2</v>
      </c>
    </row>
    <row r="879" spans="2:32" x14ac:dyDescent="0.3">
      <c r="B879" t="s">
        <v>80</v>
      </c>
      <c r="C879" s="14">
        <v>0.151185686924694</v>
      </c>
      <c r="D879" s="14">
        <v>0.137647237757866</v>
      </c>
      <c r="E879" s="14">
        <v>0.16518131782231099</v>
      </c>
      <c r="F879" s="14"/>
      <c r="G879" s="14">
        <v>0.14723125610280599</v>
      </c>
      <c r="H879" s="14">
        <v>0.13740852976291101</v>
      </c>
      <c r="I879" s="14">
        <v>0.14914163208460099</v>
      </c>
      <c r="J879" s="14">
        <v>0.20739996526174101</v>
      </c>
      <c r="K879" s="14"/>
      <c r="L879" s="14">
        <v>8.7356451023882703E-2</v>
      </c>
      <c r="M879" s="14">
        <v>0.20035476340436301</v>
      </c>
      <c r="N879" s="14">
        <v>0.21720877635754601</v>
      </c>
      <c r="O879" s="14">
        <v>0.107753829651431</v>
      </c>
      <c r="P879" s="14">
        <v>0.172359750941559</v>
      </c>
      <c r="Q879" s="14">
        <v>0.152702719641852</v>
      </c>
      <c r="R879" s="14">
        <v>0.17507507112503101</v>
      </c>
      <c r="S879" s="14">
        <v>0.13557965490277499</v>
      </c>
      <c r="T879" s="14">
        <v>0.17257502963861401</v>
      </c>
      <c r="U879" s="14"/>
      <c r="V879" s="14">
        <v>0.145848832491077</v>
      </c>
      <c r="W879" s="14">
        <v>0.162632175982248</v>
      </c>
      <c r="X879" s="14"/>
      <c r="Y879" s="14">
        <v>0.168907122321975</v>
      </c>
      <c r="Z879" s="14">
        <v>0.127149503628216</v>
      </c>
      <c r="AA879" s="14">
        <v>3.1838172451277701E-2</v>
      </c>
      <c r="AB879" s="14"/>
      <c r="AC879" s="14">
        <v>0.16487075113115801</v>
      </c>
      <c r="AD879" s="14">
        <v>0.17004996807321601</v>
      </c>
      <c r="AE879" s="14">
        <v>0.15660870686817199</v>
      </c>
      <c r="AF879" s="14">
        <v>9.5806737115051194E-2</v>
      </c>
    </row>
    <row r="880" spans="2:32" x14ac:dyDescent="0.3">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row>
    <row r="881" spans="2:32" x14ac:dyDescent="0.3">
      <c r="B881" s="6" t="s">
        <v>436</v>
      </c>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row>
    <row r="882" spans="2:32" x14ac:dyDescent="0.3">
      <c r="B882" s="21" t="s">
        <v>82</v>
      </c>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row>
    <row r="883" spans="2:32" x14ac:dyDescent="0.3">
      <c r="B883" t="s">
        <v>261</v>
      </c>
      <c r="C883" s="14">
        <v>1.55122214065876E-2</v>
      </c>
      <c r="D883" s="14">
        <v>1.2594316703557099E-2</v>
      </c>
      <c r="E883" s="14">
        <v>1.8485985198166899E-2</v>
      </c>
      <c r="F883" s="14"/>
      <c r="G883" s="14">
        <v>2.2077034155608299E-2</v>
      </c>
      <c r="H883" s="14">
        <v>8.9290923962039408E-3</v>
      </c>
      <c r="I883" s="14">
        <v>2.17524322584014E-2</v>
      </c>
      <c r="J883" s="14">
        <v>1.02928368342917E-2</v>
      </c>
      <c r="K883" s="14"/>
      <c r="L883" s="14">
        <v>2.5942604241147499E-2</v>
      </c>
      <c r="M883" s="14">
        <v>0</v>
      </c>
      <c r="N883" s="14">
        <v>0</v>
      </c>
      <c r="O883" s="14">
        <v>0</v>
      </c>
      <c r="P883" s="14">
        <v>2.20328904074788E-2</v>
      </c>
      <c r="Q883" s="14">
        <v>3.3570787425451797E-2</v>
      </c>
      <c r="R883" s="14">
        <v>3.6877073090160598E-2</v>
      </c>
      <c r="S883" s="14">
        <v>1.78104683885138E-2</v>
      </c>
      <c r="T883" s="14">
        <v>0</v>
      </c>
      <c r="U883" s="14"/>
      <c r="V883" s="14">
        <v>1.15689049098086E-2</v>
      </c>
      <c r="W883" s="14">
        <v>2.3976056792321801E-2</v>
      </c>
      <c r="X883" s="14"/>
      <c r="Y883" s="14">
        <v>1.52706884519879E-2</v>
      </c>
      <c r="Z883" s="14">
        <v>3.7140382328694599E-2</v>
      </c>
      <c r="AA883" s="14">
        <v>0</v>
      </c>
      <c r="AB883" s="14"/>
      <c r="AC883" s="14">
        <v>1.16104210875422E-2</v>
      </c>
      <c r="AD883" s="14">
        <v>1.7205564160068899E-2</v>
      </c>
      <c r="AE883" s="14">
        <v>5.44676252172537E-2</v>
      </c>
      <c r="AF883" s="14">
        <v>0</v>
      </c>
    </row>
    <row r="884" spans="2:32" x14ac:dyDescent="0.3">
      <c r="B884" t="s">
        <v>262</v>
      </c>
      <c r="C884" s="14">
        <v>5.0502789142285197E-2</v>
      </c>
      <c r="D884" s="14">
        <v>4.0455245309882197E-2</v>
      </c>
      <c r="E884" s="14">
        <v>6.0736563122342303E-2</v>
      </c>
      <c r="F884" s="14"/>
      <c r="G884" s="14">
        <v>4.3622849941267902E-2</v>
      </c>
      <c r="H884" s="14">
        <v>5.2191950701626598E-2</v>
      </c>
      <c r="I884" s="14">
        <v>5.4322458526210197E-2</v>
      </c>
      <c r="J884" s="14">
        <v>5.17571095226265E-2</v>
      </c>
      <c r="K884" s="14"/>
      <c r="L884" s="14">
        <v>2.17704008320562E-2</v>
      </c>
      <c r="M884" s="14">
        <v>5.3863503857994099E-2</v>
      </c>
      <c r="N884" s="14">
        <v>3.0384960709491898E-2</v>
      </c>
      <c r="O884" s="14">
        <v>2.2126841319402301E-2</v>
      </c>
      <c r="P884" s="14">
        <v>5.5677153268284499E-2</v>
      </c>
      <c r="Q884" s="14">
        <v>7.1061188344779203E-2</v>
      </c>
      <c r="R884" s="14">
        <v>3.8054455077235497E-2</v>
      </c>
      <c r="S884" s="14">
        <v>6.8324379736251301E-2</v>
      </c>
      <c r="T884" s="14">
        <v>9.5349059365990793E-2</v>
      </c>
      <c r="U884" s="14"/>
      <c r="V884" s="14">
        <v>4.3354918985196798E-2</v>
      </c>
      <c r="W884" s="14">
        <v>6.6120665515909005E-2</v>
      </c>
      <c r="X884" s="14"/>
      <c r="Y884" s="14">
        <v>5.31880684274771E-2</v>
      </c>
      <c r="Z884" s="14">
        <v>2.73833197210442E-2</v>
      </c>
      <c r="AA884" s="14">
        <v>3.2901968095197402E-2</v>
      </c>
      <c r="AB884" s="14"/>
      <c r="AC884" s="14">
        <v>6.6504685620299098E-2</v>
      </c>
      <c r="AD884" s="14">
        <v>4.6780681340493901E-2</v>
      </c>
      <c r="AE884" s="14">
        <v>6.5173736820198405E-2</v>
      </c>
      <c r="AF884" s="14">
        <v>3.6323747297782101E-2</v>
      </c>
    </row>
    <row r="885" spans="2:32" x14ac:dyDescent="0.3">
      <c r="B885" t="s">
        <v>263</v>
      </c>
      <c r="C885" s="14">
        <v>0.160294981981245</v>
      </c>
      <c r="D885" s="14">
        <v>0.13836492973318901</v>
      </c>
      <c r="E885" s="14">
        <v>0.180636613059968</v>
      </c>
      <c r="F885" s="14"/>
      <c r="G885" s="14">
        <v>0.19687244279631899</v>
      </c>
      <c r="H885" s="14">
        <v>0.159559910594858</v>
      </c>
      <c r="I885" s="14">
        <v>0.13948796212141101</v>
      </c>
      <c r="J885" s="14">
        <v>0.12916335357748901</v>
      </c>
      <c r="K885" s="14"/>
      <c r="L885" s="14">
        <v>0.123095671294286</v>
      </c>
      <c r="M885" s="14">
        <v>0.15443530689531401</v>
      </c>
      <c r="N885" s="14">
        <v>0.187997001814242</v>
      </c>
      <c r="O885" s="14">
        <v>0.17994158974152499</v>
      </c>
      <c r="P885" s="14">
        <v>0.16414235236723901</v>
      </c>
      <c r="Q885" s="14">
        <v>0.19294587504313401</v>
      </c>
      <c r="R885" s="14">
        <v>0.19147340327284401</v>
      </c>
      <c r="S885" s="14">
        <v>0.13252341556983899</v>
      </c>
      <c r="T885" s="14">
        <v>0.16931027847272501</v>
      </c>
      <c r="U885" s="14"/>
      <c r="V885" s="14">
        <v>0.15723404461464499</v>
      </c>
      <c r="W885" s="14">
        <v>0.168691988890844</v>
      </c>
      <c r="X885" s="14"/>
      <c r="Y885" s="14">
        <v>0.16929344671058999</v>
      </c>
      <c r="Z885" s="14">
        <v>0.17176041102925599</v>
      </c>
      <c r="AA885" s="14">
        <v>0.123305238906484</v>
      </c>
      <c r="AB885" s="14"/>
      <c r="AC885" s="14">
        <v>0.18686200205227099</v>
      </c>
      <c r="AD885" s="14">
        <v>0.16141627506301601</v>
      </c>
      <c r="AE885" s="14">
        <v>0.123887806330345</v>
      </c>
      <c r="AF885" s="14">
        <v>0.14865026755452199</v>
      </c>
    </row>
    <row r="886" spans="2:32" x14ac:dyDescent="0.3">
      <c r="B886" t="s">
        <v>264</v>
      </c>
      <c r="C886" s="14">
        <v>0.47227341209958601</v>
      </c>
      <c r="D886" s="14">
        <v>0.46985443814544198</v>
      </c>
      <c r="E886" s="14">
        <v>0.47570347756022102</v>
      </c>
      <c r="F886" s="14"/>
      <c r="G886" s="14">
        <v>0.45874125532547699</v>
      </c>
      <c r="H886" s="14">
        <v>0.49647578706918999</v>
      </c>
      <c r="I886" s="14">
        <v>0.463445846534285</v>
      </c>
      <c r="J886" s="14">
        <v>0.44232097401965997</v>
      </c>
      <c r="K886" s="14"/>
      <c r="L886" s="14">
        <v>0.46980496136841998</v>
      </c>
      <c r="M886" s="14">
        <v>0.532530965620027</v>
      </c>
      <c r="N886" s="14">
        <v>0.56048671772049097</v>
      </c>
      <c r="O886" s="14">
        <v>0.42422611874970201</v>
      </c>
      <c r="P886" s="14">
        <v>0.53145302104747105</v>
      </c>
      <c r="Q886" s="14">
        <v>0.413666915592385</v>
      </c>
      <c r="R886" s="14">
        <v>0.36603761901839899</v>
      </c>
      <c r="S886" s="14">
        <v>0.47176290146933197</v>
      </c>
      <c r="T886" s="14">
        <v>0.47527113461832299</v>
      </c>
      <c r="U886" s="14"/>
      <c r="V886" s="14">
        <v>0.47271123879902599</v>
      </c>
      <c r="W886" s="14">
        <v>0.46485116948644301</v>
      </c>
      <c r="X886" s="14"/>
      <c r="Y886" s="14">
        <v>0.49011023161325001</v>
      </c>
      <c r="Z886" s="14">
        <v>0.40358395995227497</v>
      </c>
      <c r="AA886" s="14">
        <v>0.36633655616835098</v>
      </c>
      <c r="AB886" s="14"/>
      <c r="AC886" s="14">
        <v>0.461009928023636</v>
      </c>
      <c r="AD886" s="14">
        <v>0.50182423996190495</v>
      </c>
      <c r="AE886" s="14">
        <v>0.47432302194078901</v>
      </c>
      <c r="AF886" s="14">
        <v>0.41295855070156301</v>
      </c>
    </row>
    <row r="887" spans="2:32" x14ac:dyDescent="0.3">
      <c r="B887" t="s">
        <v>265</v>
      </c>
      <c r="C887" s="14">
        <v>0.30141659537029603</v>
      </c>
      <c r="D887" s="14">
        <v>0.33873107010793002</v>
      </c>
      <c r="E887" s="14">
        <v>0.26443736105930099</v>
      </c>
      <c r="F887" s="14"/>
      <c r="G887" s="14">
        <v>0.27868641778132802</v>
      </c>
      <c r="H887" s="14">
        <v>0.28284325923812098</v>
      </c>
      <c r="I887" s="14">
        <v>0.32099130055969199</v>
      </c>
      <c r="J887" s="14">
        <v>0.36646572604593303</v>
      </c>
      <c r="K887" s="14"/>
      <c r="L887" s="14">
        <v>0.35938636226409099</v>
      </c>
      <c r="M887" s="14">
        <v>0.25917022362666498</v>
      </c>
      <c r="N887" s="14">
        <v>0.22113131975577499</v>
      </c>
      <c r="O887" s="14">
        <v>0.37370545018937001</v>
      </c>
      <c r="P887" s="14">
        <v>0.22669458290952599</v>
      </c>
      <c r="Q887" s="14">
        <v>0.28875523359424998</v>
      </c>
      <c r="R887" s="14">
        <v>0.36755744954136199</v>
      </c>
      <c r="S887" s="14">
        <v>0.30957883483606402</v>
      </c>
      <c r="T887" s="14">
        <v>0.26006952754296098</v>
      </c>
      <c r="U887" s="14"/>
      <c r="V887" s="14">
        <v>0.31513089269132399</v>
      </c>
      <c r="W887" s="14">
        <v>0.27636011931448201</v>
      </c>
      <c r="X887" s="14"/>
      <c r="Y887" s="14">
        <v>0.27213756479669499</v>
      </c>
      <c r="Z887" s="14">
        <v>0.36013192696873098</v>
      </c>
      <c r="AA887" s="14">
        <v>0.47745623682996702</v>
      </c>
      <c r="AB887" s="14"/>
      <c r="AC887" s="14">
        <v>0.27401296321625201</v>
      </c>
      <c r="AD887" s="14">
        <v>0.27277323947451598</v>
      </c>
      <c r="AE887" s="14">
        <v>0.28214780969141401</v>
      </c>
      <c r="AF887" s="14">
        <v>0.40206743444613302</v>
      </c>
    </row>
    <row r="888" spans="2:32" x14ac:dyDescent="0.3">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row>
    <row r="889" spans="2:32" x14ac:dyDescent="0.3">
      <c r="B889" s="6" t="s">
        <v>437</v>
      </c>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row>
    <row r="890" spans="2:32" x14ac:dyDescent="0.3">
      <c r="B890" s="21" t="s">
        <v>82</v>
      </c>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row>
    <row r="891" spans="2:32" x14ac:dyDescent="0.3">
      <c r="B891" t="s">
        <v>261</v>
      </c>
      <c r="C891" s="14">
        <v>1.3780399068976001E-2</v>
      </c>
      <c r="D891" s="14">
        <v>1.6332348188633501E-2</v>
      </c>
      <c r="E891" s="14">
        <v>1.12370264077069E-2</v>
      </c>
      <c r="F891" s="14"/>
      <c r="G891" s="14">
        <v>2.5774350356791799E-2</v>
      </c>
      <c r="H891" s="14">
        <v>1.222591618939E-2</v>
      </c>
      <c r="I891" s="14">
        <v>3.1231745268002998E-3</v>
      </c>
      <c r="J891" s="14">
        <v>1.51355389167458E-2</v>
      </c>
      <c r="K891" s="14"/>
      <c r="L891" s="14">
        <v>9.8448149398947908E-3</v>
      </c>
      <c r="M891" s="14">
        <v>0</v>
      </c>
      <c r="N891" s="14">
        <v>0</v>
      </c>
      <c r="O891" s="14">
        <v>0</v>
      </c>
      <c r="P891" s="14">
        <v>1.0161232685026099E-2</v>
      </c>
      <c r="Q891" s="14">
        <v>1.4887732386611501E-2</v>
      </c>
      <c r="R891" s="14">
        <v>4.6005880736147302E-2</v>
      </c>
      <c r="S891" s="14">
        <v>5.5876891364817299E-2</v>
      </c>
      <c r="T891" s="14">
        <v>1.2689573255546E-2</v>
      </c>
      <c r="U891" s="14"/>
      <c r="V891" s="14">
        <v>1.47690434202996E-2</v>
      </c>
      <c r="W891" s="14">
        <v>1.1876157832527399E-2</v>
      </c>
      <c r="X891" s="14"/>
      <c r="Y891" s="14">
        <v>1.4711385077353201E-2</v>
      </c>
      <c r="Z891" s="14">
        <v>1.5990863176822599E-2</v>
      </c>
      <c r="AA891" s="14">
        <v>1.9738307355207398E-2</v>
      </c>
      <c r="AB891" s="14"/>
      <c r="AC891" s="14">
        <v>7.1820068783845399E-3</v>
      </c>
      <c r="AD891" s="14">
        <v>1.8594472404058902E-2</v>
      </c>
      <c r="AE891" s="14">
        <v>2.3451140990076301E-2</v>
      </c>
      <c r="AF891" s="14">
        <v>6.9175799580914197E-3</v>
      </c>
    </row>
    <row r="892" spans="2:32" x14ac:dyDescent="0.3">
      <c r="B892" t="s">
        <v>262</v>
      </c>
      <c r="C892" s="14">
        <v>8.12310173902656E-2</v>
      </c>
      <c r="D892" s="14">
        <v>7.93091353898049E-2</v>
      </c>
      <c r="E892" s="14">
        <v>8.3338822526290102E-2</v>
      </c>
      <c r="F892" s="14"/>
      <c r="G892" s="14">
        <v>5.8089047237651903E-2</v>
      </c>
      <c r="H892" s="14">
        <v>0.10575925598205101</v>
      </c>
      <c r="I892" s="14">
        <v>8.2049134590976805E-2</v>
      </c>
      <c r="J892" s="14">
        <v>5.0862268234923201E-2</v>
      </c>
      <c r="K892" s="14"/>
      <c r="L892" s="14">
        <v>4.15126188651396E-2</v>
      </c>
      <c r="M892" s="14">
        <v>7.9627693105931402E-2</v>
      </c>
      <c r="N892" s="14">
        <v>8.6526041385814295E-2</v>
      </c>
      <c r="O892" s="14">
        <v>9.79153048641732E-2</v>
      </c>
      <c r="P892" s="14">
        <v>6.1859924028389003E-2</v>
      </c>
      <c r="Q892" s="14">
        <v>0.115079450392522</v>
      </c>
      <c r="R892" s="14">
        <v>8.6806209082667493E-2</v>
      </c>
      <c r="S892" s="14">
        <v>0.114704571138999</v>
      </c>
      <c r="T892" s="14">
        <v>0.101216721183542</v>
      </c>
      <c r="U892" s="14"/>
      <c r="V892" s="14">
        <v>7.2916236016821401E-2</v>
      </c>
      <c r="W892" s="14">
        <v>9.9675646585711694E-2</v>
      </c>
      <c r="X892" s="14"/>
      <c r="Y892" s="14">
        <v>8.0642815923078495E-2</v>
      </c>
      <c r="Z892" s="14">
        <v>6.4754515342131905E-2</v>
      </c>
      <c r="AA892" s="14">
        <v>4.2243226309651799E-2</v>
      </c>
      <c r="AB892" s="14"/>
      <c r="AC892" s="14">
        <v>8.5681815962994595E-2</v>
      </c>
      <c r="AD892" s="14">
        <v>7.8569965168898304E-2</v>
      </c>
      <c r="AE892" s="14">
        <v>0.134182068588307</v>
      </c>
      <c r="AF892" s="14">
        <v>6.1312296157733898E-2</v>
      </c>
    </row>
    <row r="893" spans="2:32" x14ac:dyDescent="0.3">
      <c r="B893" t="s">
        <v>263</v>
      </c>
      <c r="C893" s="14">
        <v>0.192006251625984</v>
      </c>
      <c r="D893" s="14">
        <v>0.15852666414126601</v>
      </c>
      <c r="E893" s="14">
        <v>0.224056170157862</v>
      </c>
      <c r="F893" s="14"/>
      <c r="G893" s="14">
        <v>0.20835408695702101</v>
      </c>
      <c r="H893" s="14">
        <v>0.213681655316247</v>
      </c>
      <c r="I893" s="14">
        <v>0.161453007054466</v>
      </c>
      <c r="J893" s="14">
        <v>0.151828568799626</v>
      </c>
      <c r="K893" s="14"/>
      <c r="L893" s="14">
        <v>0.175156782506981</v>
      </c>
      <c r="M893" s="14">
        <v>0.18864942586552499</v>
      </c>
      <c r="N893" s="14">
        <v>0.224808032987203</v>
      </c>
      <c r="O893" s="14">
        <v>0.16986001847416701</v>
      </c>
      <c r="P893" s="14">
        <v>0.17588492976341899</v>
      </c>
      <c r="Q893" s="14">
        <v>0.16300476983922599</v>
      </c>
      <c r="R893" s="14">
        <v>0.19540715212066401</v>
      </c>
      <c r="S893" s="14">
        <v>0.15340323912460599</v>
      </c>
      <c r="T893" s="14">
        <v>0.26040458392502402</v>
      </c>
      <c r="U893" s="14"/>
      <c r="V893" s="14">
        <v>0.19394731471579199</v>
      </c>
      <c r="W893" s="14">
        <v>0.188163389440728</v>
      </c>
      <c r="X893" s="14"/>
      <c r="Y893" s="14">
        <v>0.21364468372109799</v>
      </c>
      <c r="Z893" s="14">
        <v>0.14183362108290501</v>
      </c>
      <c r="AA893" s="14">
        <v>7.8992997763172507E-2</v>
      </c>
      <c r="AB893" s="14"/>
      <c r="AC893" s="14">
        <v>0.21102626480800499</v>
      </c>
      <c r="AD893" s="14">
        <v>0.214692008035442</v>
      </c>
      <c r="AE893" s="14">
        <v>0.13178740155823099</v>
      </c>
      <c r="AF893" s="14">
        <v>0.15137007636541899</v>
      </c>
    </row>
    <row r="894" spans="2:32" x14ac:dyDescent="0.3">
      <c r="B894" t="s">
        <v>264</v>
      </c>
      <c r="C894" s="14">
        <v>0.42899713034362802</v>
      </c>
      <c r="D894" s="14">
        <v>0.42996162576931402</v>
      </c>
      <c r="E894" s="14">
        <v>0.42892584700215403</v>
      </c>
      <c r="F894" s="14"/>
      <c r="G894" s="14">
        <v>0.44558817600054801</v>
      </c>
      <c r="H894" s="14">
        <v>0.408573882564297</v>
      </c>
      <c r="I894" s="14">
        <v>0.43698657813445102</v>
      </c>
      <c r="J894" s="14">
        <v>0.442729168262332</v>
      </c>
      <c r="K894" s="14"/>
      <c r="L894" s="14">
        <v>0.388406831022167</v>
      </c>
      <c r="M894" s="14">
        <v>0.49628404140388699</v>
      </c>
      <c r="N894" s="14">
        <v>0.50213346930333103</v>
      </c>
      <c r="O894" s="14">
        <v>0.38180274559187</v>
      </c>
      <c r="P894" s="14">
        <v>0.53178751007514902</v>
      </c>
      <c r="Q894" s="14">
        <v>0.43411893773807297</v>
      </c>
      <c r="R894" s="14">
        <v>0.35878222118181902</v>
      </c>
      <c r="S894" s="14">
        <v>0.351221623301187</v>
      </c>
      <c r="T894" s="14">
        <v>0.431418276858686</v>
      </c>
      <c r="U894" s="14"/>
      <c r="V894" s="14">
        <v>0.41748836996473598</v>
      </c>
      <c r="W894" s="14">
        <v>0.44824123915685898</v>
      </c>
      <c r="X894" s="14"/>
      <c r="Y894" s="14">
        <v>0.44205717675259198</v>
      </c>
      <c r="Z894" s="14">
        <v>0.40140428388402599</v>
      </c>
      <c r="AA894" s="14">
        <v>0.43545538894782998</v>
      </c>
      <c r="AB894" s="14"/>
      <c r="AC894" s="14">
        <v>0.47348702267175402</v>
      </c>
      <c r="AD894" s="14">
        <v>0.42447730209728601</v>
      </c>
      <c r="AE894" s="14">
        <v>0.38598940238409002</v>
      </c>
      <c r="AF894" s="14">
        <v>0.40314400610083101</v>
      </c>
    </row>
    <row r="895" spans="2:32" x14ac:dyDescent="0.3">
      <c r="B895" t="s">
        <v>265</v>
      </c>
      <c r="C895" s="14">
        <v>0.28398520157114698</v>
      </c>
      <c r="D895" s="14">
        <v>0.31587022651098201</v>
      </c>
      <c r="E895" s="14">
        <v>0.25244213390598702</v>
      </c>
      <c r="F895" s="14"/>
      <c r="G895" s="14">
        <v>0.26219433944798798</v>
      </c>
      <c r="H895" s="14">
        <v>0.259759289948016</v>
      </c>
      <c r="I895" s="14">
        <v>0.316388105693306</v>
      </c>
      <c r="J895" s="14">
        <v>0.339444455786373</v>
      </c>
      <c r="K895" s="14"/>
      <c r="L895" s="14">
        <v>0.38507895266581799</v>
      </c>
      <c r="M895" s="14">
        <v>0.235438839624657</v>
      </c>
      <c r="N895" s="14">
        <v>0.18653245632365201</v>
      </c>
      <c r="O895" s="14">
        <v>0.35042193106978903</v>
      </c>
      <c r="P895" s="14">
        <v>0.220306403448017</v>
      </c>
      <c r="Q895" s="14">
        <v>0.27290910964356802</v>
      </c>
      <c r="R895" s="14">
        <v>0.31299853687870299</v>
      </c>
      <c r="S895" s="14">
        <v>0.32479367507038998</v>
      </c>
      <c r="T895" s="14">
        <v>0.194270844777202</v>
      </c>
      <c r="U895" s="14"/>
      <c r="V895" s="14">
        <v>0.30087903588235099</v>
      </c>
      <c r="W895" s="14">
        <v>0.25204356698417402</v>
      </c>
      <c r="X895" s="14"/>
      <c r="Y895" s="14">
        <v>0.24894393852587801</v>
      </c>
      <c r="Z895" s="14">
        <v>0.376016716514115</v>
      </c>
      <c r="AA895" s="14">
        <v>0.42357007962413901</v>
      </c>
      <c r="AB895" s="14"/>
      <c r="AC895" s="14">
        <v>0.22262288967886201</v>
      </c>
      <c r="AD895" s="14">
        <v>0.26366625229431501</v>
      </c>
      <c r="AE895" s="14">
        <v>0.32458998647929499</v>
      </c>
      <c r="AF895" s="14">
        <v>0.37725604141792501</v>
      </c>
    </row>
    <row r="896" spans="2:32" x14ac:dyDescent="0.3">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row>
    <row r="897" spans="2:32" x14ac:dyDescent="0.3">
      <c r="B897" s="6" t="s">
        <v>438</v>
      </c>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row>
    <row r="898" spans="2:32" x14ac:dyDescent="0.3">
      <c r="B898" s="21" t="s">
        <v>82</v>
      </c>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row>
    <row r="899" spans="2:32" x14ac:dyDescent="0.3">
      <c r="B899" t="s">
        <v>261</v>
      </c>
      <c r="C899" s="14">
        <v>4.47767284816512E-2</v>
      </c>
      <c r="D899" s="14">
        <v>4.8259845774685901E-2</v>
      </c>
      <c r="E899" s="14">
        <v>4.1359850865672398E-2</v>
      </c>
      <c r="F899" s="14"/>
      <c r="G899" s="14">
        <v>4.6603449710826202E-2</v>
      </c>
      <c r="H899" s="14">
        <v>3.4718625932684898E-2</v>
      </c>
      <c r="I899" s="14">
        <v>4.19248877692091E-2</v>
      </c>
      <c r="J899" s="14">
        <v>7.7693961848189497E-2</v>
      </c>
      <c r="K899" s="14"/>
      <c r="L899" s="14">
        <v>3.25273218713443E-2</v>
      </c>
      <c r="M899" s="14">
        <v>3.1499290700819901E-2</v>
      </c>
      <c r="N899" s="14">
        <v>7.2289822488127306E-2</v>
      </c>
      <c r="O899" s="14">
        <v>0</v>
      </c>
      <c r="P899" s="14">
        <v>9.0538848286362994E-2</v>
      </c>
      <c r="Q899" s="14">
        <v>6.44658578604001E-2</v>
      </c>
      <c r="R899" s="14">
        <v>7.3878561773101398E-2</v>
      </c>
      <c r="S899" s="14">
        <v>3.8618946172570799E-2</v>
      </c>
      <c r="T899" s="14">
        <v>3.6327721361564001E-2</v>
      </c>
      <c r="U899" s="14"/>
      <c r="V899" s="14">
        <v>4.3482298834601099E-2</v>
      </c>
      <c r="W899" s="14">
        <v>4.80441359252416E-2</v>
      </c>
      <c r="X899" s="14"/>
      <c r="Y899" s="14">
        <v>4.1245251903381297E-2</v>
      </c>
      <c r="Z899" s="14">
        <v>8.7470972603314698E-2</v>
      </c>
      <c r="AA899" s="14">
        <v>2.8283692854080202E-2</v>
      </c>
      <c r="AB899" s="14"/>
      <c r="AC899" s="14">
        <v>3.34171378456267E-2</v>
      </c>
      <c r="AD899" s="14">
        <v>4.5433218123230798E-2</v>
      </c>
      <c r="AE899" s="14">
        <v>8.4111841900401205E-2</v>
      </c>
      <c r="AF899" s="14">
        <v>3.9478154050467597E-2</v>
      </c>
    </row>
    <row r="900" spans="2:32" x14ac:dyDescent="0.3">
      <c r="B900" t="s">
        <v>262</v>
      </c>
      <c r="C900" s="14">
        <v>0.14061974782843201</v>
      </c>
      <c r="D900" s="14">
        <v>0.12995944001770901</v>
      </c>
      <c r="E900" s="14">
        <v>0.151660423812532</v>
      </c>
      <c r="F900" s="14"/>
      <c r="G900" s="14">
        <v>0.115478975172354</v>
      </c>
      <c r="H900" s="14">
        <v>0.14776831626063899</v>
      </c>
      <c r="I900" s="14">
        <v>0.159871072555726</v>
      </c>
      <c r="J900" s="14">
        <v>0.13182344934001899</v>
      </c>
      <c r="K900" s="14"/>
      <c r="L900" s="14">
        <v>0.12022565239771001</v>
      </c>
      <c r="M900" s="14">
        <v>0.140636881250572</v>
      </c>
      <c r="N900" s="14">
        <v>0.132581760682076</v>
      </c>
      <c r="O900" s="14">
        <v>0.15925591798417199</v>
      </c>
      <c r="P900" s="14">
        <v>0.140652606021131</v>
      </c>
      <c r="Q900" s="14">
        <v>0.14836802275455899</v>
      </c>
      <c r="R900" s="14">
        <v>0.103839785706541</v>
      </c>
      <c r="S900" s="14">
        <v>0.14963305111886199</v>
      </c>
      <c r="T900" s="14">
        <v>0.17670718249990999</v>
      </c>
      <c r="U900" s="14"/>
      <c r="V900" s="14">
        <v>0.149467720604882</v>
      </c>
      <c r="W900" s="14">
        <v>0.123790639044787</v>
      </c>
      <c r="X900" s="14"/>
      <c r="Y900" s="14">
        <v>0.14096045820147299</v>
      </c>
      <c r="Z900" s="14">
        <v>0.10098324896833601</v>
      </c>
      <c r="AA900" s="14">
        <v>0.120362324733537</v>
      </c>
      <c r="AB900" s="14"/>
      <c r="AC900" s="14">
        <v>9.3117865213411394E-2</v>
      </c>
      <c r="AD900" s="14">
        <v>0.16591002338071201</v>
      </c>
      <c r="AE900" s="14">
        <v>0.19942451702652</v>
      </c>
      <c r="AF900" s="14">
        <v>0.11572088070089701</v>
      </c>
    </row>
    <row r="901" spans="2:32" x14ac:dyDescent="0.3">
      <c r="B901" t="s">
        <v>263</v>
      </c>
      <c r="C901" s="14">
        <v>0.18889383797157999</v>
      </c>
      <c r="D901" s="14">
        <v>0.16969635806220801</v>
      </c>
      <c r="E901" s="14">
        <v>0.20654115116622601</v>
      </c>
      <c r="F901" s="14"/>
      <c r="G901" s="14">
        <v>0.234314582117992</v>
      </c>
      <c r="H901" s="14">
        <v>0.19509592817714699</v>
      </c>
      <c r="I901" s="14">
        <v>0.16231181739056999</v>
      </c>
      <c r="J901" s="14">
        <v>0.12974062117395499</v>
      </c>
      <c r="K901" s="14"/>
      <c r="L901" s="14">
        <v>0.13707499392695099</v>
      </c>
      <c r="M901" s="14">
        <v>0.21215584331189899</v>
      </c>
      <c r="N901" s="14">
        <v>0.30122928571587898</v>
      </c>
      <c r="O901" s="14">
        <v>0.20563936883789</v>
      </c>
      <c r="P901" s="14">
        <v>0.15579399874653899</v>
      </c>
      <c r="Q901" s="14">
        <v>0.21465088166020899</v>
      </c>
      <c r="R901" s="14">
        <v>0.15111491974841701</v>
      </c>
      <c r="S901" s="14">
        <v>0.146225564950627</v>
      </c>
      <c r="T901" s="14">
        <v>0.22388554434931099</v>
      </c>
      <c r="U901" s="14"/>
      <c r="V901" s="14">
        <v>0.18683583988163099</v>
      </c>
      <c r="W901" s="14">
        <v>0.191413163026114</v>
      </c>
      <c r="X901" s="14"/>
      <c r="Y901" s="14">
        <v>0.21008833946285599</v>
      </c>
      <c r="Z901" s="14">
        <v>0.13461726641281699</v>
      </c>
      <c r="AA901" s="14">
        <v>0.15037740725585999</v>
      </c>
      <c r="AB901" s="14"/>
      <c r="AC901" s="14">
        <v>0.24185434860357299</v>
      </c>
      <c r="AD901" s="14">
        <v>0.19528748865349699</v>
      </c>
      <c r="AE901" s="14">
        <v>6.7033721629884205E-2</v>
      </c>
      <c r="AF901" s="14">
        <v>0.169489337878997</v>
      </c>
    </row>
    <row r="902" spans="2:32" x14ac:dyDescent="0.3">
      <c r="B902" t="s">
        <v>264</v>
      </c>
      <c r="C902" s="14">
        <v>0.36248177946919602</v>
      </c>
      <c r="D902" s="14">
        <v>0.35462309214169702</v>
      </c>
      <c r="E902" s="14">
        <v>0.37116439750317598</v>
      </c>
      <c r="F902" s="14"/>
      <c r="G902" s="14">
        <v>0.37361004490945299</v>
      </c>
      <c r="H902" s="14">
        <v>0.354296672699493</v>
      </c>
      <c r="I902" s="14">
        <v>0.350457446949345</v>
      </c>
      <c r="J902" s="14">
        <v>0.38872877670177503</v>
      </c>
      <c r="K902" s="14"/>
      <c r="L902" s="14">
        <v>0.37806709160482899</v>
      </c>
      <c r="M902" s="14">
        <v>0.41022863364002499</v>
      </c>
      <c r="N902" s="14">
        <v>0.27010824343683598</v>
      </c>
      <c r="O902" s="14">
        <v>0.25250969109277099</v>
      </c>
      <c r="P902" s="14">
        <v>0.43298189419213101</v>
      </c>
      <c r="Q902" s="14">
        <v>0.35361100713867599</v>
      </c>
      <c r="R902" s="14">
        <v>0.38204347683272</v>
      </c>
      <c r="S902" s="14">
        <v>0.31766571499381002</v>
      </c>
      <c r="T902" s="14">
        <v>0.36338736201344002</v>
      </c>
      <c r="U902" s="14"/>
      <c r="V902" s="14">
        <v>0.342194741243881</v>
      </c>
      <c r="W902" s="14">
        <v>0.40131111437564099</v>
      </c>
      <c r="X902" s="14"/>
      <c r="Y902" s="14">
        <v>0.37148162809694202</v>
      </c>
      <c r="Z902" s="14">
        <v>0.36457349140683398</v>
      </c>
      <c r="AA902" s="14">
        <v>0.31507150333876899</v>
      </c>
      <c r="AB902" s="14"/>
      <c r="AC902" s="14">
        <v>0.40753231877144602</v>
      </c>
      <c r="AD902" s="14">
        <v>0.34964602385440102</v>
      </c>
      <c r="AE902" s="14">
        <v>0.38597067543267299</v>
      </c>
      <c r="AF902" s="14">
        <v>0.32690143076511702</v>
      </c>
    </row>
    <row r="903" spans="2:32" x14ac:dyDescent="0.3">
      <c r="B903" t="s">
        <v>265</v>
      </c>
      <c r="C903" s="14">
        <v>0.263227906249141</v>
      </c>
      <c r="D903" s="14">
        <v>0.29746126400369999</v>
      </c>
      <c r="E903" s="14">
        <v>0.229274176652393</v>
      </c>
      <c r="F903" s="14"/>
      <c r="G903" s="14">
        <v>0.22999294808937501</v>
      </c>
      <c r="H903" s="14">
        <v>0.268120456930036</v>
      </c>
      <c r="I903" s="14">
        <v>0.28543477533514999</v>
      </c>
      <c r="J903" s="14">
        <v>0.27201319093606102</v>
      </c>
      <c r="K903" s="14"/>
      <c r="L903" s="14">
        <v>0.33210494019916498</v>
      </c>
      <c r="M903" s="14">
        <v>0.205479351096684</v>
      </c>
      <c r="N903" s="14">
        <v>0.22379088767708299</v>
      </c>
      <c r="O903" s="14">
        <v>0.38259502208516699</v>
      </c>
      <c r="P903" s="14">
        <v>0.18003265275383601</v>
      </c>
      <c r="Q903" s="14">
        <v>0.21890423058615599</v>
      </c>
      <c r="R903" s="14">
        <v>0.289123255939221</v>
      </c>
      <c r="S903" s="14">
        <v>0.34785672276412999</v>
      </c>
      <c r="T903" s="14">
        <v>0.19969218977577399</v>
      </c>
      <c r="U903" s="14"/>
      <c r="V903" s="14">
        <v>0.27801939943500498</v>
      </c>
      <c r="W903" s="14">
        <v>0.23544094762821599</v>
      </c>
      <c r="X903" s="14"/>
      <c r="Y903" s="14">
        <v>0.23622432233534699</v>
      </c>
      <c r="Z903" s="14">
        <v>0.31235502060869802</v>
      </c>
      <c r="AA903" s="14">
        <v>0.38590507181775402</v>
      </c>
      <c r="AB903" s="14"/>
      <c r="AC903" s="14">
        <v>0.22407832956594401</v>
      </c>
      <c r="AD903" s="14">
        <v>0.24372324598816</v>
      </c>
      <c r="AE903" s="14">
        <v>0.26345924401052201</v>
      </c>
      <c r="AF903" s="14">
        <v>0.34841019660452099</v>
      </c>
    </row>
    <row r="904" spans="2:32" x14ac:dyDescent="0.3">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row>
    <row r="905" spans="2:32" x14ac:dyDescent="0.3">
      <c r="B905" s="6" t="s">
        <v>439</v>
      </c>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row>
    <row r="906" spans="2:32" x14ac:dyDescent="0.3">
      <c r="B906" s="21" t="s">
        <v>82</v>
      </c>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row>
    <row r="907" spans="2:32" x14ac:dyDescent="0.3">
      <c r="B907" t="s">
        <v>261</v>
      </c>
      <c r="C907" s="14">
        <v>0.22667762925012799</v>
      </c>
      <c r="D907" s="14">
        <v>0.25690509188536298</v>
      </c>
      <c r="E907" s="14">
        <v>0.19668500232943301</v>
      </c>
      <c r="F907" s="14"/>
      <c r="G907" s="14">
        <v>0.21401780298905901</v>
      </c>
      <c r="H907" s="14">
        <v>0.209038083032595</v>
      </c>
      <c r="I907" s="14">
        <v>0.23049147018112101</v>
      </c>
      <c r="J907" s="14">
        <v>0.29930060507488498</v>
      </c>
      <c r="K907" s="14"/>
      <c r="L907" s="14">
        <v>0.31920022241566598</v>
      </c>
      <c r="M907" s="14">
        <v>0.176615811778711</v>
      </c>
      <c r="N907" s="14">
        <v>0.143037740309675</v>
      </c>
      <c r="O907" s="14">
        <v>0.31202876398363699</v>
      </c>
      <c r="P907" s="14">
        <v>0.15099948124981699</v>
      </c>
      <c r="Q907" s="14">
        <v>0.202933860670519</v>
      </c>
      <c r="R907" s="14">
        <v>0.229383195683072</v>
      </c>
      <c r="S907" s="14">
        <v>0.29375408641539602</v>
      </c>
      <c r="T907" s="14">
        <v>0.15565154342504101</v>
      </c>
      <c r="U907" s="14"/>
      <c r="V907" s="14">
        <v>0.238444956141142</v>
      </c>
      <c r="W907" s="14">
        <v>0.20478460507048599</v>
      </c>
      <c r="X907" s="14"/>
      <c r="Y907" s="14">
        <v>0.19326817217199699</v>
      </c>
      <c r="Z907" s="14">
        <v>0.31027964707106798</v>
      </c>
      <c r="AA907" s="14">
        <v>0.30386670943951899</v>
      </c>
      <c r="AB907" s="14"/>
      <c r="AC907" s="14">
        <v>0.19139161351054099</v>
      </c>
      <c r="AD907" s="14">
        <v>0.19533785870988901</v>
      </c>
      <c r="AE907" s="14">
        <v>0.23780945945842</v>
      </c>
      <c r="AF907" s="14">
        <v>0.326919687179209</v>
      </c>
    </row>
    <row r="908" spans="2:32" x14ac:dyDescent="0.3">
      <c r="B908" t="s">
        <v>262</v>
      </c>
      <c r="C908" s="14">
        <v>0.36452141062703503</v>
      </c>
      <c r="D908" s="14">
        <v>0.35979726856308902</v>
      </c>
      <c r="E908" s="14">
        <v>0.37004875513193303</v>
      </c>
      <c r="F908" s="14"/>
      <c r="G908" s="14">
        <v>0.31246420969490901</v>
      </c>
      <c r="H908" s="14">
        <v>0.35993046844262799</v>
      </c>
      <c r="I908" s="14">
        <v>0.42694176977401399</v>
      </c>
      <c r="J908" s="14">
        <v>0.36196053819166202</v>
      </c>
      <c r="K908" s="14"/>
      <c r="L908" s="14">
        <v>0.29093337293198801</v>
      </c>
      <c r="M908" s="14">
        <v>0.45151399357197802</v>
      </c>
      <c r="N908" s="14">
        <v>0.40946719036929602</v>
      </c>
      <c r="O908" s="14">
        <v>0.29799594237883098</v>
      </c>
      <c r="P908" s="14">
        <v>0.40949528580713201</v>
      </c>
      <c r="Q908" s="14">
        <v>0.39233548069678198</v>
      </c>
      <c r="R908" s="14">
        <v>0.36393892237566</v>
      </c>
      <c r="S908" s="14">
        <v>0.380433272940922</v>
      </c>
      <c r="T908" s="14">
        <v>0.35591770781586102</v>
      </c>
      <c r="U908" s="14"/>
      <c r="V908" s="14">
        <v>0.37569927422149801</v>
      </c>
      <c r="W908" s="14">
        <v>0.33537677374924901</v>
      </c>
      <c r="X908" s="14"/>
      <c r="Y908" s="14">
        <v>0.380254603960959</v>
      </c>
      <c r="Z908" s="14">
        <v>0.29473657608193599</v>
      </c>
      <c r="AA908" s="14">
        <v>0.36778888142338201</v>
      </c>
      <c r="AB908" s="14"/>
      <c r="AC908" s="14">
        <v>0.33361434275923801</v>
      </c>
      <c r="AD908" s="14">
        <v>0.40169174723974199</v>
      </c>
      <c r="AE908" s="14">
        <v>0.33972263080093101</v>
      </c>
      <c r="AF908" s="14">
        <v>0.32235128290821502</v>
      </c>
    </row>
    <row r="909" spans="2:32" x14ac:dyDescent="0.3">
      <c r="B909" t="s">
        <v>263</v>
      </c>
      <c r="C909" s="14">
        <v>0.20049034307948199</v>
      </c>
      <c r="D909" s="14">
        <v>0.17272870919111899</v>
      </c>
      <c r="E909" s="14">
        <v>0.22679449947143299</v>
      </c>
      <c r="F909" s="14"/>
      <c r="G909" s="14">
        <v>0.21873896185121999</v>
      </c>
      <c r="H909" s="14">
        <v>0.20835417636909001</v>
      </c>
      <c r="I909" s="14">
        <v>0.19152431116572</v>
      </c>
      <c r="J909" s="14">
        <v>0.15679203126992899</v>
      </c>
      <c r="K909" s="14"/>
      <c r="L909" s="14">
        <v>0.14381786213657499</v>
      </c>
      <c r="M909" s="14">
        <v>0.214383009317554</v>
      </c>
      <c r="N909" s="14">
        <v>0.26847931848874901</v>
      </c>
      <c r="O909" s="14">
        <v>0.28012181615655501</v>
      </c>
      <c r="P909" s="14">
        <v>0.18074252001690599</v>
      </c>
      <c r="Q909" s="14">
        <v>0.20164662000499101</v>
      </c>
      <c r="R909" s="14">
        <v>0.20188142639106099</v>
      </c>
      <c r="S909" s="14">
        <v>0.169751740160098</v>
      </c>
      <c r="T909" s="14">
        <v>0.225530433236695</v>
      </c>
      <c r="U909" s="14"/>
      <c r="V909" s="14">
        <v>0.19026927945430699</v>
      </c>
      <c r="W909" s="14">
        <v>0.222266898049885</v>
      </c>
      <c r="X909" s="14"/>
      <c r="Y909" s="14">
        <v>0.22070191163587899</v>
      </c>
      <c r="Z909" s="14">
        <v>0.14510452877353</v>
      </c>
      <c r="AA909" s="14">
        <v>0.106140874029987</v>
      </c>
      <c r="AB909" s="14"/>
      <c r="AC909" s="14">
        <v>0.26525094785137399</v>
      </c>
      <c r="AD909" s="14">
        <v>0.198000417051508</v>
      </c>
      <c r="AE909" s="14">
        <v>0.116275493564614</v>
      </c>
      <c r="AF909" s="14">
        <v>0.174401583406771</v>
      </c>
    </row>
    <row r="910" spans="2:32" x14ac:dyDescent="0.3">
      <c r="B910" t="s">
        <v>264</v>
      </c>
      <c r="C910" s="14">
        <v>0.14880020013999401</v>
      </c>
      <c r="D910" s="14">
        <v>0.14487416676068399</v>
      </c>
      <c r="E910" s="14">
        <v>0.15307004594176299</v>
      </c>
      <c r="F910" s="14"/>
      <c r="G910" s="14">
        <v>0.174978939883038</v>
      </c>
      <c r="H910" s="14">
        <v>0.17393149610190001</v>
      </c>
      <c r="I910" s="14">
        <v>0.103728659460326</v>
      </c>
      <c r="J910" s="14">
        <v>0.10646591894667901</v>
      </c>
      <c r="K910" s="14"/>
      <c r="L910" s="14">
        <v>0.178343880892886</v>
      </c>
      <c r="M910" s="14">
        <v>0.12731976149455701</v>
      </c>
      <c r="N910" s="14">
        <v>0.10937397116527001</v>
      </c>
      <c r="O910" s="14">
        <v>6.8201698262889604E-2</v>
      </c>
      <c r="P910" s="14">
        <v>0.213790611470773</v>
      </c>
      <c r="Q910" s="14">
        <v>0.150603772708124</v>
      </c>
      <c r="R910" s="14">
        <v>0.120562165130336</v>
      </c>
      <c r="S910" s="14">
        <v>5.5172831292302098E-2</v>
      </c>
      <c r="T910" s="14">
        <v>0.19999517197709701</v>
      </c>
      <c r="U910" s="14"/>
      <c r="V910" s="14">
        <v>0.138865948293873</v>
      </c>
      <c r="W910" s="14">
        <v>0.17147503346654899</v>
      </c>
      <c r="X910" s="14"/>
      <c r="Y910" s="14">
        <v>0.146387433603613</v>
      </c>
      <c r="Z910" s="14">
        <v>0.18107290554640701</v>
      </c>
      <c r="AA910" s="14">
        <v>0.120780803941359</v>
      </c>
      <c r="AB910" s="14"/>
      <c r="AC910" s="14">
        <v>0.14840434534923</v>
      </c>
      <c r="AD910" s="14">
        <v>0.14622091729507</v>
      </c>
      <c r="AE910" s="14">
        <v>0.22836345247986101</v>
      </c>
      <c r="AF910" s="14">
        <v>0.123770315719402</v>
      </c>
    </row>
    <row r="911" spans="2:32" x14ac:dyDescent="0.3">
      <c r="B911" t="s">
        <v>265</v>
      </c>
      <c r="C911" s="14">
        <v>5.9510416903361403E-2</v>
      </c>
      <c r="D911" s="14">
        <v>6.5694763599745395E-2</v>
      </c>
      <c r="E911" s="14">
        <v>5.3401697125437901E-2</v>
      </c>
      <c r="F911" s="14"/>
      <c r="G911" s="14">
        <v>7.9800085581773594E-2</v>
      </c>
      <c r="H911" s="14">
        <v>4.8745776053787E-2</v>
      </c>
      <c r="I911" s="14">
        <v>4.7313789418819502E-2</v>
      </c>
      <c r="J911" s="14">
        <v>7.5480906516844498E-2</v>
      </c>
      <c r="K911" s="14"/>
      <c r="L911" s="14">
        <v>6.7704661622884396E-2</v>
      </c>
      <c r="M911" s="14">
        <v>3.0167423837199898E-2</v>
      </c>
      <c r="N911" s="14">
        <v>6.9641779667009407E-2</v>
      </c>
      <c r="O911" s="14">
        <v>4.1651779218087201E-2</v>
      </c>
      <c r="P911" s="14">
        <v>4.4972101455372601E-2</v>
      </c>
      <c r="Q911" s="14">
        <v>5.2480265919582998E-2</v>
      </c>
      <c r="R911" s="14">
        <v>8.4234290419871405E-2</v>
      </c>
      <c r="S911" s="14">
        <v>0.100888069191282</v>
      </c>
      <c r="T911" s="14">
        <v>6.2905143545306005E-2</v>
      </c>
      <c r="U911" s="14"/>
      <c r="V911" s="14">
        <v>5.6720541889179403E-2</v>
      </c>
      <c r="W911" s="14">
        <v>6.6096689663831698E-2</v>
      </c>
      <c r="X911" s="14"/>
      <c r="Y911" s="14">
        <v>5.93878786275528E-2</v>
      </c>
      <c r="Z911" s="14">
        <v>6.8806342527058695E-2</v>
      </c>
      <c r="AA911" s="14">
        <v>0.101422731165753</v>
      </c>
      <c r="AB911" s="14"/>
      <c r="AC911" s="14">
        <v>6.1338750529616098E-2</v>
      </c>
      <c r="AD911" s="14">
        <v>5.8749059703791497E-2</v>
      </c>
      <c r="AE911" s="14">
        <v>7.7828963696174203E-2</v>
      </c>
      <c r="AF911" s="14">
        <v>5.2557130786403297E-2</v>
      </c>
    </row>
    <row r="912" spans="2:32" x14ac:dyDescent="0.3">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row>
    <row r="913" spans="2:32" x14ac:dyDescent="0.3">
      <c r="B913" s="6" t="s">
        <v>441</v>
      </c>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row>
    <row r="914" spans="2:32" x14ac:dyDescent="0.3">
      <c r="B914" s="21" t="s">
        <v>82</v>
      </c>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row>
    <row r="915" spans="2:32" x14ac:dyDescent="0.3">
      <c r="B915" t="s">
        <v>261</v>
      </c>
      <c r="C915" s="14">
        <v>0.20669517048383801</v>
      </c>
      <c r="D915" s="14">
        <v>0.22569358860643701</v>
      </c>
      <c r="E915" s="14">
        <v>0.186868194697144</v>
      </c>
      <c r="F915" s="14"/>
      <c r="G915" s="14">
        <v>0.21992569602357201</v>
      </c>
      <c r="H915" s="14">
        <v>0.176650548117156</v>
      </c>
      <c r="I915" s="14">
        <v>0.24136142985955999</v>
      </c>
      <c r="J915" s="14">
        <v>0.20247603034012701</v>
      </c>
      <c r="K915" s="14"/>
      <c r="L915" s="14">
        <v>0.33383886508126598</v>
      </c>
      <c r="M915" s="14">
        <v>0.12767826421283901</v>
      </c>
      <c r="N915" s="14">
        <v>0.15123265563069799</v>
      </c>
      <c r="O915" s="14">
        <v>0.14262798094620899</v>
      </c>
      <c r="P915" s="14">
        <v>0.18779888304772899</v>
      </c>
      <c r="Q915" s="14">
        <v>0.18185734782489299</v>
      </c>
      <c r="R915" s="14">
        <v>0.23914504892343999</v>
      </c>
      <c r="S915" s="14">
        <v>0.163871061282655</v>
      </c>
      <c r="T915" s="14">
        <v>0.18284808101685701</v>
      </c>
      <c r="U915" s="14"/>
      <c r="V915" s="14">
        <v>0.23864003947816301</v>
      </c>
      <c r="W915" s="14">
        <v>0.14100881805930701</v>
      </c>
      <c r="X915" s="14"/>
      <c r="Y915" s="14">
        <v>0.15138356409290299</v>
      </c>
      <c r="Z915" s="14">
        <v>0.29874470923105401</v>
      </c>
      <c r="AA915" s="14">
        <v>0.51014976601274997</v>
      </c>
      <c r="AB915" s="14"/>
      <c r="AC915" s="14">
        <v>0.102951478295501</v>
      </c>
      <c r="AD915" s="14">
        <v>0.177592051196545</v>
      </c>
      <c r="AE915" s="14">
        <v>0.25372775231633699</v>
      </c>
      <c r="AF915" s="14">
        <v>0.36641658399680999</v>
      </c>
    </row>
    <row r="916" spans="2:32" x14ac:dyDescent="0.3">
      <c r="B916" t="s">
        <v>262</v>
      </c>
      <c r="C916" s="14">
        <v>0.284944831349489</v>
      </c>
      <c r="D916" s="14">
        <v>0.27821520364925501</v>
      </c>
      <c r="E916" s="14">
        <v>0.29277759427027</v>
      </c>
      <c r="F916" s="14"/>
      <c r="G916" s="14">
        <v>0.33260202642484699</v>
      </c>
      <c r="H916" s="14">
        <v>0.26575116352789302</v>
      </c>
      <c r="I916" s="14">
        <v>0.26689350965981301</v>
      </c>
      <c r="J916" s="14">
        <v>0.27305387183804902</v>
      </c>
      <c r="K916" s="14"/>
      <c r="L916" s="14">
        <v>0.31811143532025499</v>
      </c>
      <c r="M916" s="14">
        <v>0.30444480122373702</v>
      </c>
      <c r="N916" s="14">
        <v>0.23125640487532401</v>
      </c>
      <c r="O916" s="14">
        <v>0.31660075576774799</v>
      </c>
      <c r="P916" s="14">
        <v>0.25006270212874598</v>
      </c>
      <c r="Q916" s="14">
        <v>0.26343613443029701</v>
      </c>
      <c r="R916" s="14">
        <v>0.16816125091623799</v>
      </c>
      <c r="S916" s="14">
        <v>0.36210845932674302</v>
      </c>
      <c r="T916" s="14">
        <v>0.31270260237514103</v>
      </c>
      <c r="U916" s="14"/>
      <c r="V916" s="14">
        <v>0.28740807272271002</v>
      </c>
      <c r="W916" s="14">
        <v>0.26921271488118298</v>
      </c>
      <c r="X916" s="14"/>
      <c r="Y916" s="14">
        <v>0.29453496714758698</v>
      </c>
      <c r="Z916" s="14">
        <v>0.35473821116312998</v>
      </c>
      <c r="AA916" s="14">
        <v>0.17887583743886201</v>
      </c>
      <c r="AB916" s="14"/>
      <c r="AC916" s="14">
        <v>0.27687641742684099</v>
      </c>
      <c r="AD916" s="14">
        <v>0.30386446532704903</v>
      </c>
      <c r="AE916" s="14">
        <v>0.24651421864443099</v>
      </c>
      <c r="AF916" s="14">
        <v>0.25296400599073698</v>
      </c>
    </row>
    <row r="917" spans="2:32" x14ac:dyDescent="0.3">
      <c r="B917" t="s">
        <v>263</v>
      </c>
      <c r="C917" s="14">
        <v>0.19603403829044899</v>
      </c>
      <c r="D917" s="14">
        <v>0.187269892396218</v>
      </c>
      <c r="E917" s="14">
        <v>0.203296471801544</v>
      </c>
      <c r="F917" s="14"/>
      <c r="G917" s="14">
        <v>0.178503332456285</v>
      </c>
      <c r="H917" s="14">
        <v>0.22649771106924599</v>
      </c>
      <c r="I917" s="14">
        <v>0.15559270592388</v>
      </c>
      <c r="J917" s="14">
        <v>0.22064555557624799</v>
      </c>
      <c r="K917" s="14"/>
      <c r="L917" s="14">
        <v>0.113884244142228</v>
      </c>
      <c r="M917" s="14">
        <v>0.22637689176647899</v>
      </c>
      <c r="N917" s="14">
        <v>0.21204691317734101</v>
      </c>
      <c r="O917" s="14">
        <v>0.22518426256139901</v>
      </c>
      <c r="P917" s="14">
        <v>0.287186141110224</v>
      </c>
      <c r="Q917" s="14">
        <v>0.16746315954094701</v>
      </c>
      <c r="R917" s="14">
        <v>0.22940924567191001</v>
      </c>
      <c r="S917" s="14">
        <v>0.125959035467236</v>
      </c>
      <c r="T917" s="14">
        <v>0.23921146886980199</v>
      </c>
      <c r="U917" s="14"/>
      <c r="V917" s="14">
        <v>0.19223895621388101</v>
      </c>
      <c r="W917" s="14">
        <v>0.20811745456453101</v>
      </c>
      <c r="X917" s="14"/>
      <c r="Y917" s="14">
        <v>0.220881647025021</v>
      </c>
      <c r="Z917" s="14">
        <v>0.113633569644503</v>
      </c>
      <c r="AA917" s="14">
        <v>6.3364769546604402E-2</v>
      </c>
      <c r="AB917" s="14"/>
      <c r="AC917" s="14">
        <v>0.24015720085923301</v>
      </c>
      <c r="AD917" s="14">
        <v>0.21050687108097199</v>
      </c>
      <c r="AE917" s="14">
        <v>0.11322154017276601</v>
      </c>
      <c r="AF917" s="14">
        <v>0.154003281247656</v>
      </c>
    </row>
    <row r="918" spans="2:32" x14ac:dyDescent="0.3">
      <c r="B918" t="s">
        <v>264</v>
      </c>
      <c r="C918" s="14">
        <v>0.21372720071895601</v>
      </c>
      <c r="D918" s="14">
        <v>0.21274892311217999</v>
      </c>
      <c r="E918" s="14">
        <v>0.21555181708151899</v>
      </c>
      <c r="F918" s="14"/>
      <c r="G918" s="14">
        <v>0.184294638542366</v>
      </c>
      <c r="H918" s="14">
        <v>0.236536878617227</v>
      </c>
      <c r="I918" s="14">
        <v>0.224392326348344</v>
      </c>
      <c r="J918" s="14">
        <v>0.18664729331073901</v>
      </c>
      <c r="K918" s="14"/>
      <c r="L918" s="14">
        <v>0.14382871741192499</v>
      </c>
      <c r="M918" s="14">
        <v>0.24933018059994699</v>
      </c>
      <c r="N918" s="14">
        <v>0.29117166059883498</v>
      </c>
      <c r="O918" s="14">
        <v>0.21063421298828999</v>
      </c>
      <c r="P918" s="14">
        <v>0.188234445533529</v>
      </c>
      <c r="Q918" s="14">
        <v>0.26033958807697299</v>
      </c>
      <c r="R918" s="14">
        <v>0.24970326131446199</v>
      </c>
      <c r="S918" s="14">
        <v>0.21845801679195101</v>
      </c>
      <c r="T918" s="14">
        <v>0.19747978730879601</v>
      </c>
      <c r="U918" s="14"/>
      <c r="V918" s="14">
        <v>0.196350960643703</v>
      </c>
      <c r="W918" s="14">
        <v>0.256345270599032</v>
      </c>
      <c r="X918" s="14"/>
      <c r="Y918" s="14">
        <v>0.237889988881298</v>
      </c>
      <c r="Z918" s="14">
        <v>0.136158817062626</v>
      </c>
      <c r="AA918" s="14">
        <v>0.158086459115858</v>
      </c>
      <c r="AB918" s="14"/>
      <c r="AC918" s="14">
        <v>0.27138938690202502</v>
      </c>
      <c r="AD918" s="14">
        <v>0.22170503910273801</v>
      </c>
      <c r="AE918" s="14">
        <v>0.21178732810918399</v>
      </c>
      <c r="AF918" s="14">
        <v>0.14328358486048301</v>
      </c>
    </row>
    <row r="919" spans="2:32" x14ac:dyDescent="0.3">
      <c r="B919" t="s">
        <v>265</v>
      </c>
      <c r="C919" s="14">
        <v>9.8598759157267499E-2</v>
      </c>
      <c r="D919" s="14">
        <v>9.6072392235910603E-2</v>
      </c>
      <c r="E919" s="14">
        <v>0.101505922149523</v>
      </c>
      <c r="F919" s="14"/>
      <c r="G919" s="14">
        <v>8.4674306552930206E-2</v>
      </c>
      <c r="H919" s="14">
        <v>9.4563698668478594E-2</v>
      </c>
      <c r="I919" s="14">
        <v>0.111760028208404</v>
      </c>
      <c r="J919" s="14">
        <v>0.117177248934837</v>
      </c>
      <c r="K919" s="14"/>
      <c r="L919" s="14">
        <v>9.0336738044326306E-2</v>
      </c>
      <c r="M919" s="14">
        <v>9.2169862196998104E-2</v>
      </c>
      <c r="N919" s="14">
        <v>0.11429236571780101</v>
      </c>
      <c r="O919" s="14">
        <v>0.104952787736355</v>
      </c>
      <c r="P919" s="14">
        <v>8.6717828179771694E-2</v>
      </c>
      <c r="Q919" s="14">
        <v>0.126903770126891</v>
      </c>
      <c r="R919" s="14">
        <v>0.113581193173951</v>
      </c>
      <c r="S919" s="14">
        <v>0.12960342713141601</v>
      </c>
      <c r="T919" s="14">
        <v>6.7758060429404507E-2</v>
      </c>
      <c r="U919" s="14"/>
      <c r="V919" s="14">
        <v>8.5361970941544504E-2</v>
      </c>
      <c r="W919" s="14">
        <v>0.12531574189594799</v>
      </c>
      <c r="X919" s="14"/>
      <c r="Y919" s="14">
        <v>9.5309832853191001E-2</v>
      </c>
      <c r="Z919" s="14">
        <v>9.6724692898687001E-2</v>
      </c>
      <c r="AA919" s="14">
        <v>8.9523167885925001E-2</v>
      </c>
      <c r="AB919" s="14"/>
      <c r="AC919" s="14">
        <v>0.108625516516399</v>
      </c>
      <c r="AD919" s="14">
        <v>8.6331573292695696E-2</v>
      </c>
      <c r="AE919" s="14">
        <v>0.174749160757282</v>
      </c>
      <c r="AF919" s="14">
        <v>8.3332543904313897E-2</v>
      </c>
    </row>
    <row r="920" spans="2:32" x14ac:dyDescent="0.3">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row>
    <row r="921" spans="2:32" x14ac:dyDescent="0.3">
      <c r="B921" s="6" t="s">
        <v>442</v>
      </c>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row>
    <row r="922" spans="2:32" x14ac:dyDescent="0.3">
      <c r="B922" s="21" t="s">
        <v>82</v>
      </c>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row>
    <row r="923" spans="2:32" x14ac:dyDescent="0.3">
      <c r="B923" t="s">
        <v>261</v>
      </c>
      <c r="C923" s="14">
        <v>4.5306708012573402E-2</v>
      </c>
      <c r="D923" s="14">
        <v>4.8107812910367899E-2</v>
      </c>
      <c r="E923" s="14">
        <v>4.2698997358894902E-2</v>
      </c>
      <c r="F923" s="14"/>
      <c r="G923" s="14">
        <v>2.5527676297757401E-2</v>
      </c>
      <c r="H923" s="14">
        <v>3.6232956146652298E-2</v>
      </c>
      <c r="I923" s="14">
        <v>7.2407639379062402E-2</v>
      </c>
      <c r="J923" s="14">
        <v>6.5380598452495095E-2</v>
      </c>
      <c r="K923" s="14"/>
      <c r="L923" s="14">
        <v>1.9566291412802601E-2</v>
      </c>
      <c r="M923" s="14">
        <v>3.9076828451064402E-2</v>
      </c>
      <c r="N923" s="14">
        <v>6.2487438296362198E-2</v>
      </c>
      <c r="O923" s="14">
        <v>6.7955553691498999E-2</v>
      </c>
      <c r="P923" s="14">
        <v>3.8511845227033902E-2</v>
      </c>
      <c r="Q923" s="14">
        <v>6.0589567587552497E-2</v>
      </c>
      <c r="R923" s="14">
        <v>6.0065377197901997E-2</v>
      </c>
      <c r="S923" s="14">
        <v>4.2268316023350697E-2</v>
      </c>
      <c r="T923" s="14">
        <v>5.0527553456792301E-2</v>
      </c>
      <c r="U923" s="14"/>
      <c r="V923" s="14">
        <v>3.6858348189731598E-2</v>
      </c>
      <c r="W923" s="14">
        <v>6.0476689119952097E-2</v>
      </c>
      <c r="X923" s="14"/>
      <c r="Y923" s="14">
        <v>5.3552654781794898E-2</v>
      </c>
      <c r="Z923" s="14">
        <v>3.04699482750392E-2</v>
      </c>
      <c r="AA923" s="14">
        <v>0</v>
      </c>
      <c r="AB923" s="14"/>
      <c r="AC923" s="14">
        <v>8.0895458342696999E-2</v>
      </c>
      <c r="AD923" s="14">
        <v>3.6525102025221502E-2</v>
      </c>
      <c r="AE923" s="14">
        <v>0</v>
      </c>
      <c r="AF923" s="14">
        <v>3.7555849361740203E-2</v>
      </c>
    </row>
    <row r="924" spans="2:32" x14ac:dyDescent="0.3">
      <c r="B924" t="s">
        <v>262</v>
      </c>
      <c r="C924" s="14">
        <v>0.108595658555592</v>
      </c>
      <c r="D924" s="14">
        <v>0.111551885558696</v>
      </c>
      <c r="E924" s="14">
        <v>0.10608551141283599</v>
      </c>
      <c r="F924" s="14"/>
      <c r="G924" s="14">
        <v>9.2082000296832806E-2</v>
      </c>
      <c r="H924" s="14">
        <v>0.109146725345716</v>
      </c>
      <c r="I924" s="14">
        <v>0.12766957192897699</v>
      </c>
      <c r="J924" s="14">
        <v>0.106325769678748</v>
      </c>
      <c r="K924" s="14"/>
      <c r="L924" s="14">
        <v>6.3827835459136603E-2</v>
      </c>
      <c r="M924" s="14">
        <v>0.148543627543056</v>
      </c>
      <c r="N924" s="14">
        <v>0.111003631958437</v>
      </c>
      <c r="O924" s="14">
        <v>0.150822688107804</v>
      </c>
      <c r="P924" s="14">
        <v>0.122999820785668</v>
      </c>
      <c r="Q924" s="14">
        <v>0.107615335563153</v>
      </c>
      <c r="R924" s="14">
        <v>0.146562602627303</v>
      </c>
      <c r="S924" s="14">
        <v>0.11547045110232999</v>
      </c>
      <c r="T924" s="14">
        <v>7.5275831677277999E-2</v>
      </c>
      <c r="U924" s="14"/>
      <c r="V924" s="14">
        <v>9.7886174169551199E-2</v>
      </c>
      <c r="W924" s="14">
        <v>0.13179498063745099</v>
      </c>
      <c r="X924" s="14"/>
      <c r="Y924" s="14">
        <v>0.129366417959969</v>
      </c>
      <c r="Z924" s="14">
        <v>6.5966950099040994E-2</v>
      </c>
      <c r="AA924" s="14">
        <v>0</v>
      </c>
      <c r="AB924" s="14"/>
      <c r="AC924" s="14">
        <v>0.15078808626012799</v>
      </c>
      <c r="AD924" s="14">
        <v>0.117163401950034</v>
      </c>
      <c r="AE924" s="14">
        <v>7.5540848391048798E-2</v>
      </c>
      <c r="AF924" s="14">
        <v>5.7537955939553999E-2</v>
      </c>
    </row>
    <row r="925" spans="2:32" x14ac:dyDescent="0.3">
      <c r="B925" t="s">
        <v>263</v>
      </c>
      <c r="C925" s="14">
        <v>0.16157664858821399</v>
      </c>
      <c r="D925" s="14">
        <v>0.16370697494081299</v>
      </c>
      <c r="E925" s="14">
        <v>0.15835973294805</v>
      </c>
      <c r="F925" s="14"/>
      <c r="G925" s="14">
        <v>0.19533373307628801</v>
      </c>
      <c r="H925" s="14">
        <v>0.17917837935769201</v>
      </c>
      <c r="I925" s="14">
        <v>0.10218672186941399</v>
      </c>
      <c r="J925" s="14">
        <v>0.14722953124045501</v>
      </c>
      <c r="K925" s="14"/>
      <c r="L925" s="14">
        <v>0.12118611680595701</v>
      </c>
      <c r="M925" s="14">
        <v>0.20580041797868401</v>
      </c>
      <c r="N925" s="14">
        <v>0.284835638155087</v>
      </c>
      <c r="O925" s="14">
        <v>0.15311447184157201</v>
      </c>
      <c r="P925" s="14">
        <v>0.12713297439228299</v>
      </c>
      <c r="Q925" s="14">
        <v>0.13938194789295499</v>
      </c>
      <c r="R925" s="14">
        <v>0.19413194654177199</v>
      </c>
      <c r="S925" s="14">
        <v>0.13899251103940699</v>
      </c>
      <c r="T925" s="14">
        <v>0.15640722510718599</v>
      </c>
      <c r="U925" s="14"/>
      <c r="V925" s="14">
        <v>0.140079053290217</v>
      </c>
      <c r="W925" s="14">
        <v>0.19881661696039099</v>
      </c>
      <c r="X925" s="14"/>
      <c r="Y925" s="14">
        <v>0.185300140194601</v>
      </c>
      <c r="Z925" s="14">
        <v>5.9375303124538002E-2</v>
      </c>
      <c r="AA925" s="14">
        <v>0.124719817301522</v>
      </c>
      <c r="AB925" s="14"/>
      <c r="AC925" s="14">
        <v>0.220037842632229</v>
      </c>
      <c r="AD925" s="14">
        <v>0.16316544363900101</v>
      </c>
      <c r="AE925" s="14">
        <v>0.135963197457002</v>
      </c>
      <c r="AF925" s="14">
        <v>9.1758064061738698E-2</v>
      </c>
    </row>
    <row r="926" spans="2:32" x14ac:dyDescent="0.3">
      <c r="B926" t="s">
        <v>264</v>
      </c>
      <c r="C926" s="14">
        <v>0.39044630493077898</v>
      </c>
      <c r="D926" s="14">
        <v>0.37414962420153502</v>
      </c>
      <c r="E926" s="14">
        <v>0.40822167116171598</v>
      </c>
      <c r="F926" s="14"/>
      <c r="G926" s="14">
        <v>0.37609205964447001</v>
      </c>
      <c r="H926" s="14">
        <v>0.42218472416965502</v>
      </c>
      <c r="I926" s="14">
        <v>0.37401543967461598</v>
      </c>
      <c r="J926" s="14">
        <v>0.35466810824310502</v>
      </c>
      <c r="K926" s="14"/>
      <c r="L926" s="14">
        <v>0.42843742994856299</v>
      </c>
      <c r="M926" s="14">
        <v>0.36282792515342299</v>
      </c>
      <c r="N926" s="14">
        <v>0.28609511684995997</v>
      </c>
      <c r="O926" s="14">
        <v>0.39693183943254201</v>
      </c>
      <c r="P926" s="14">
        <v>0.39945762933574402</v>
      </c>
      <c r="Q926" s="14">
        <v>0.41399700138567003</v>
      </c>
      <c r="R926" s="14">
        <v>0.35709723395066301</v>
      </c>
      <c r="S926" s="14">
        <v>0.382422142384651</v>
      </c>
      <c r="T926" s="14">
        <v>0.39917576206340399</v>
      </c>
      <c r="U926" s="14"/>
      <c r="V926" s="14">
        <v>0.374164729657392</v>
      </c>
      <c r="W926" s="14">
        <v>0.425665203093814</v>
      </c>
      <c r="X926" s="14"/>
      <c r="Y926" s="14">
        <v>0.39035951371626298</v>
      </c>
      <c r="Z926" s="14">
        <v>0.43231043137263803</v>
      </c>
      <c r="AA926" s="14">
        <v>0.24988135023083199</v>
      </c>
      <c r="AB926" s="14"/>
      <c r="AC926" s="14">
        <v>0.37820961064553699</v>
      </c>
      <c r="AD926" s="14">
        <v>0.40051904087554102</v>
      </c>
      <c r="AE926" s="14">
        <v>0.56622005633642103</v>
      </c>
      <c r="AF926" s="14">
        <v>0.31900381583514298</v>
      </c>
    </row>
    <row r="927" spans="2:32" x14ac:dyDescent="0.3">
      <c r="B927" t="s">
        <v>265</v>
      </c>
      <c r="C927" s="14">
        <v>0.29407467991284097</v>
      </c>
      <c r="D927" s="14">
        <v>0.30248370238858902</v>
      </c>
      <c r="E927" s="14">
        <v>0.28463408711850402</v>
      </c>
      <c r="F927" s="14"/>
      <c r="G927" s="14">
        <v>0.31096453068465202</v>
      </c>
      <c r="H927" s="14">
        <v>0.25325721498028497</v>
      </c>
      <c r="I927" s="14">
        <v>0.32372062714792998</v>
      </c>
      <c r="J927" s="14">
        <v>0.32639599238519601</v>
      </c>
      <c r="K927" s="14"/>
      <c r="L927" s="14">
        <v>0.366982326373541</v>
      </c>
      <c r="M927" s="14">
        <v>0.243751200873772</v>
      </c>
      <c r="N927" s="14">
        <v>0.25557817474015398</v>
      </c>
      <c r="O927" s="14">
        <v>0.23117544692658401</v>
      </c>
      <c r="P927" s="14">
        <v>0.31189773025927198</v>
      </c>
      <c r="Q927" s="14">
        <v>0.27841614757067001</v>
      </c>
      <c r="R927" s="14">
        <v>0.242142839682361</v>
      </c>
      <c r="S927" s="14">
        <v>0.32084657945026201</v>
      </c>
      <c r="T927" s="14">
        <v>0.31861362769534002</v>
      </c>
      <c r="U927" s="14"/>
      <c r="V927" s="14">
        <v>0.351011694693108</v>
      </c>
      <c r="W927" s="14">
        <v>0.183246510188392</v>
      </c>
      <c r="X927" s="14"/>
      <c r="Y927" s="14">
        <v>0.24142127334737201</v>
      </c>
      <c r="Z927" s="14">
        <v>0.41187736712874401</v>
      </c>
      <c r="AA927" s="14">
        <v>0.62539883246764605</v>
      </c>
      <c r="AB927" s="14"/>
      <c r="AC927" s="14">
        <v>0.17006900211940901</v>
      </c>
      <c r="AD927" s="14">
        <v>0.28262701151020198</v>
      </c>
      <c r="AE927" s="14">
        <v>0.22227589781552801</v>
      </c>
      <c r="AF927" s="14">
        <v>0.49414431480182403</v>
      </c>
    </row>
    <row r="928" spans="2:32" x14ac:dyDescent="0.3">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row>
    <row r="929" spans="2:32" x14ac:dyDescent="0.3">
      <c r="B929" s="6" t="s">
        <v>443</v>
      </c>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row>
    <row r="930" spans="2:32" x14ac:dyDescent="0.3">
      <c r="B930" s="21" t="s">
        <v>82</v>
      </c>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row>
    <row r="931" spans="2:32" x14ac:dyDescent="0.3">
      <c r="B931" t="s">
        <v>261</v>
      </c>
      <c r="C931" s="14">
        <v>2.5496045862031899E-2</v>
      </c>
      <c r="D931" s="14">
        <v>2.5988511913415301E-2</v>
      </c>
      <c r="E931" s="14">
        <v>2.5107373200904701E-2</v>
      </c>
      <c r="F931" s="14"/>
      <c r="G931" s="14">
        <v>4.2225061536631499E-3</v>
      </c>
      <c r="H931" s="14">
        <v>2.4431127939910501E-2</v>
      </c>
      <c r="I931" s="14">
        <v>4.60736573626375E-2</v>
      </c>
      <c r="J931" s="14">
        <v>3.6441161025926698E-2</v>
      </c>
      <c r="K931" s="14"/>
      <c r="L931" s="14">
        <v>2.5798167818203901E-2</v>
      </c>
      <c r="M931" s="14">
        <v>1.92461351473571E-2</v>
      </c>
      <c r="N931" s="14">
        <v>5.7870147440311E-2</v>
      </c>
      <c r="O931" s="14">
        <v>9.7414971443230899E-3</v>
      </c>
      <c r="P931" s="14">
        <v>1.87981817132521E-2</v>
      </c>
      <c r="Q931" s="14">
        <v>2.8906124498853599E-2</v>
      </c>
      <c r="R931" s="14">
        <v>3.6800408132970197E-2</v>
      </c>
      <c r="S931" s="14">
        <v>2.1131164989384402E-2</v>
      </c>
      <c r="T931" s="14">
        <v>2.1345925591833501E-2</v>
      </c>
      <c r="U931" s="14"/>
      <c r="V931" s="14">
        <v>2.1475601437179699E-2</v>
      </c>
      <c r="W931" s="14">
        <v>3.1026163942245999E-2</v>
      </c>
      <c r="X931" s="14"/>
      <c r="Y931" s="14">
        <v>2.6058926069525298E-2</v>
      </c>
      <c r="Z931" s="14">
        <v>2.5026953973769001E-2</v>
      </c>
      <c r="AA931" s="14">
        <v>0</v>
      </c>
      <c r="AB931" s="14"/>
      <c r="AC931" s="14">
        <v>4.1501540333093501E-2</v>
      </c>
      <c r="AD931" s="14">
        <v>1.5293926425886799E-2</v>
      </c>
      <c r="AE931" s="14">
        <v>0</v>
      </c>
      <c r="AF931" s="14">
        <v>3.4414161650442601E-2</v>
      </c>
    </row>
    <row r="932" spans="2:32" x14ac:dyDescent="0.3">
      <c r="B932" t="s">
        <v>262</v>
      </c>
      <c r="C932" s="14">
        <v>0.109613640872709</v>
      </c>
      <c r="D932" s="14">
        <v>0.10941515485075801</v>
      </c>
      <c r="E932" s="14">
        <v>0.11024759569395</v>
      </c>
      <c r="F932" s="14"/>
      <c r="G932" s="14">
        <v>0.14898329921155901</v>
      </c>
      <c r="H932" s="14">
        <v>8.9856657211682206E-2</v>
      </c>
      <c r="I932" s="14">
        <v>0.113364320271861</v>
      </c>
      <c r="J932" s="14">
        <v>7.4394567865709693E-2</v>
      </c>
      <c r="K932" s="14"/>
      <c r="L932" s="14">
        <v>6.0848911045783098E-2</v>
      </c>
      <c r="M932" s="14">
        <v>0.13189534917106699</v>
      </c>
      <c r="N932" s="14">
        <v>0.165469143862288</v>
      </c>
      <c r="O932" s="14">
        <v>8.7438547980145206E-2</v>
      </c>
      <c r="P932" s="14">
        <v>0.13420317184434399</v>
      </c>
      <c r="Q932" s="14">
        <v>0.15656754124958899</v>
      </c>
      <c r="R932" s="14">
        <v>0.11714363891883001</v>
      </c>
      <c r="S932" s="14">
        <v>0.18514230017260899</v>
      </c>
      <c r="T932" s="14">
        <v>6.2504232927528602E-2</v>
      </c>
      <c r="U932" s="14"/>
      <c r="V932" s="14">
        <v>9.5844694887098E-2</v>
      </c>
      <c r="W932" s="14">
        <v>0.14128029064714501</v>
      </c>
      <c r="X932" s="14"/>
      <c r="Y932" s="14">
        <v>0.123260646147581</v>
      </c>
      <c r="Z932" s="14">
        <v>5.9867895308169203E-2</v>
      </c>
      <c r="AA932" s="14">
        <v>1.1565439526297501E-2</v>
      </c>
      <c r="AB932" s="14"/>
      <c r="AC932" s="14">
        <v>0.14847962113096799</v>
      </c>
      <c r="AD932" s="14">
        <v>0.11057390737954299</v>
      </c>
      <c r="AE932" s="14">
        <v>0.119957180189686</v>
      </c>
      <c r="AF932" s="14">
        <v>6.5015703977789593E-2</v>
      </c>
    </row>
    <row r="933" spans="2:32" x14ac:dyDescent="0.3">
      <c r="B933" t="s">
        <v>263</v>
      </c>
      <c r="C933" s="14">
        <v>0.19632288691677099</v>
      </c>
      <c r="D933" s="14">
        <v>0.19369945961379201</v>
      </c>
      <c r="E933" s="14">
        <v>0.199715716272379</v>
      </c>
      <c r="F933" s="14"/>
      <c r="G933" s="14">
        <v>0.192334549088478</v>
      </c>
      <c r="H933" s="14">
        <v>0.23090588022179401</v>
      </c>
      <c r="I933" s="14">
        <v>0.15210962115974799</v>
      </c>
      <c r="J933" s="14">
        <v>0.18385130813081399</v>
      </c>
      <c r="K933" s="14"/>
      <c r="L933" s="14">
        <v>0.15696245512569201</v>
      </c>
      <c r="M933" s="14">
        <v>0.221387973584075</v>
      </c>
      <c r="N933" s="14">
        <v>0.22689600187194001</v>
      </c>
      <c r="O933" s="14">
        <v>0.27623156232561902</v>
      </c>
      <c r="P933" s="14">
        <v>0.20774748327027201</v>
      </c>
      <c r="Q933" s="14">
        <v>0.15766548342943401</v>
      </c>
      <c r="R933" s="14">
        <v>0.221749911211606</v>
      </c>
      <c r="S933" s="14">
        <v>0.17091589570802701</v>
      </c>
      <c r="T933" s="14">
        <v>0.19127333305169</v>
      </c>
      <c r="U933" s="14"/>
      <c r="V933" s="14">
        <v>0.183241224764812</v>
      </c>
      <c r="W933" s="14">
        <v>0.223096755944902</v>
      </c>
      <c r="X933" s="14"/>
      <c r="Y933" s="14">
        <v>0.22872158944276999</v>
      </c>
      <c r="Z933" s="14">
        <v>9.6150884140403695E-2</v>
      </c>
      <c r="AA933" s="14">
        <v>0.11875247038994</v>
      </c>
      <c r="AB933" s="14"/>
      <c r="AC933" s="14">
        <v>0.24405533808334701</v>
      </c>
      <c r="AD933" s="14">
        <v>0.217592550186821</v>
      </c>
      <c r="AE933" s="14">
        <v>0.16102123892648201</v>
      </c>
      <c r="AF933" s="14">
        <v>0.111342153466805</v>
      </c>
    </row>
    <row r="934" spans="2:32" x14ac:dyDescent="0.3">
      <c r="B934" t="s">
        <v>264</v>
      </c>
      <c r="C934" s="14">
        <v>0.39198279659699797</v>
      </c>
      <c r="D934" s="14">
        <v>0.36291406639350499</v>
      </c>
      <c r="E934" s="14">
        <v>0.42023554092381898</v>
      </c>
      <c r="F934" s="14"/>
      <c r="G934" s="14">
        <v>0.339835983762172</v>
      </c>
      <c r="H934" s="14">
        <v>0.42034156678673701</v>
      </c>
      <c r="I934" s="14">
        <v>0.39444028501997402</v>
      </c>
      <c r="J934" s="14">
        <v>0.41643443652153</v>
      </c>
      <c r="K934" s="14"/>
      <c r="L934" s="14">
        <v>0.36875935313108499</v>
      </c>
      <c r="M934" s="14">
        <v>0.40449717565117499</v>
      </c>
      <c r="N934" s="14">
        <v>0.36782056078143999</v>
      </c>
      <c r="O934" s="14">
        <v>0.38993223733974802</v>
      </c>
      <c r="P934" s="14">
        <v>0.41261674183003499</v>
      </c>
      <c r="Q934" s="14">
        <v>0.37351440324556401</v>
      </c>
      <c r="R934" s="14">
        <v>0.40290616646302801</v>
      </c>
      <c r="S934" s="14">
        <v>0.43412019518140399</v>
      </c>
      <c r="T934" s="14">
        <v>0.41071149175299798</v>
      </c>
      <c r="U934" s="14"/>
      <c r="V934" s="14">
        <v>0.38744282626745702</v>
      </c>
      <c r="W934" s="14">
        <v>0.39823721297204701</v>
      </c>
      <c r="X934" s="14"/>
      <c r="Y934" s="14">
        <v>0.392588945853309</v>
      </c>
      <c r="Z934" s="14">
        <v>0.47004413072850199</v>
      </c>
      <c r="AA934" s="14">
        <v>0.20168901248959201</v>
      </c>
      <c r="AB934" s="14"/>
      <c r="AC934" s="14">
        <v>0.37887978247092102</v>
      </c>
      <c r="AD934" s="14">
        <v>0.403621526673695</v>
      </c>
      <c r="AE934" s="14">
        <v>0.45557040939573601</v>
      </c>
      <c r="AF934" s="14">
        <v>0.35357998343019198</v>
      </c>
    </row>
    <row r="935" spans="2:32" x14ac:dyDescent="0.3">
      <c r="B935" t="s">
        <v>265</v>
      </c>
      <c r="C935" s="14">
        <v>0.27658462975149001</v>
      </c>
      <c r="D935" s="14">
        <v>0.307982807228529</v>
      </c>
      <c r="E935" s="14">
        <v>0.244693773908948</v>
      </c>
      <c r="F935" s="14"/>
      <c r="G935" s="14">
        <v>0.31462366178412798</v>
      </c>
      <c r="H935" s="14">
        <v>0.23446476783987599</v>
      </c>
      <c r="I935" s="14">
        <v>0.29401211618577999</v>
      </c>
      <c r="J935" s="14">
        <v>0.28887852645602002</v>
      </c>
      <c r="K935" s="14"/>
      <c r="L935" s="14">
        <v>0.38763111287923602</v>
      </c>
      <c r="M935" s="14">
        <v>0.22297336644632601</v>
      </c>
      <c r="N935" s="14">
        <v>0.18194414604402101</v>
      </c>
      <c r="O935" s="14">
        <v>0.236656155210165</v>
      </c>
      <c r="P935" s="14">
        <v>0.22663442134209699</v>
      </c>
      <c r="Q935" s="14">
        <v>0.28334644757655902</v>
      </c>
      <c r="R935" s="14">
        <v>0.221399875273567</v>
      </c>
      <c r="S935" s="14">
        <v>0.18869044394857501</v>
      </c>
      <c r="T935" s="14">
        <v>0.31416501667594998</v>
      </c>
      <c r="U935" s="14"/>
      <c r="V935" s="14">
        <v>0.31199565264345303</v>
      </c>
      <c r="W935" s="14">
        <v>0.20635957649365999</v>
      </c>
      <c r="X935" s="14"/>
      <c r="Y935" s="14">
        <v>0.229369892486815</v>
      </c>
      <c r="Z935" s="14">
        <v>0.34891013584915598</v>
      </c>
      <c r="AA935" s="14">
        <v>0.66799307759417104</v>
      </c>
      <c r="AB935" s="14"/>
      <c r="AC935" s="14">
        <v>0.18708371798167001</v>
      </c>
      <c r="AD935" s="14">
        <v>0.25291808933405302</v>
      </c>
      <c r="AE935" s="14">
        <v>0.26345117148809599</v>
      </c>
      <c r="AF935" s="14">
        <v>0.43564799747477001</v>
      </c>
    </row>
    <row r="936" spans="2:32" x14ac:dyDescent="0.3">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row>
    <row r="937" spans="2:32" x14ac:dyDescent="0.3">
      <c r="B937" s="6" t="s">
        <v>444</v>
      </c>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row>
    <row r="938" spans="2:32" x14ac:dyDescent="0.3">
      <c r="B938" s="21" t="s">
        <v>82</v>
      </c>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row>
    <row r="939" spans="2:32" x14ac:dyDescent="0.3">
      <c r="B939" t="s">
        <v>261</v>
      </c>
      <c r="C939" s="14">
        <v>3.2313732353664699E-2</v>
      </c>
      <c r="D939" s="14">
        <v>2.8075623272782301E-2</v>
      </c>
      <c r="E939" s="14">
        <v>3.6660788449447299E-2</v>
      </c>
      <c r="F939" s="14"/>
      <c r="G939" s="14">
        <v>1.2860157836767999E-2</v>
      </c>
      <c r="H939" s="14">
        <v>3.7369318505230301E-2</v>
      </c>
      <c r="I939" s="14">
        <v>4.1786868845708099E-2</v>
      </c>
      <c r="J939" s="14">
        <v>4.18639261476903E-2</v>
      </c>
      <c r="K939" s="14"/>
      <c r="L939" s="14">
        <v>4.3056006196793298E-2</v>
      </c>
      <c r="M939" s="14">
        <v>2.5856990313676002E-2</v>
      </c>
      <c r="N939" s="14">
        <v>1.3343395914905199E-2</v>
      </c>
      <c r="O939" s="14">
        <v>3.0864263017200799E-2</v>
      </c>
      <c r="P939" s="14">
        <v>1.8795389466144001E-2</v>
      </c>
      <c r="Q939" s="14">
        <v>3.4203079918167102E-2</v>
      </c>
      <c r="R939" s="14">
        <v>3.6800408132970197E-2</v>
      </c>
      <c r="S939" s="14">
        <v>3.9582857674253499E-2</v>
      </c>
      <c r="T939" s="14">
        <v>3.2442319032568098E-2</v>
      </c>
      <c r="U939" s="14"/>
      <c r="V939" s="14">
        <v>3.27874517240659E-2</v>
      </c>
      <c r="W939" s="14">
        <v>2.9007941415896601E-2</v>
      </c>
      <c r="X939" s="14"/>
      <c r="Y939" s="14">
        <v>2.48248346582381E-2</v>
      </c>
      <c r="Z939" s="14">
        <v>8.05271258587031E-2</v>
      </c>
      <c r="AA939" s="14">
        <v>1.3512232592435299E-2</v>
      </c>
      <c r="AB939" s="14"/>
      <c r="AC939" s="14">
        <v>3.5411745631791502E-2</v>
      </c>
      <c r="AD939" s="14">
        <v>1.6705032486784802E-2</v>
      </c>
      <c r="AE939" s="14">
        <v>1.00410354028587E-2</v>
      </c>
      <c r="AF939" s="14">
        <v>6.6448773177614606E-2</v>
      </c>
    </row>
    <row r="940" spans="2:32" x14ac:dyDescent="0.3">
      <c r="B940" t="s">
        <v>262</v>
      </c>
      <c r="C940" s="14">
        <v>6.8294328877390606E-2</v>
      </c>
      <c r="D940" s="14">
        <v>7.2880099412570704E-2</v>
      </c>
      <c r="E940" s="14">
        <v>6.4001765930434898E-2</v>
      </c>
      <c r="F940" s="14"/>
      <c r="G940" s="14">
        <v>6.6373304158165003E-2</v>
      </c>
      <c r="H940" s="14">
        <v>7.0157638381443399E-2</v>
      </c>
      <c r="I940" s="14">
        <v>6.9410071846513405E-2</v>
      </c>
      <c r="J940" s="14">
        <v>6.44618435310578E-2</v>
      </c>
      <c r="K940" s="14"/>
      <c r="L940" s="14">
        <v>2.3112581920649501E-2</v>
      </c>
      <c r="M940" s="14">
        <v>0.108984969862816</v>
      </c>
      <c r="N940" s="14">
        <v>9.7712776543912402E-2</v>
      </c>
      <c r="O940" s="14">
        <v>3.4796282850328E-2</v>
      </c>
      <c r="P940" s="14">
        <v>9.5206227028894197E-2</v>
      </c>
      <c r="Q940" s="14">
        <v>9.6280204880203196E-2</v>
      </c>
      <c r="R940" s="14">
        <v>9.2925730323952696E-2</v>
      </c>
      <c r="S940" s="14">
        <v>8.7826423946102697E-2</v>
      </c>
      <c r="T940" s="14">
        <v>3.80257152854271E-2</v>
      </c>
      <c r="U940" s="14"/>
      <c r="V940" s="14">
        <v>5.51516665474917E-2</v>
      </c>
      <c r="W940" s="14">
        <v>9.4988223172469299E-2</v>
      </c>
      <c r="X940" s="14"/>
      <c r="Y940" s="14">
        <v>8.4537578687946702E-2</v>
      </c>
      <c r="Z940" s="14">
        <v>4.2879582278631097E-2</v>
      </c>
      <c r="AA940" s="14">
        <v>2.50776721187328E-2</v>
      </c>
      <c r="AB940" s="14"/>
      <c r="AC940" s="14">
        <v>9.47564588560732E-2</v>
      </c>
      <c r="AD940" s="14">
        <v>7.8059600681500599E-2</v>
      </c>
      <c r="AE940" s="14">
        <v>9.5674667020229295E-2</v>
      </c>
      <c r="AF940" s="14">
        <v>7.20419525324403E-3</v>
      </c>
    </row>
    <row r="941" spans="2:32" x14ac:dyDescent="0.3">
      <c r="B941" t="s">
        <v>263</v>
      </c>
      <c r="C941" s="14">
        <v>0.17435484698537099</v>
      </c>
      <c r="D941" s="14">
        <v>0.163876689593593</v>
      </c>
      <c r="E941" s="14">
        <v>0.185478437166812</v>
      </c>
      <c r="F941" s="14"/>
      <c r="G941" s="14">
        <v>0.20069434192895799</v>
      </c>
      <c r="H941" s="14">
        <v>0.18979818215515001</v>
      </c>
      <c r="I941" s="14">
        <v>0.147573552351007</v>
      </c>
      <c r="J941" s="14">
        <v>0.117808550400665</v>
      </c>
      <c r="K941" s="14"/>
      <c r="L941" s="14">
        <v>0.113431074946213</v>
      </c>
      <c r="M941" s="14">
        <v>0.25256990871930801</v>
      </c>
      <c r="N941" s="14">
        <v>0.27443363258881298</v>
      </c>
      <c r="O941" s="14">
        <v>0.242679375304693</v>
      </c>
      <c r="P941" s="14">
        <v>0.13311519493229901</v>
      </c>
      <c r="Q941" s="14">
        <v>0.18267855125697199</v>
      </c>
      <c r="R941" s="14">
        <v>0.14876283781903499</v>
      </c>
      <c r="S941" s="14">
        <v>0.13169806671747999</v>
      </c>
      <c r="T941" s="14">
        <v>0.15061591957199899</v>
      </c>
      <c r="U941" s="14"/>
      <c r="V941" s="14">
        <v>0.15672639735964999</v>
      </c>
      <c r="W941" s="14">
        <v>0.20953736455271199</v>
      </c>
      <c r="X941" s="14"/>
      <c r="Y941" s="14">
        <v>0.20530284023832701</v>
      </c>
      <c r="Z941" s="14">
        <v>7.7800613724854306E-2</v>
      </c>
      <c r="AA941" s="14">
        <v>9.9786213045853306E-2</v>
      </c>
      <c r="AB941" s="14"/>
      <c r="AC941" s="14">
        <v>0.25861538842974302</v>
      </c>
      <c r="AD941" s="14">
        <v>0.17318681858407101</v>
      </c>
      <c r="AE941" s="14">
        <v>6.4177163834710907E-2</v>
      </c>
      <c r="AF941" s="14">
        <v>0.122273898520942</v>
      </c>
    </row>
    <row r="942" spans="2:32" x14ac:dyDescent="0.3">
      <c r="B942" t="s">
        <v>264</v>
      </c>
      <c r="C942" s="14">
        <v>0.39724875150679001</v>
      </c>
      <c r="D942" s="14">
        <v>0.38285980974499101</v>
      </c>
      <c r="E942" s="14">
        <v>0.41091090711941802</v>
      </c>
      <c r="F942" s="14"/>
      <c r="G942" s="14">
        <v>0.35777586651557203</v>
      </c>
      <c r="H942" s="14">
        <v>0.41255213852621297</v>
      </c>
      <c r="I942" s="14">
        <v>0.40709807922473301</v>
      </c>
      <c r="J942" s="14">
        <v>0.419406914933591</v>
      </c>
      <c r="K942" s="14"/>
      <c r="L942" s="14">
        <v>0.38461254594213601</v>
      </c>
      <c r="M942" s="14">
        <v>0.345841009143531</v>
      </c>
      <c r="N942" s="14">
        <v>0.34889464211021098</v>
      </c>
      <c r="O942" s="14">
        <v>0.40090340095816401</v>
      </c>
      <c r="P942" s="14">
        <v>0.466392402396408</v>
      </c>
      <c r="Q942" s="14">
        <v>0.37841797061064802</v>
      </c>
      <c r="R942" s="14">
        <v>0.43394471910228599</v>
      </c>
      <c r="S942" s="14">
        <v>0.49406135103276999</v>
      </c>
      <c r="T942" s="14">
        <v>0.40958656257062698</v>
      </c>
      <c r="U942" s="14"/>
      <c r="V942" s="14">
        <v>0.40360206708535901</v>
      </c>
      <c r="W942" s="14">
        <v>0.38699585756424498</v>
      </c>
      <c r="X942" s="14"/>
      <c r="Y942" s="14">
        <v>0.42335901736395898</v>
      </c>
      <c r="Z942" s="14">
        <v>0.34755948939526798</v>
      </c>
      <c r="AA942" s="14">
        <v>0.18967046204051499</v>
      </c>
      <c r="AB942" s="14"/>
      <c r="AC942" s="14">
        <v>0.36257443582772297</v>
      </c>
      <c r="AD942" s="14">
        <v>0.46042102516467298</v>
      </c>
      <c r="AE942" s="14">
        <v>0.45932767708359701</v>
      </c>
      <c r="AF942" s="14">
        <v>0.284677097878622</v>
      </c>
    </row>
    <row r="943" spans="2:32" x14ac:dyDescent="0.3">
      <c r="B943" t="s">
        <v>265</v>
      </c>
      <c r="C943" s="14">
        <v>0.327788340276784</v>
      </c>
      <c r="D943" s="14">
        <v>0.352307777976062</v>
      </c>
      <c r="E943" s="14">
        <v>0.302948101333888</v>
      </c>
      <c r="F943" s="14"/>
      <c r="G943" s="14">
        <v>0.36229632956053698</v>
      </c>
      <c r="H943" s="14">
        <v>0.29012272243196402</v>
      </c>
      <c r="I943" s="14">
        <v>0.33413142773203802</v>
      </c>
      <c r="J943" s="14">
        <v>0.35645876498699602</v>
      </c>
      <c r="K943" s="14"/>
      <c r="L943" s="14">
        <v>0.435787790994209</v>
      </c>
      <c r="M943" s="14">
        <v>0.26674712196066802</v>
      </c>
      <c r="N943" s="14">
        <v>0.26561555284215799</v>
      </c>
      <c r="O943" s="14">
        <v>0.29075667786961401</v>
      </c>
      <c r="P943" s="14">
        <v>0.28649078617625501</v>
      </c>
      <c r="Q943" s="14">
        <v>0.30842019333401</v>
      </c>
      <c r="R943" s="14">
        <v>0.28756630462175597</v>
      </c>
      <c r="S943" s="14">
        <v>0.24683130062939501</v>
      </c>
      <c r="T943" s="14">
        <v>0.369329483539378</v>
      </c>
      <c r="U943" s="14"/>
      <c r="V943" s="14">
        <v>0.35173241728343302</v>
      </c>
      <c r="W943" s="14">
        <v>0.27947061329467698</v>
      </c>
      <c r="X943" s="14"/>
      <c r="Y943" s="14">
        <v>0.26197572905152899</v>
      </c>
      <c r="Z943" s="14">
        <v>0.45123318874254398</v>
      </c>
      <c r="AA943" s="14">
        <v>0.67195342020246396</v>
      </c>
      <c r="AB943" s="14"/>
      <c r="AC943" s="14">
        <v>0.24864197125467</v>
      </c>
      <c r="AD943" s="14">
        <v>0.27162752308297</v>
      </c>
      <c r="AE943" s="14">
        <v>0.37077945665860401</v>
      </c>
      <c r="AF943" s="14">
        <v>0.519396035169577</v>
      </c>
    </row>
    <row r="944" spans="2:32" x14ac:dyDescent="0.3">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row>
    <row r="945" spans="2:32" x14ac:dyDescent="0.3">
      <c r="B945" s="6" t="s">
        <v>456</v>
      </c>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row>
    <row r="946" spans="2:32" x14ac:dyDescent="0.3">
      <c r="B946" s="21" t="s">
        <v>67</v>
      </c>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row>
    <row r="947" spans="2:32" x14ac:dyDescent="0.3">
      <c r="B947" t="s">
        <v>445</v>
      </c>
      <c r="C947" s="14">
        <v>0.327004049680855</v>
      </c>
      <c r="D947" s="14">
        <v>0.33651404089640202</v>
      </c>
      <c r="E947" s="14">
        <v>0.31655130766508</v>
      </c>
      <c r="F947" s="14"/>
      <c r="G947" s="14">
        <v>0.31914743703114601</v>
      </c>
      <c r="H947" s="14">
        <v>0.33449038865705299</v>
      </c>
      <c r="I947" s="14">
        <v>0.31648621721423198</v>
      </c>
      <c r="J947" s="14">
        <v>0.341386442843504</v>
      </c>
      <c r="K947" s="14"/>
      <c r="L947" s="14">
        <v>0.28219888515553798</v>
      </c>
      <c r="M947" s="14">
        <v>0.30862848466082099</v>
      </c>
      <c r="N947" s="14">
        <v>0.33498382094922702</v>
      </c>
      <c r="O947" s="14">
        <v>0.33866910803767802</v>
      </c>
      <c r="P947" s="14">
        <v>0.35719157997904999</v>
      </c>
      <c r="Q947" s="14">
        <v>0.34507442530632498</v>
      </c>
      <c r="R947" s="14">
        <v>0.340956707228733</v>
      </c>
      <c r="S947" s="14">
        <v>0.294163616871703</v>
      </c>
      <c r="T947" s="14">
        <v>0.37590103647245099</v>
      </c>
      <c r="U947" s="14"/>
      <c r="V947" s="14">
        <v>0.33158920960773303</v>
      </c>
      <c r="W947" s="14">
        <v>0.313839349443786</v>
      </c>
      <c r="X947" s="14"/>
      <c r="Y947" s="14">
        <v>0.33069785591241402</v>
      </c>
      <c r="Z947" s="14">
        <v>0.30991968011705301</v>
      </c>
      <c r="AA947" s="14">
        <v>0.302933322835302</v>
      </c>
      <c r="AB947" s="14"/>
      <c r="AC947" s="14">
        <v>0.33277793153850599</v>
      </c>
      <c r="AD947" s="14">
        <v>0.32812896332177599</v>
      </c>
      <c r="AE947" s="14">
        <v>0.262880164818041</v>
      </c>
      <c r="AF947" s="14">
        <v>0.33874416207178898</v>
      </c>
    </row>
    <row r="948" spans="2:32" x14ac:dyDescent="0.3">
      <c r="B948" t="s">
        <v>446</v>
      </c>
      <c r="C948" s="14">
        <v>0.288507393211001</v>
      </c>
      <c r="D948" s="14">
        <v>0.27989822122513902</v>
      </c>
      <c r="E948" s="14">
        <v>0.297144859287234</v>
      </c>
      <c r="F948" s="14"/>
      <c r="G948" s="14">
        <v>0.28036284920959498</v>
      </c>
      <c r="H948" s="14">
        <v>0.29745709510096502</v>
      </c>
      <c r="I948" s="14">
        <v>0.289489135559651</v>
      </c>
      <c r="J948" s="14">
        <v>0.27588739037503202</v>
      </c>
      <c r="K948" s="14"/>
      <c r="L948" s="14">
        <v>0.24390878155517401</v>
      </c>
      <c r="M948" s="14">
        <v>0.31533293796874001</v>
      </c>
      <c r="N948" s="14">
        <v>0.29521706551453702</v>
      </c>
      <c r="O948" s="14">
        <v>0.29593421809930198</v>
      </c>
      <c r="P948" s="14">
        <v>0.34887261612051301</v>
      </c>
      <c r="Q948" s="14">
        <v>0.32815939517706399</v>
      </c>
      <c r="R948" s="14">
        <v>0.21972200942523201</v>
      </c>
      <c r="S948" s="14">
        <v>0.30430826743294997</v>
      </c>
      <c r="T948" s="14">
        <v>0.29300299394648399</v>
      </c>
      <c r="U948" s="14"/>
      <c r="V948" s="14">
        <v>0.27778606938262501</v>
      </c>
      <c r="W948" s="14">
        <v>0.30286884639415601</v>
      </c>
      <c r="X948" s="14"/>
      <c r="Y948" s="14">
        <v>0.314139909344478</v>
      </c>
      <c r="Z948" s="14">
        <v>0.23957644580453499</v>
      </c>
      <c r="AA948" s="14">
        <v>0.22988902154905999</v>
      </c>
      <c r="AB948" s="14"/>
      <c r="AC948" s="14">
        <v>0.33630096813879401</v>
      </c>
      <c r="AD948" s="14">
        <v>0.29989912918987</v>
      </c>
      <c r="AE948" s="14">
        <v>0.212911020834956</v>
      </c>
      <c r="AF948" s="14">
        <v>0.23206160971112999</v>
      </c>
    </row>
    <row r="949" spans="2:32" x14ac:dyDescent="0.3">
      <c r="B949" t="s">
        <v>447</v>
      </c>
      <c r="C949" s="14">
        <v>0.269378797272951</v>
      </c>
      <c r="D949" s="14">
        <v>0.26708105182557701</v>
      </c>
      <c r="E949" s="14">
        <v>0.27056190570919703</v>
      </c>
      <c r="F949" s="14"/>
      <c r="G949" s="14">
        <v>0.24053563307255599</v>
      </c>
      <c r="H949" s="14">
        <v>0.24643032673481599</v>
      </c>
      <c r="I949" s="14">
        <v>0.321583559871151</v>
      </c>
      <c r="J949" s="14">
        <v>0.30000191217059502</v>
      </c>
      <c r="K949" s="14"/>
      <c r="L949" s="14">
        <v>0.23576388961647601</v>
      </c>
      <c r="M949" s="14">
        <v>0.298104168625628</v>
      </c>
      <c r="N949" s="14">
        <v>0.238345367822486</v>
      </c>
      <c r="O949" s="14">
        <v>0.31937330735617903</v>
      </c>
      <c r="P949" s="14">
        <v>0.261461469392336</v>
      </c>
      <c r="Q949" s="14">
        <v>0.29254027300447299</v>
      </c>
      <c r="R949" s="14">
        <v>0.28500342905300302</v>
      </c>
      <c r="S949" s="14">
        <v>0.247816575840825</v>
      </c>
      <c r="T949" s="14">
        <v>0.261627791425948</v>
      </c>
      <c r="U949" s="14"/>
      <c r="V949" s="14">
        <v>0.26982287364505902</v>
      </c>
      <c r="W949" s="14">
        <v>0.273690343067157</v>
      </c>
      <c r="X949" s="14"/>
      <c r="Y949" s="14">
        <v>0.26319610264055898</v>
      </c>
      <c r="Z949" s="14">
        <v>0.31070874571183099</v>
      </c>
      <c r="AA949" s="14">
        <v>0.22806317375014801</v>
      </c>
      <c r="AB949" s="14"/>
      <c r="AC949" s="14">
        <v>0.27173873886637401</v>
      </c>
      <c r="AD949" s="14">
        <v>0.25984841909459</v>
      </c>
      <c r="AE949" s="14">
        <v>0.27894164214998501</v>
      </c>
      <c r="AF949" s="14">
        <v>0.290447633348763</v>
      </c>
    </row>
    <row r="950" spans="2:32" x14ac:dyDescent="0.3">
      <c r="B950" t="s">
        <v>448</v>
      </c>
      <c r="C950" s="14">
        <v>0.255815313684501</v>
      </c>
      <c r="D950" s="14">
        <v>0.257545621534151</v>
      </c>
      <c r="E950" s="14">
        <v>0.25485469608559702</v>
      </c>
      <c r="F950" s="14"/>
      <c r="G950" s="14">
        <v>0.360493633424397</v>
      </c>
      <c r="H950" s="14">
        <v>0.23655106241114099</v>
      </c>
      <c r="I950" s="14">
        <v>0.21287084014147101</v>
      </c>
      <c r="J950" s="14">
        <v>0.175883831584145</v>
      </c>
      <c r="K950" s="14"/>
      <c r="L950" s="14">
        <v>0.24575767214770899</v>
      </c>
      <c r="M950" s="14">
        <v>0.29033732545340901</v>
      </c>
      <c r="N950" s="14">
        <v>0.29386020858516299</v>
      </c>
      <c r="O950" s="14">
        <v>0.21504526713651201</v>
      </c>
      <c r="P950" s="14">
        <v>0.30505834557672301</v>
      </c>
      <c r="Q950" s="14">
        <v>0.24772023897284001</v>
      </c>
      <c r="R950" s="14">
        <v>0.275910740792847</v>
      </c>
      <c r="S950" s="14">
        <v>0.231744026445864</v>
      </c>
      <c r="T950" s="14">
        <v>0.21915486670663401</v>
      </c>
      <c r="U950" s="14"/>
      <c r="V950" s="14">
        <v>0.25685807826393098</v>
      </c>
      <c r="W950" s="14">
        <v>0.255993852982765</v>
      </c>
      <c r="X950" s="14"/>
      <c r="Y950" s="14">
        <v>0.260853099591486</v>
      </c>
      <c r="Z950" s="14">
        <v>0.28164135051195299</v>
      </c>
      <c r="AA950" s="14">
        <v>0.151831286647854</v>
      </c>
      <c r="AB950" s="14"/>
      <c r="AC950" s="14">
        <v>0.24783704661616601</v>
      </c>
      <c r="AD950" s="14">
        <v>0.268823870516046</v>
      </c>
      <c r="AE950" s="14">
        <v>0.27794186363704898</v>
      </c>
      <c r="AF950" s="14">
        <v>0.232115713795219</v>
      </c>
    </row>
    <row r="951" spans="2:32" x14ac:dyDescent="0.3">
      <c r="B951" t="s">
        <v>449</v>
      </c>
      <c r="C951" s="14">
        <v>0.25253467192797902</v>
      </c>
      <c r="D951" s="14">
        <v>0.23645719367856199</v>
      </c>
      <c r="E951" s="14">
        <v>0.26829041608288201</v>
      </c>
      <c r="F951" s="14"/>
      <c r="G951" s="14">
        <v>0.23814800714630799</v>
      </c>
      <c r="H951" s="14">
        <v>0.24844498946527999</v>
      </c>
      <c r="I951" s="14">
        <v>0.28485765585105</v>
      </c>
      <c r="J951" s="14">
        <v>0.231980725047023</v>
      </c>
      <c r="K951" s="14"/>
      <c r="L951" s="14">
        <v>0.22669518168550001</v>
      </c>
      <c r="M951" s="14">
        <v>0.26980065359459199</v>
      </c>
      <c r="N951" s="14">
        <v>0.29466540766756899</v>
      </c>
      <c r="O951" s="14">
        <v>0.29590157235751402</v>
      </c>
      <c r="P951" s="14">
        <v>0.22947923893164601</v>
      </c>
      <c r="Q951" s="14">
        <v>0.257735237212671</v>
      </c>
      <c r="R951" s="14">
        <v>0.25876977772695098</v>
      </c>
      <c r="S951" s="14">
        <v>0.24872232682086001</v>
      </c>
      <c r="T951" s="14">
        <v>0.23910335307937999</v>
      </c>
      <c r="U951" s="14"/>
      <c r="V951" s="14">
        <v>0.25685593103986298</v>
      </c>
      <c r="W951" s="14">
        <v>0.24787435731594101</v>
      </c>
      <c r="X951" s="14"/>
      <c r="Y951" s="14">
        <v>0.275961580002961</v>
      </c>
      <c r="Z951" s="14">
        <v>0.25177453454452398</v>
      </c>
      <c r="AA951" s="14">
        <v>0.138507212167052</v>
      </c>
      <c r="AB951" s="14"/>
      <c r="AC951" s="14">
        <v>0.27438059846287599</v>
      </c>
      <c r="AD951" s="14">
        <v>0.27759748832404002</v>
      </c>
      <c r="AE951" s="14">
        <v>0.17655241623367901</v>
      </c>
      <c r="AF951" s="14">
        <v>0.21396740689027199</v>
      </c>
    </row>
    <row r="952" spans="2:32" x14ac:dyDescent="0.3">
      <c r="B952" t="s">
        <v>450</v>
      </c>
      <c r="C952" s="14">
        <v>0.237443424512812</v>
      </c>
      <c r="D952" s="14">
        <v>0.24012915980425301</v>
      </c>
      <c r="E952" s="14">
        <v>0.235471932208007</v>
      </c>
      <c r="F952" s="14"/>
      <c r="G952" s="14">
        <v>0.19300027237516701</v>
      </c>
      <c r="H952" s="14">
        <v>0.241383624141601</v>
      </c>
      <c r="I952" s="14">
        <v>0.23501031955506799</v>
      </c>
      <c r="J952" s="14">
        <v>0.32611417093748202</v>
      </c>
      <c r="K952" s="14"/>
      <c r="L952" s="14">
        <v>0.306217026863214</v>
      </c>
      <c r="M952" s="14">
        <v>0.22039332878138901</v>
      </c>
      <c r="N952" s="14">
        <v>0.17687302908153499</v>
      </c>
      <c r="O952" s="14">
        <v>0.22694182942571201</v>
      </c>
      <c r="P952" s="14">
        <v>0.23520987287078801</v>
      </c>
      <c r="Q952" s="14">
        <v>0.20508931974038</v>
      </c>
      <c r="R952" s="14">
        <v>0.22579005560215501</v>
      </c>
      <c r="S952" s="14">
        <v>0.223583398183723</v>
      </c>
      <c r="T952" s="14">
        <v>0.221600705722376</v>
      </c>
      <c r="U952" s="14"/>
      <c r="V952" s="14">
        <v>0.25575306153507998</v>
      </c>
      <c r="W952" s="14">
        <v>0.202841332684327</v>
      </c>
      <c r="X952" s="14"/>
      <c r="Y952" s="14">
        <v>0.206818799788661</v>
      </c>
      <c r="Z952" s="14">
        <v>0.26919230451708698</v>
      </c>
      <c r="AA952" s="14">
        <v>0.34699538269649799</v>
      </c>
      <c r="AB952" s="14"/>
      <c r="AC952" s="14">
        <v>0.19581445868936001</v>
      </c>
      <c r="AD952" s="14">
        <v>0.21231549543637099</v>
      </c>
      <c r="AE952" s="14">
        <v>0.22174896618404899</v>
      </c>
      <c r="AF952" s="14">
        <v>0.34557144291790198</v>
      </c>
    </row>
    <row r="953" spans="2:32" x14ac:dyDescent="0.3">
      <c r="B953" t="s">
        <v>451</v>
      </c>
      <c r="C953" s="14">
        <v>0.224183295338579</v>
      </c>
      <c r="D953" s="14">
        <v>0.20833974497336299</v>
      </c>
      <c r="E953" s="14">
        <v>0.239619741557444</v>
      </c>
      <c r="F953" s="14"/>
      <c r="G953" s="14">
        <v>0.211812868391833</v>
      </c>
      <c r="H953" s="14">
        <v>0.21364868120419001</v>
      </c>
      <c r="I953" s="14">
        <v>0.22374341241621301</v>
      </c>
      <c r="J953" s="14">
        <v>0.28516571195761198</v>
      </c>
      <c r="K953" s="14"/>
      <c r="L953" s="14">
        <v>0.228953293759532</v>
      </c>
      <c r="M953" s="14">
        <v>0.246612822433706</v>
      </c>
      <c r="N953" s="14">
        <v>0.21560094263944701</v>
      </c>
      <c r="O953" s="14">
        <v>0.19850312519975799</v>
      </c>
      <c r="P953" s="14">
        <v>0.23729228828641399</v>
      </c>
      <c r="Q953" s="14">
        <v>0.20776348142544199</v>
      </c>
      <c r="R953" s="14">
        <v>0.22956326864013299</v>
      </c>
      <c r="S953" s="14">
        <v>0.22477396645351</v>
      </c>
      <c r="T953" s="14">
        <v>0.215109159929805</v>
      </c>
      <c r="U953" s="14"/>
      <c r="V953" s="14">
        <v>0.21200039272735499</v>
      </c>
      <c r="W953" s="14">
        <v>0.24930840316693001</v>
      </c>
      <c r="X953" s="14"/>
      <c r="Y953" s="14">
        <v>0.22777822711161999</v>
      </c>
      <c r="Z953" s="14">
        <v>0.14778862056275499</v>
      </c>
      <c r="AA953" s="14">
        <v>0.31114181333848601</v>
      </c>
      <c r="AB953" s="14"/>
      <c r="AC953" s="14">
        <v>0.237447495041231</v>
      </c>
      <c r="AD953" s="14">
        <v>0.222147397135395</v>
      </c>
      <c r="AE953" s="14">
        <v>0.28122326374009898</v>
      </c>
      <c r="AF953" s="14">
        <v>0.19101884164911201</v>
      </c>
    </row>
    <row r="954" spans="2:32" x14ac:dyDescent="0.3">
      <c r="B954" t="s">
        <v>452</v>
      </c>
      <c r="C954" s="14">
        <v>0.19511844604065101</v>
      </c>
      <c r="D954" s="14">
        <v>0.20432946967020499</v>
      </c>
      <c r="E954" s="14">
        <v>0.18649324401109599</v>
      </c>
      <c r="F954" s="14"/>
      <c r="G954" s="14">
        <v>0.158987434369564</v>
      </c>
      <c r="H954" s="14">
        <v>0.16907390990767901</v>
      </c>
      <c r="I954" s="14">
        <v>0.22654253992910101</v>
      </c>
      <c r="J954" s="14">
        <v>0.292877414386708</v>
      </c>
      <c r="K954" s="14"/>
      <c r="L954" s="14">
        <v>0.263043053083858</v>
      </c>
      <c r="M954" s="14">
        <v>0.22538883625015699</v>
      </c>
      <c r="N954" s="14">
        <v>0.13370928990822101</v>
      </c>
      <c r="O954" s="14">
        <v>0.14788631170644101</v>
      </c>
      <c r="P954" s="14">
        <v>0.179489591343793</v>
      </c>
      <c r="Q954" s="14">
        <v>0.157458212019601</v>
      </c>
      <c r="R954" s="14">
        <v>0.14838556769467401</v>
      </c>
      <c r="S954" s="14">
        <v>0.210091975196397</v>
      </c>
      <c r="T954" s="14">
        <v>0.17551029024265899</v>
      </c>
      <c r="U954" s="14"/>
      <c r="V954" s="14">
        <v>0.21873564637630399</v>
      </c>
      <c r="W954" s="14">
        <v>0.148531400870963</v>
      </c>
      <c r="X954" s="14"/>
      <c r="Y954" s="14">
        <v>0.17451756241006</v>
      </c>
      <c r="Z954" s="14">
        <v>0.239288390111451</v>
      </c>
      <c r="AA954" s="14">
        <v>0.26437764583246298</v>
      </c>
      <c r="AB954" s="14"/>
      <c r="AC954" s="14">
        <v>0.14599052237242499</v>
      </c>
      <c r="AD954" s="14">
        <v>0.19080031297458899</v>
      </c>
      <c r="AE954" s="14">
        <v>0.155368295833372</v>
      </c>
      <c r="AF954" s="14">
        <v>0.27649915973314798</v>
      </c>
    </row>
    <row r="955" spans="2:32" x14ac:dyDescent="0.3">
      <c r="B955" t="s">
        <v>453</v>
      </c>
      <c r="C955" s="14">
        <v>0.19255908314745501</v>
      </c>
      <c r="D955" s="14">
        <v>0.19816812496007599</v>
      </c>
      <c r="E955" s="14">
        <v>0.187528728191071</v>
      </c>
      <c r="F955" s="14"/>
      <c r="G955" s="14">
        <v>0.247921922246438</v>
      </c>
      <c r="H955" s="14">
        <v>0.17877259994174399</v>
      </c>
      <c r="I955" s="14">
        <v>0.16729240278733001</v>
      </c>
      <c r="J955" s="14">
        <v>0.16676836998008401</v>
      </c>
      <c r="K955" s="14"/>
      <c r="L955" s="14">
        <v>0.22560080764447299</v>
      </c>
      <c r="M955" s="14">
        <v>0.16098112926932501</v>
      </c>
      <c r="N955" s="14">
        <v>0.19561531595079701</v>
      </c>
      <c r="O955" s="14">
        <v>0.110917596279431</v>
      </c>
      <c r="P955" s="14">
        <v>0.19987379243804301</v>
      </c>
      <c r="Q955" s="14">
        <v>0.185695604541744</v>
      </c>
      <c r="R955" s="14">
        <v>0.20856627460888599</v>
      </c>
      <c r="S955" s="14">
        <v>0.23464512713664801</v>
      </c>
      <c r="T955" s="14">
        <v>0.19320788848326301</v>
      </c>
      <c r="U955" s="14"/>
      <c r="V955" s="14">
        <v>0.20581614249439401</v>
      </c>
      <c r="W955" s="14">
        <v>0.165091481301992</v>
      </c>
      <c r="X955" s="14"/>
      <c r="Y955" s="14">
        <v>0.18504658601159499</v>
      </c>
      <c r="Z955" s="14">
        <v>0.18831733795140401</v>
      </c>
      <c r="AA955" s="14">
        <v>0.28577295602178499</v>
      </c>
      <c r="AB955" s="14"/>
      <c r="AC955" s="14">
        <v>0.15750839865451899</v>
      </c>
      <c r="AD955" s="14">
        <v>0.19966252287153199</v>
      </c>
      <c r="AE955" s="14">
        <v>0.185495738956137</v>
      </c>
      <c r="AF955" s="14">
        <v>0.21854033963092401</v>
      </c>
    </row>
    <row r="956" spans="2:32" x14ac:dyDescent="0.3">
      <c r="B956" t="s">
        <v>454</v>
      </c>
      <c r="C956" s="14">
        <v>0.166356962146396</v>
      </c>
      <c r="D956" s="14">
        <v>0.16526024746590601</v>
      </c>
      <c r="E956" s="14">
        <v>0.167954557896979</v>
      </c>
      <c r="F956" s="14"/>
      <c r="G956" s="14">
        <v>0.165040328491248</v>
      </c>
      <c r="H956" s="14">
        <v>0.179495297751916</v>
      </c>
      <c r="I956" s="14">
        <v>0.15128143483119999</v>
      </c>
      <c r="J956" s="14">
        <v>0.15781868497837501</v>
      </c>
      <c r="K956" s="14"/>
      <c r="L956" s="14">
        <v>0.192065943507501</v>
      </c>
      <c r="M956" s="14">
        <v>0.15220507889448701</v>
      </c>
      <c r="N956" s="14">
        <v>0.133604942345429</v>
      </c>
      <c r="O956" s="14">
        <v>0.155708833629391</v>
      </c>
      <c r="P956" s="14">
        <v>0.15193238680058499</v>
      </c>
      <c r="Q956" s="14">
        <v>0.17638189236722601</v>
      </c>
      <c r="R956" s="14">
        <v>0.17917450432665699</v>
      </c>
      <c r="S956" s="14">
        <v>0.18431472590588399</v>
      </c>
      <c r="T956" s="14">
        <v>0.146348614121462</v>
      </c>
      <c r="U956" s="14"/>
      <c r="V956" s="14">
        <v>0.18851940952235799</v>
      </c>
      <c r="W956" s="14">
        <v>0.119758943767235</v>
      </c>
      <c r="X956" s="14"/>
      <c r="Y956" s="14">
        <v>0.15339048411321099</v>
      </c>
      <c r="Z956" s="14">
        <v>0.16546645239730801</v>
      </c>
      <c r="AA956" s="14">
        <v>0.25867378939848101</v>
      </c>
      <c r="AB956" s="14"/>
      <c r="AC956" s="14">
        <v>0.10592436475386099</v>
      </c>
      <c r="AD956" s="14">
        <v>0.17746093781677899</v>
      </c>
      <c r="AE956" s="14">
        <v>0.156984479588027</v>
      </c>
      <c r="AF956" s="14">
        <v>0.21138565453493</v>
      </c>
    </row>
    <row r="957" spans="2:32" x14ac:dyDescent="0.3">
      <c r="B957" t="s">
        <v>455</v>
      </c>
      <c r="C957" s="14">
        <v>0.13846658154674199</v>
      </c>
      <c r="D957" s="14">
        <v>0.15102994627247901</v>
      </c>
      <c r="E957" s="14">
        <v>0.12631799620164699</v>
      </c>
      <c r="F957" s="14"/>
      <c r="G957" s="14">
        <v>0.18125797192972401</v>
      </c>
      <c r="H957" s="14">
        <v>0.13404674789205301</v>
      </c>
      <c r="I957" s="14">
        <v>0.120363554584794</v>
      </c>
      <c r="J957" s="14">
        <v>9.5962293001575494E-2</v>
      </c>
      <c r="K957" s="14"/>
      <c r="L957" s="14">
        <v>0.151519931049657</v>
      </c>
      <c r="M957" s="14">
        <v>0.122366070441548</v>
      </c>
      <c r="N957" s="14">
        <v>0.115192758906263</v>
      </c>
      <c r="O957" s="14">
        <v>0.11293445558668699</v>
      </c>
      <c r="P957" s="14">
        <v>0.117504807433001</v>
      </c>
      <c r="Q957" s="14">
        <v>0.19661040411918801</v>
      </c>
      <c r="R957" s="14">
        <v>0.118566777491628</v>
      </c>
      <c r="S957" s="14">
        <v>0.14844092709259199</v>
      </c>
      <c r="T957" s="14">
        <v>0.12939963373527699</v>
      </c>
      <c r="U957" s="14"/>
      <c r="V957" s="14">
        <v>0.13422070237788</v>
      </c>
      <c r="W957" s="14">
        <v>0.14549486117705701</v>
      </c>
      <c r="X957" s="14"/>
      <c r="Y957" s="14">
        <v>0.13675615948735501</v>
      </c>
      <c r="Z957" s="14">
        <v>0.13193332426872101</v>
      </c>
      <c r="AA957" s="14">
        <v>0.26492608565981901</v>
      </c>
      <c r="AB957" s="14"/>
      <c r="AC957" s="14">
        <v>0.14628384066891201</v>
      </c>
      <c r="AD957" s="14">
        <v>0.131321535830005</v>
      </c>
      <c r="AE957" s="14">
        <v>0.14337190649173401</v>
      </c>
      <c r="AF957" s="14">
        <v>0.140215477639864</v>
      </c>
    </row>
    <row r="958" spans="2:32" x14ac:dyDescent="0.3">
      <c r="B958" t="s">
        <v>63</v>
      </c>
      <c r="C958" s="14">
        <v>3.6947204392468999E-2</v>
      </c>
      <c r="D958" s="14">
        <v>3.9727809394319302E-2</v>
      </c>
      <c r="E958" s="14">
        <v>3.4277365706381402E-2</v>
      </c>
      <c r="F958" s="14"/>
      <c r="G958" s="14">
        <v>3.2157620802040598E-2</v>
      </c>
      <c r="H958" s="14">
        <v>4.0898457272045698E-2</v>
      </c>
      <c r="I958" s="14">
        <v>3.6058578673275603E-2</v>
      </c>
      <c r="J958" s="14">
        <v>3.6605401639844402E-2</v>
      </c>
      <c r="K958" s="14"/>
      <c r="L958" s="14">
        <v>2.9173324618619E-2</v>
      </c>
      <c r="M958" s="14">
        <v>3.24999049834159E-2</v>
      </c>
      <c r="N958" s="14">
        <v>4.6594924678668402E-2</v>
      </c>
      <c r="O958" s="14">
        <v>5.54702161771451E-2</v>
      </c>
      <c r="P958" s="14">
        <v>4.1439813731837999E-2</v>
      </c>
      <c r="Q958" s="14">
        <v>1.47014024732236E-2</v>
      </c>
      <c r="R958" s="14">
        <v>4.3865685257043797E-2</v>
      </c>
      <c r="S958" s="14">
        <v>2.55320258381595E-2</v>
      </c>
      <c r="T958" s="14">
        <v>5.5251633903290499E-2</v>
      </c>
      <c r="U958" s="14"/>
      <c r="V958" s="14">
        <v>2.8559957914384902E-2</v>
      </c>
      <c r="W958" s="14">
        <v>5.2484540822391498E-2</v>
      </c>
      <c r="X958" s="14"/>
      <c r="Y958" s="14">
        <v>4.4697899864548002E-2</v>
      </c>
      <c r="Z958" s="14">
        <v>1.6751326188601499E-2</v>
      </c>
      <c r="AA958" s="14">
        <v>1.06541362503583E-2</v>
      </c>
      <c r="AB958" s="14"/>
      <c r="AC958" s="14">
        <v>5.2651648287233302E-2</v>
      </c>
      <c r="AD958" s="14">
        <v>4.0844397809313301E-2</v>
      </c>
      <c r="AE958" s="14">
        <v>5.2034894692041103E-2</v>
      </c>
      <c r="AF958" s="14">
        <v>3.1587071847808202E-3</v>
      </c>
    </row>
    <row r="959" spans="2:32" x14ac:dyDescent="0.3">
      <c r="B959" t="s">
        <v>142</v>
      </c>
      <c r="C959" s="14">
        <v>2.89745746551457E-3</v>
      </c>
      <c r="D959" s="14">
        <v>2.6762167061137299E-3</v>
      </c>
      <c r="E959" s="14">
        <v>3.1274540307987E-3</v>
      </c>
      <c r="F959" s="14"/>
      <c r="G959" s="14">
        <v>4.5939458288629404E-3</v>
      </c>
      <c r="H959" s="14">
        <v>3.2760611586514E-3</v>
      </c>
      <c r="I959" s="14">
        <v>1.9103709703919499E-3</v>
      </c>
      <c r="J959" s="14">
        <v>0</v>
      </c>
      <c r="K959" s="14"/>
      <c r="L959" s="14">
        <v>0</v>
      </c>
      <c r="M959" s="14">
        <v>2.6732244761056702E-3</v>
      </c>
      <c r="N959" s="14">
        <v>0</v>
      </c>
      <c r="O959" s="14">
        <v>0</v>
      </c>
      <c r="P959" s="14">
        <v>2.0231302578988301E-2</v>
      </c>
      <c r="Q959" s="14">
        <v>3.7463847448707399E-3</v>
      </c>
      <c r="R959" s="14">
        <v>0</v>
      </c>
      <c r="S959" s="14">
        <v>0</v>
      </c>
      <c r="T959" s="14">
        <v>3.1151114639187301E-3</v>
      </c>
      <c r="U959" s="14"/>
      <c r="V959" s="14">
        <v>1.3739195058383E-3</v>
      </c>
      <c r="W959" s="14">
        <v>6.0995239855355298E-3</v>
      </c>
      <c r="X959" s="14"/>
      <c r="Y959" s="14">
        <v>4.1988177209224603E-3</v>
      </c>
      <c r="Z959" s="14">
        <v>0</v>
      </c>
      <c r="AA959" s="14">
        <v>0</v>
      </c>
      <c r="AB959" s="14"/>
      <c r="AC959" s="14">
        <v>8.3663643321218398E-3</v>
      </c>
      <c r="AD959" s="14">
        <v>2.0383683461574001E-3</v>
      </c>
      <c r="AE959" s="14">
        <v>0</v>
      </c>
      <c r="AF959" s="14">
        <v>0</v>
      </c>
    </row>
    <row r="960" spans="2:32" x14ac:dyDescent="0.3">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row>
    <row r="961" spans="3:32" x14ac:dyDescent="0.3">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6" t="s">
        <v>64</v>
      </c>
      <c r="E2" s="23"/>
      <c r="F2" s="23"/>
      <c r="G2" s="23"/>
      <c r="H2" s="23"/>
      <c r="I2" s="23"/>
      <c r="J2" s="23"/>
      <c r="K2" s="23"/>
      <c r="L2" s="23"/>
    </row>
    <row r="6" spans="2:12" ht="49.95" customHeight="1" x14ac:dyDescent="0.3">
      <c r="B6" s="17" t="s">
        <v>14</v>
      </c>
      <c r="C6" s="17" t="s">
        <v>48</v>
      </c>
      <c r="D6" s="17" t="s">
        <v>49</v>
      </c>
      <c r="E6" s="17" t="s">
        <v>50</v>
      </c>
      <c r="F6" s="17" t="s">
        <v>51</v>
      </c>
      <c r="G6" s="17" t="s">
        <v>52</v>
      </c>
      <c r="H6" s="17" t="s">
        <v>53</v>
      </c>
      <c r="I6" s="17" t="s">
        <v>54</v>
      </c>
      <c r="J6" s="17" t="s">
        <v>55</v>
      </c>
      <c r="K6" s="17" t="s">
        <v>56</v>
      </c>
    </row>
    <row r="7" spans="2:12" x14ac:dyDescent="0.3">
      <c r="B7" s="15" t="s">
        <v>57</v>
      </c>
      <c r="C7" s="14">
        <v>4.9287488438403103E-2</v>
      </c>
      <c r="D7" s="14">
        <v>0.152918975853019</v>
      </c>
      <c r="E7" s="14">
        <v>6.4691798321610998E-3</v>
      </c>
      <c r="F7" s="14">
        <v>4.2493025624019201E-2</v>
      </c>
      <c r="G7" s="14">
        <v>0.55239870482033604</v>
      </c>
      <c r="H7" s="14">
        <v>0.50147336770984097</v>
      </c>
      <c r="I7" s="14">
        <v>0.126056270192176</v>
      </c>
      <c r="J7" s="14">
        <v>5.6103840160002798E-2</v>
      </c>
      <c r="K7" s="14">
        <v>3.4114722899057398E-2</v>
      </c>
    </row>
    <row r="8" spans="2:12" x14ac:dyDescent="0.3">
      <c r="B8" s="15" t="s">
        <v>58</v>
      </c>
      <c r="C8" s="14">
        <v>0.12970573899312501</v>
      </c>
      <c r="D8" s="14">
        <v>0.13054237436760199</v>
      </c>
      <c r="E8" s="14">
        <v>5.6071911061443401E-2</v>
      </c>
      <c r="F8" s="14">
        <v>0.147804629746671</v>
      </c>
      <c r="G8" s="14">
        <v>0.14586256919882101</v>
      </c>
      <c r="H8" s="14">
        <v>0.16469640383332301</v>
      </c>
      <c r="I8" s="14">
        <v>0.24649897436419499</v>
      </c>
      <c r="J8" s="14">
        <v>9.4821073304100501E-2</v>
      </c>
      <c r="K8" s="14">
        <v>9.81318859863268E-2</v>
      </c>
    </row>
    <row r="9" spans="2:12" x14ac:dyDescent="0.3">
      <c r="B9" s="15" t="s">
        <v>59</v>
      </c>
      <c r="C9" s="14">
        <v>0.315390777803365</v>
      </c>
      <c r="D9" s="14">
        <v>0.18688761295748699</v>
      </c>
      <c r="E9" s="14">
        <v>0.17426463507175899</v>
      </c>
      <c r="F9" s="14">
        <v>0.33536935896194098</v>
      </c>
      <c r="G9" s="14">
        <v>0.169426397248092</v>
      </c>
      <c r="H9" s="14">
        <v>0.19263567543558499</v>
      </c>
      <c r="I9" s="14">
        <v>0.30019940337855899</v>
      </c>
      <c r="J9" s="14">
        <v>0.20621481310383799</v>
      </c>
      <c r="K9" s="14">
        <v>0.28429101814572399</v>
      </c>
    </row>
    <row r="10" spans="2:12" x14ac:dyDescent="0.3">
      <c r="B10" s="15" t="s">
        <v>60</v>
      </c>
      <c r="C10" s="14">
        <v>0.33852186738341999</v>
      </c>
      <c r="D10" s="14">
        <v>0.227864568642273</v>
      </c>
      <c r="E10" s="14">
        <v>0.32421222681955197</v>
      </c>
      <c r="F10" s="14">
        <v>0.28900149325597302</v>
      </c>
      <c r="G10" s="14">
        <v>8.8610900331557899E-2</v>
      </c>
      <c r="H10" s="14">
        <v>9.6411637344094595E-2</v>
      </c>
      <c r="I10" s="14">
        <v>0.21033034046881899</v>
      </c>
      <c r="J10" s="14">
        <v>0.29422230714176001</v>
      </c>
      <c r="K10" s="14">
        <v>0.34105613609182001</v>
      </c>
    </row>
    <row r="11" spans="2:12" x14ac:dyDescent="0.3">
      <c r="B11" s="15" t="s">
        <v>61</v>
      </c>
      <c r="C11" s="14">
        <v>0.12768238673603999</v>
      </c>
      <c r="D11" s="14">
        <v>0.166053338236061</v>
      </c>
      <c r="E11" s="14">
        <v>0.26729655617352299</v>
      </c>
      <c r="F11" s="14">
        <v>0.133746287886121</v>
      </c>
      <c r="G11" s="14">
        <v>2.7993558325003401E-2</v>
      </c>
      <c r="H11" s="14">
        <v>2.53493825632395E-2</v>
      </c>
      <c r="I11" s="14">
        <v>8.6858947431359301E-2</v>
      </c>
      <c r="J11" s="14">
        <v>0.19326284374423899</v>
      </c>
      <c r="K11" s="14">
        <v>0.16367118418916801</v>
      </c>
    </row>
    <row r="12" spans="2:12" x14ac:dyDescent="0.3">
      <c r="B12" s="15" t="s">
        <v>62</v>
      </c>
      <c r="C12" s="14">
        <v>3.4689414754019099E-2</v>
      </c>
      <c r="D12" s="14">
        <v>0.125239019299382</v>
      </c>
      <c r="E12" s="14">
        <v>0.168046151741193</v>
      </c>
      <c r="F12" s="14">
        <v>4.9808709179813199E-2</v>
      </c>
      <c r="G12" s="14">
        <v>9.9156677640366304E-3</v>
      </c>
      <c r="H12" s="14">
        <v>8.8745750418951393E-3</v>
      </c>
      <c r="I12" s="14">
        <v>2.73789912017415E-2</v>
      </c>
      <c r="J12" s="14">
        <v>0.15207677287118501</v>
      </c>
      <c r="K12" s="14">
        <v>6.9285568972344794E-2</v>
      </c>
    </row>
    <row r="13" spans="2:12" x14ac:dyDescent="0.3">
      <c r="B13" s="15" t="s">
        <v>63</v>
      </c>
      <c r="C13" s="14">
        <v>4.7223258916287703E-3</v>
      </c>
      <c r="D13" s="14">
        <v>1.0494110644176999E-2</v>
      </c>
      <c r="E13" s="14">
        <v>3.6393393003675799E-3</v>
      </c>
      <c r="F13" s="14">
        <v>1.7764953454600899E-3</v>
      </c>
      <c r="G13" s="14">
        <v>5.7922023121536898E-3</v>
      </c>
      <c r="H13" s="14">
        <v>1.05589580720226E-2</v>
      </c>
      <c r="I13" s="14">
        <v>2.6770729631496598E-3</v>
      </c>
      <c r="J13" s="14">
        <v>3.2983496748758101E-3</v>
      </c>
      <c r="K13" s="14">
        <v>9.4494837155587198E-3</v>
      </c>
    </row>
    <row r="14" spans="2:12" x14ac:dyDescent="0.3">
      <c r="B14" s="16"/>
      <c r="C14" s="16"/>
      <c r="D14" s="16"/>
      <c r="E14" s="16"/>
      <c r="F14" s="16"/>
      <c r="G14" s="16"/>
      <c r="H14" s="16"/>
      <c r="I14" s="16"/>
      <c r="J14" s="16"/>
      <c r="K14" s="16"/>
    </row>
    <row r="15" spans="2:12" x14ac:dyDescent="0.3">
      <c r="B15" t="s">
        <v>65</v>
      </c>
    </row>
    <row r="16" spans="2:12" x14ac:dyDescent="0.3">
      <c r="B16" t="s">
        <v>66</v>
      </c>
    </row>
    <row r="20" spans="2:2" x14ac:dyDescent="0.3">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68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4.9287488438403103E-2</v>
      </c>
      <c r="D9" s="14">
        <v>2.8651701691196501E-2</v>
      </c>
      <c r="E9" s="14">
        <v>7.0074879796925504E-2</v>
      </c>
      <c r="F9" s="14"/>
      <c r="G9" s="14">
        <v>1.7491387387229801E-2</v>
      </c>
      <c r="H9" s="14">
        <v>4.1356806724507297E-2</v>
      </c>
      <c r="I9" s="14">
        <v>7.6597428280087004E-2</v>
      </c>
      <c r="J9" s="14">
        <v>8.86126054965337E-2</v>
      </c>
      <c r="K9" s="14"/>
      <c r="L9" s="14">
        <v>1.8917027783778601E-2</v>
      </c>
      <c r="M9" s="14">
        <v>8.1261260554550893E-2</v>
      </c>
      <c r="N9" s="14">
        <v>4.4461030779226397E-2</v>
      </c>
      <c r="O9" s="14">
        <v>4.6747457059807901E-2</v>
      </c>
      <c r="P9" s="14">
        <v>2.2488194832984199E-2</v>
      </c>
      <c r="Q9" s="14">
        <v>6.5567543289615102E-2</v>
      </c>
      <c r="R9" s="14">
        <v>5.39569810147357E-2</v>
      </c>
      <c r="S9" s="14">
        <v>3.3813651554253997E-2</v>
      </c>
      <c r="T9" s="14">
        <v>7.03040340500143E-2</v>
      </c>
      <c r="U9" s="14"/>
      <c r="V9" s="14">
        <v>3.3797999680944497E-2</v>
      </c>
      <c r="W9" s="14">
        <v>8.0894638935167101E-2</v>
      </c>
      <c r="X9" s="14"/>
      <c r="Y9" s="14">
        <v>5.8700963310002699E-2</v>
      </c>
      <c r="Z9" s="14">
        <v>2.93596805361548E-2</v>
      </c>
      <c r="AA9" s="14">
        <v>1.1484474936874199E-2</v>
      </c>
      <c r="AB9" s="14"/>
      <c r="AC9" s="14">
        <v>9.0183431485000701E-2</v>
      </c>
      <c r="AD9" s="14">
        <v>4.1559839780888001E-2</v>
      </c>
      <c r="AE9" s="14">
        <v>5.5900724811618202E-2</v>
      </c>
      <c r="AF9" s="14">
        <v>1.7748391543486099E-2</v>
      </c>
    </row>
    <row r="10" spans="2:32" x14ac:dyDescent="0.3">
      <c r="B10" s="15" t="s">
        <v>58</v>
      </c>
      <c r="C10" s="14">
        <v>0.12970573899312501</v>
      </c>
      <c r="D10" s="14">
        <v>9.0795616830336601E-2</v>
      </c>
      <c r="E10" s="14">
        <v>0.167928035399528</v>
      </c>
      <c r="F10" s="14"/>
      <c r="G10" s="14">
        <v>0.150423766364743</v>
      </c>
      <c r="H10" s="14">
        <v>0.11144547839036099</v>
      </c>
      <c r="I10" s="14">
        <v>0.14302917863244899</v>
      </c>
      <c r="J10" s="14">
        <v>0.11591988996892399</v>
      </c>
      <c r="K10" s="14"/>
      <c r="L10" s="14">
        <v>9.9769583371845105E-2</v>
      </c>
      <c r="M10" s="14">
        <v>0.15220234946658801</v>
      </c>
      <c r="N10" s="14">
        <v>0.12527932987361701</v>
      </c>
      <c r="O10" s="14">
        <v>0.113664428868507</v>
      </c>
      <c r="P10" s="14">
        <v>0.15426106565332401</v>
      </c>
      <c r="Q10" s="14">
        <v>0.16619210242149701</v>
      </c>
      <c r="R10" s="14">
        <v>0.13449572258808701</v>
      </c>
      <c r="S10" s="14">
        <v>0.115940988529906</v>
      </c>
      <c r="T10" s="14">
        <v>0.12167534255073199</v>
      </c>
      <c r="U10" s="14"/>
      <c r="V10" s="14">
        <v>0.10759483136944201</v>
      </c>
      <c r="W10" s="14">
        <v>0.169163901039425</v>
      </c>
      <c r="X10" s="14"/>
      <c r="Y10" s="14">
        <v>0.11759775875777401</v>
      </c>
      <c r="Z10" s="14">
        <v>0.15657650174430299</v>
      </c>
      <c r="AA10" s="14">
        <v>6.4479119398178603E-2</v>
      </c>
      <c r="AB10" s="14"/>
      <c r="AC10" s="14">
        <v>0.165178037609057</v>
      </c>
      <c r="AD10" s="14">
        <v>9.1223046584692297E-2</v>
      </c>
      <c r="AE10" s="14">
        <v>0.17988890407425001</v>
      </c>
      <c r="AF10" s="14">
        <v>0.14144772281305101</v>
      </c>
    </row>
    <row r="11" spans="2:32" x14ac:dyDescent="0.3">
      <c r="B11" s="15" t="s">
        <v>59</v>
      </c>
      <c r="C11" s="14">
        <v>0.315390777803365</v>
      </c>
      <c r="D11" s="14">
        <v>0.304518719564351</v>
      </c>
      <c r="E11" s="14">
        <v>0.32721382809086602</v>
      </c>
      <c r="F11" s="14"/>
      <c r="G11" s="14">
        <v>0.32808405292409198</v>
      </c>
      <c r="H11" s="14">
        <v>0.34324717267354299</v>
      </c>
      <c r="I11" s="14">
        <v>0.274722903320543</v>
      </c>
      <c r="J11" s="14">
        <v>0.28115614293458502</v>
      </c>
      <c r="K11" s="14"/>
      <c r="L11" s="14">
        <v>0.355745144783293</v>
      </c>
      <c r="M11" s="14">
        <v>0.30668459695792399</v>
      </c>
      <c r="N11" s="14">
        <v>0.31252455894075798</v>
      </c>
      <c r="O11" s="14">
        <v>0.29374822266626399</v>
      </c>
      <c r="P11" s="14">
        <v>0.35093824083862202</v>
      </c>
      <c r="Q11" s="14">
        <v>0.32265417974576199</v>
      </c>
      <c r="R11" s="14">
        <v>0.25501964172264302</v>
      </c>
      <c r="S11" s="14">
        <v>0.290908906406662</v>
      </c>
      <c r="T11" s="14">
        <v>0.295600485682188</v>
      </c>
      <c r="U11" s="14"/>
      <c r="V11" s="14">
        <v>0.32110953060393799</v>
      </c>
      <c r="W11" s="14">
        <v>0.31102830089751698</v>
      </c>
      <c r="X11" s="14"/>
      <c r="Y11" s="14">
        <v>0.304225657936329</v>
      </c>
      <c r="Z11" s="14">
        <v>0.35061359042768903</v>
      </c>
      <c r="AA11" s="14">
        <v>0.41096458703118799</v>
      </c>
      <c r="AB11" s="14"/>
      <c r="AC11" s="14">
        <v>0.28892944755265398</v>
      </c>
      <c r="AD11" s="14">
        <v>0.31450519144125</v>
      </c>
      <c r="AE11" s="14">
        <v>0.37049101790483402</v>
      </c>
      <c r="AF11" s="14">
        <v>0.334765706742994</v>
      </c>
    </row>
    <row r="12" spans="2:32" x14ac:dyDescent="0.3">
      <c r="B12" s="15" t="s">
        <v>60</v>
      </c>
      <c r="C12" s="14">
        <v>0.33852186738341999</v>
      </c>
      <c r="D12" s="14">
        <v>0.38211782152692397</v>
      </c>
      <c r="E12" s="14">
        <v>0.29401244916344799</v>
      </c>
      <c r="F12" s="14"/>
      <c r="G12" s="14">
        <v>0.35552691181602902</v>
      </c>
      <c r="H12" s="14">
        <v>0.34463189664744598</v>
      </c>
      <c r="I12" s="14">
        <v>0.33014682448236299</v>
      </c>
      <c r="J12" s="14">
        <v>0.29912060259213002</v>
      </c>
      <c r="K12" s="14"/>
      <c r="L12" s="14">
        <v>0.350536759316876</v>
      </c>
      <c r="M12" s="14">
        <v>0.26411316592648398</v>
      </c>
      <c r="N12" s="14">
        <v>0.36473100778537698</v>
      </c>
      <c r="O12" s="14">
        <v>0.39561848079888201</v>
      </c>
      <c r="P12" s="14">
        <v>0.34304030883827102</v>
      </c>
      <c r="Q12" s="14">
        <v>0.301297077471748</v>
      </c>
      <c r="R12" s="14">
        <v>0.39061130330406901</v>
      </c>
      <c r="S12" s="14">
        <v>0.38002518561773202</v>
      </c>
      <c r="T12" s="14">
        <v>0.33551505836711698</v>
      </c>
      <c r="U12" s="14"/>
      <c r="V12" s="14">
        <v>0.36090324256426498</v>
      </c>
      <c r="W12" s="14">
        <v>0.29404990706646</v>
      </c>
      <c r="X12" s="14"/>
      <c r="Y12" s="14">
        <v>0.344637868045921</v>
      </c>
      <c r="Z12" s="14">
        <v>0.339452651658044</v>
      </c>
      <c r="AA12" s="14">
        <v>0.31080231196776498</v>
      </c>
      <c r="AB12" s="14"/>
      <c r="AC12" s="14">
        <v>0.303824474761623</v>
      </c>
      <c r="AD12" s="14">
        <v>0.36775937497463301</v>
      </c>
      <c r="AE12" s="14">
        <v>0.26774888847259498</v>
      </c>
      <c r="AF12" s="14">
        <v>0.34672641888482197</v>
      </c>
    </row>
    <row r="13" spans="2:32" x14ac:dyDescent="0.3">
      <c r="B13" s="15" t="s">
        <v>61</v>
      </c>
      <c r="C13" s="14">
        <v>0.12768238673603999</v>
      </c>
      <c r="D13" s="14">
        <v>0.14698270792680099</v>
      </c>
      <c r="E13" s="14">
        <v>0.108763322866389</v>
      </c>
      <c r="F13" s="14"/>
      <c r="G13" s="14">
        <v>0.112972875534468</v>
      </c>
      <c r="H13" s="14">
        <v>0.122789841073929</v>
      </c>
      <c r="I13" s="14">
        <v>0.13325471019308899</v>
      </c>
      <c r="J13" s="14">
        <v>0.16386755161343</v>
      </c>
      <c r="K13" s="14"/>
      <c r="L13" s="14">
        <v>0.14664788417573099</v>
      </c>
      <c r="M13" s="14">
        <v>0.13422665769884701</v>
      </c>
      <c r="N13" s="14">
        <v>0.12435400279042801</v>
      </c>
      <c r="O13" s="14">
        <v>0.119157132561551</v>
      </c>
      <c r="P13" s="14">
        <v>0.104807561771861</v>
      </c>
      <c r="Q13" s="14">
        <v>0.107607963382683</v>
      </c>
      <c r="R13" s="14">
        <v>0.108240446052175</v>
      </c>
      <c r="S13" s="14">
        <v>0.13398937735713501</v>
      </c>
      <c r="T13" s="14">
        <v>0.13663570754635501</v>
      </c>
      <c r="U13" s="14"/>
      <c r="V13" s="14">
        <v>0.142671345228992</v>
      </c>
      <c r="W13" s="14">
        <v>9.8147528905978901E-2</v>
      </c>
      <c r="X13" s="14"/>
      <c r="Y13" s="14">
        <v>0.12526398407769601</v>
      </c>
      <c r="Z13" s="14">
        <v>0.11871195508657301</v>
      </c>
      <c r="AA13" s="14">
        <v>0.15159254279960299</v>
      </c>
      <c r="AB13" s="14"/>
      <c r="AC13" s="14">
        <v>9.33958003447974E-2</v>
      </c>
      <c r="AD13" s="14">
        <v>0.14171712935948899</v>
      </c>
      <c r="AE13" s="14">
        <v>0.110933291421335</v>
      </c>
      <c r="AF13" s="14">
        <v>0.144644432871467</v>
      </c>
    </row>
    <row r="14" spans="2:32" x14ac:dyDescent="0.3">
      <c r="B14" s="15" t="s">
        <v>62</v>
      </c>
      <c r="C14" s="14">
        <v>3.4689414754019099E-2</v>
      </c>
      <c r="D14" s="14">
        <v>4.4079566715485102E-2</v>
      </c>
      <c r="E14" s="14">
        <v>2.54021902807719E-2</v>
      </c>
      <c r="F14" s="14"/>
      <c r="G14" s="14">
        <v>2.9057052326036701E-2</v>
      </c>
      <c r="H14" s="14">
        <v>3.4112694155940898E-2</v>
      </c>
      <c r="I14" s="14">
        <v>3.8945691123113003E-2</v>
      </c>
      <c r="J14" s="14">
        <v>4.01999088338491E-2</v>
      </c>
      <c r="K14" s="14"/>
      <c r="L14" s="14">
        <v>2.6328390493002E-2</v>
      </c>
      <c r="M14" s="14">
        <v>5.1564571208210598E-2</v>
      </c>
      <c r="N14" s="14">
        <v>1.98547741287869E-2</v>
      </c>
      <c r="O14" s="14">
        <v>2.5942597488086999E-2</v>
      </c>
      <c r="P14" s="14">
        <v>2.44646280649383E-2</v>
      </c>
      <c r="Q14" s="14">
        <v>3.05657190890797E-2</v>
      </c>
      <c r="R14" s="14">
        <v>5.0383539852928101E-2</v>
      </c>
      <c r="S14" s="14">
        <v>4.5321890534311599E-2</v>
      </c>
      <c r="T14" s="14">
        <v>3.7155142539744598E-2</v>
      </c>
      <c r="U14" s="14"/>
      <c r="V14" s="14">
        <v>3.1915687941930698E-2</v>
      </c>
      <c r="W14" s="14">
        <v>3.7394330417841397E-2</v>
      </c>
      <c r="X14" s="14"/>
      <c r="Y14" s="14">
        <v>4.5427977089331398E-2</v>
      </c>
      <c r="Z14" s="14">
        <v>5.2856205472367598E-3</v>
      </c>
      <c r="AA14" s="14">
        <v>3.80379253930061E-2</v>
      </c>
      <c r="AB14" s="14"/>
      <c r="AC14" s="14">
        <v>4.9842746239581799E-2</v>
      </c>
      <c r="AD14" s="14">
        <v>4.2216378022968098E-2</v>
      </c>
      <c r="AE14" s="14">
        <v>3.8986274668287601E-3</v>
      </c>
      <c r="AF14" s="14">
        <v>1.06163520605774E-2</v>
      </c>
    </row>
    <row r="15" spans="2:32" x14ac:dyDescent="0.3">
      <c r="B15" s="15" t="s">
        <v>63</v>
      </c>
      <c r="C15" s="20">
        <v>4.7223258916287703E-3</v>
      </c>
      <c r="D15" s="20">
        <v>2.8538657449062501E-3</v>
      </c>
      <c r="E15" s="20">
        <v>6.6052944020719498E-3</v>
      </c>
      <c r="F15" s="20"/>
      <c r="G15" s="20">
        <v>6.4439536474007802E-3</v>
      </c>
      <c r="H15" s="20">
        <v>2.4161103342731399E-3</v>
      </c>
      <c r="I15" s="20">
        <v>3.30326396835612E-3</v>
      </c>
      <c r="J15" s="20">
        <v>1.1123298560547499E-2</v>
      </c>
      <c r="K15" s="20"/>
      <c r="L15" s="20">
        <v>2.0552100754751002E-3</v>
      </c>
      <c r="M15" s="20">
        <v>9.9473981873958606E-3</v>
      </c>
      <c r="N15" s="20">
        <v>8.7952957018067306E-3</v>
      </c>
      <c r="O15" s="20">
        <v>5.1216805569013896E-3</v>
      </c>
      <c r="P15" s="20">
        <v>0</v>
      </c>
      <c r="Q15" s="20">
        <v>6.1154145996155703E-3</v>
      </c>
      <c r="R15" s="20">
        <v>7.2923654653625396E-3</v>
      </c>
      <c r="S15" s="20">
        <v>0</v>
      </c>
      <c r="T15" s="20">
        <v>3.1142292638497498E-3</v>
      </c>
      <c r="U15" s="20"/>
      <c r="V15" s="20">
        <v>2.0073626104873802E-3</v>
      </c>
      <c r="W15" s="20">
        <v>9.3213927376103699E-3</v>
      </c>
      <c r="X15" s="20"/>
      <c r="Y15" s="20">
        <v>4.1457907829465998E-3</v>
      </c>
      <c r="Z15" s="20">
        <v>0</v>
      </c>
      <c r="AA15" s="20">
        <v>1.2639038473385E-2</v>
      </c>
      <c r="AB15" s="20"/>
      <c r="AC15" s="20">
        <v>8.6460620072866898E-3</v>
      </c>
      <c r="AD15" s="20">
        <v>1.01903983607948E-3</v>
      </c>
      <c r="AE15" s="20">
        <v>1.1138545848539299E-2</v>
      </c>
      <c r="AF15" s="20">
        <v>4.0509750836028504E-3</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69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0.152918975853019</v>
      </c>
      <c r="D9" s="14">
        <v>0.179672548915394</v>
      </c>
      <c r="E9" s="14">
        <v>0.125537388020141</v>
      </c>
      <c r="F9" s="14"/>
      <c r="G9" s="14">
        <v>0.36200366484218599</v>
      </c>
      <c r="H9" s="14">
        <v>0.119575016536664</v>
      </c>
      <c r="I9" s="14">
        <v>5.0367446673243901E-2</v>
      </c>
      <c r="J9" s="14">
        <v>1.05775916678308E-2</v>
      </c>
      <c r="K9" s="14"/>
      <c r="L9" s="14">
        <v>9.1145290558980394E-2</v>
      </c>
      <c r="M9" s="14">
        <v>0.19209930228024399</v>
      </c>
      <c r="N9" s="14">
        <v>0.19644539037460701</v>
      </c>
      <c r="O9" s="14">
        <v>0.21204145661760801</v>
      </c>
      <c r="P9" s="14">
        <v>0.19485592638246599</v>
      </c>
      <c r="Q9" s="14">
        <v>0.16217613597855299</v>
      </c>
      <c r="R9" s="14">
        <v>0.14723889870262899</v>
      </c>
      <c r="S9" s="14">
        <v>0.132770816466762</v>
      </c>
      <c r="T9" s="14">
        <v>0.138110026345417</v>
      </c>
      <c r="U9" s="14"/>
      <c r="V9" s="14">
        <v>0.15403869692337499</v>
      </c>
      <c r="W9" s="14">
        <v>0.152506770049538</v>
      </c>
      <c r="X9" s="14"/>
      <c r="Y9" s="14">
        <v>0.178311840469462</v>
      </c>
      <c r="Z9" s="14">
        <v>9.6962860130443404E-2</v>
      </c>
      <c r="AA9" s="14">
        <v>8.8631586819978E-2</v>
      </c>
      <c r="AB9" s="14"/>
      <c r="AC9" s="14">
        <v>0.17877113027800901</v>
      </c>
      <c r="AD9" s="14">
        <v>0.17815703121677401</v>
      </c>
      <c r="AE9" s="14">
        <v>8.1835672537287005E-2</v>
      </c>
      <c r="AF9" s="14">
        <v>0.10416781458709901</v>
      </c>
    </row>
    <row r="10" spans="2:32" x14ac:dyDescent="0.3">
      <c r="B10" s="15" t="s">
        <v>58</v>
      </c>
      <c r="C10" s="14">
        <v>0.13054237436760199</v>
      </c>
      <c r="D10" s="14">
        <v>0.14344270654181501</v>
      </c>
      <c r="E10" s="14">
        <v>0.118032917785825</v>
      </c>
      <c r="F10" s="14"/>
      <c r="G10" s="14">
        <v>0.17746132584435301</v>
      </c>
      <c r="H10" s="14">
        <v>0.13610050704198701</v>
      </c>
      <c r="I10" s="14">
        <v>8.5145647364153296E-2</v>
      </c>
      <c r="J10" s="14">
        <v>0.10213670070335901</v>
      </c>
      <c r="K10" s="14"/>
      <c r="L10" s="14">
        <v>0.141016265672543</v>
      </c>
      <c r="M10" s="14">
        <v>0.116363215590161</v>
      </c>
      <c r="N10" s="14">
        <v>0.130917060617562</v>
      </c>
      <c r="O10" s="14">
        <v>0.126820260777842</v>
      </c>
      <c r="P10" s="14">
        <v>0.111615350158977</v>
      </c>
      <c r="Q10" s="14">
        <v>0.174202134128908</v>
      </c>
      <c r="R10" s="14">
        <v>0.14955390548286501</v>
      </c>
      <c r="S10" s="14">
        <v>0.101705174452404</v>
      </c>
      <c r="T10" s="14">
        <v>0.10332965218298901</v>
      </c>
      <c r="U10" s="14"/>
      <c r="V10" s="14">
        <v>0.132837578973271</v>
      </c>
      <c r="W10" s="14">
        <v>0.121211664376077</v>
      </c>
      <c r="X10" s="14"/>
      <c r="Y10" s="14">
        <v>0.108302844329399</v>
      </c>
      <c r="Z10" s="14">
        <v>0.20443384135199699</v>
      </c>
      <c r="AA10" s="14">
        <v>0.11707505094418499</v>
      </c>
      <c r="AB10" s="14"/>
      <c r="AC10" s="14">
        <v>0.113780351200956</v>
      </c>
      <c r="AD10" s="14">
        <v>0.106218994448672</v>
      </c>
      <c r="AE10" s="14">
        <v>0.141207546760974</v>
      </c>
      <c r="AF10" s="14">
        <v>0.18787837410595501</v>
      </c>
    </row>
    <row r="11" spans="2:32" x14ac:dyDescent="0.3">
      <c r="B11" s="15" t="s">
        <v>59</v>
      </c>
      <c r="C11" s="14">
        <v>0.18688761295748699</v>
      </c>
      <c r="D11" s="14">
        <v>0.193228351116354</v>
      </c>
      <c r="E11" s="14">
        <v>0.18002401505465801</v>
      </c>
      <c r="F11" s="14"/>
      <c r="G11" s="14">
        <v>0.16889010348515501</v>
      </c>
      <c r="H11" s="14">
        <v>0.20747060248510901</v>
      </c>
      <c r="I11" s="14">
        <v>0.173129387205402</v>
      </c>
      <c r="J11" s="14">
        <v>0.18830639609862801</v>
      </c>
      <c r="K11" s="14"/>
      <c r="L11" s="14">
        <v>0.231816486502331</v>
      </c>
      <c r="M11" s="14">
        <v>0.155852073882742</v>
      </c>
      <c r="N11" s="14">
        <v>0.138889308147565</v>
      </c>
      <c r="O11" s="14">
        <v>0.20990475863438199</v>
      </c>
      <c r="P11" s="14">
        <v>0.238624776187425</v>
      </c>
      <c r="Q11" s="14">
        <v>0.16034628500339199</v>
      </c>
      <c r="R11" s="14">
        <v>0.14543770896574101</v>
      </c>
      <c r="S11" s="14">
        <v>0.160429504619717</v>
      </c>
      <c r="T11" s="14">
        <v>0.186751064568312</v>
      </c>
      <c r="U11" s="14"/>
      <c r="V11" s="14">
        <v>0.182870261505854</v>
      </c>
      <c r="W11" s="14">
        <v>0.191742129850206</v>
      </c>
      <c r="X11" s="14"/>
      <c r="Y11" s="14">
        <v>0.168993374732786</v>
      </c>
      <c r="Z11" s="14">
        <v>0.23650564885190301</v>
      </c>
      <c r="AA11" s="14">
        <v>0.21489165629474799</v>
      </c>
      <c r="AB11" s="14"/>
      <c r="AC11" s="14">
        <v>0.15227245460373301</v>
      </c>
      <c r="AD11" s="14">
        <v>0.17558218216069599</v>
      </c>
      <c r="AE11" s="14">
        <v>0.29794556461335803</v>
      </c>
      <c r="AF11" s="14">
        <v>0.19794024698073401</v>
      </c>
    </row>
    <row r="12" spans="2:32" x14ac:dyDescent="0.3">
      <c r="B12" s="15" t="s">
        <v>60</v>
      </c>
      <c r="C12" s="14">
        <v>0.227864568642273</v>
      </c>
      <c r="D12" s="14">
        <v>0.225749392608286</v>
      </c>
      <c r="E12" s="14">
        <v>0.23066591460011501</v>
      </c>
      <c r="F12" s="14"/>
      <c r="G12" s="14">
        <v>0.15330795269751599</v>
      </c>
      <c r="H12" s="14">
        <v>0.26036598463963101</v>
      </c>
      <c r="I12" s="14">
        <v>0.25670788849610798</v>
      </c>
      <c r="J12" s="14">
        <v>0.22890188965317201</v>
      </c>
      <c r="K12" s="14"/>
      <c r="L12" s="14">
        <v>0.225589465120759</v>
      </c>
      <c r="M12" s="14">
        <v>0.25063383000767597</v>
      </c>
      <c r="N12" s="14">
        <v>0.18347673965561301</v>
      </c>
      <c r="O12" s="14">
        <v>0.18748387386785401</v>
      </c>
      <c r="P12" s="14">
        <v>0.20479336671853701</v>
      </c>
      <c r="Q12" s="14">
        <v>0.2236848901588</v>
      </c>
      <c r="R12" s="14">
        <v>0.21764385665938599</v>
      </c>
      <c r="S12" s="14">
        <v>0.25039897981895098</v>
      </c>
      <c r="T12" s="14">
        <v>0.26277381682226802</v>
      </c>
      <c r="U12" s="14"/>
      <c r="V12" s="14">
        <v>0.23647574509354199</v>
      </c>
      <c r="W12" s="14">
        <v>0.21170551896662099</v>
      </c>
      <c r="X12" s="14"/>
      <c r="Y12" s="14">
        <v>0.22794225806444901</v>
      </c>
      <c r="Z12" s="14">
        <v>0.24604387067008501</v>
      </c>
      <c r="AA12" s="14">
        <v>0.23173500161430299</v>
      </c>
      <c r="AB12" s="14"/>
      <c r="AC12" s="14">
        <v>0.219469840171169</v>
      </c>
      <c r="AD12" s="14">
        <v>0.233200738899631</v>
      </c>
      <c r="AE12" s="14">
        <v>0.19081359180030699</v>
      </c>
      <c r="AF12" s="14">
        <v>0.243247665847282</v>
      </c>
    </row>
    <row r="13" spans="2:32" x14ac:dyDescent="0.3">
      <c r="B13" s="15" t="s">
        <v>61</v>
      </c>
      <c r="C13" s="14">
        <v>0.166053338236061</v>
      </c>
      <c r="D13" s="14">
        <v>0.13838397397402</v>
      </c>
      <c r="E13" s="14">
        <v>0.19338543781187501</v>
      </c>
      <c r="F13" s="14"/>
      <c r="G13" s="14">
        <v>9.3420796213639606E-2</v>
      </c>
      <c r="H13" s="14">
        <v>0.157696460830962</v>
      </c>
      <c r="I13" s="14">
        <v>0.222482874168862</v>
      </c>
      <c r="J13" s="14">
        <v>0.236937534081614</v>
      </c>
      <c r="K13" s="14"/>
      <c r="L13" s="14">
        <v>0.19028021477799401</v>
      </c>
      <c r="M13" s="14">
        <v>0.154297135198118</v>
      </c>
      <c r="N13" s="14">
        <v>0.178734649064521</v>
      </c>
      <c r="O13" s="14">
        <v>0.164911109051875</v>
      </c>
      <c r="P13" s="14">
        <v>8.3315727975210002E-2</v>
      </c>
      <c r="Q13" s="14">
        <v>0.124582284025471</v>
      </c>
      <c r="R13" s="14">
        <v>0.18554880560407899</v>
      </c>
      <c r="S13" s="14">
        <v>0.21285759729307899</v>
      </c>
      <c r="T13" s="14">
        <v>0.18641294119257901</v>
      </c>
      <c r="U13" s="14"/>
      <c r="V13" s="14">
        <v>0.168325549182576</v>
      </c>
      <c r="W13" s="14">
        <v>0.16386315682605801</v>
      </c>
      <c r="X13" s="14"/>
      <c r="Y13" s="14">
        <v>0.171620989549261</v>
      </c>
      <c r="Z13" s="14">
        <v>0.145449507848495</v>
      </c>
      <c r="AA13" s="14">
        <v>0.205014038870973</v>
      </c>
      <c r="AB13" s="14"/>
      <c r="AC13" s="14">
        <v>0.16711300544084801</v>
      </c>
      <c r="AD13" s="14">
        <v>0.17423404916749399</v>
      </c>
      <c r="AE13" s="14">
        <v>0.15511859322892499</v>
      </c>
      <c r="AF13" s="14">
        <v>0.156108200175504</v>
      </c>
    </row>
    <row r="14" spans="2:32" x14ac:dyDescent="0.3">
      <c r="B14" s="15" t="s">
        <v>62</v>
      </c>
      <c r="C14" s="14">
        <v>0.125239019299382</v>
      </c>
      <c r="D14" s="14">
        <v>0.110576767760576</v>
      </c>
      <c r="E14" s="14">
        <v>0.14028053461016701</v>
      </c>
      <c r="F14" s="14"/>
      <c r="G14" s="14">
        <v>3.5629283497366597E-2</v>
      </c>
      <c r="H14" s="14">
        <v>0.108644194501677</v>
      </c>
      <c r="I14" s="14">
        <v>0.19456978543416101</v>
      </c>
      <c r="J14" s="14">
        <v>0.23313988779539599</v>
      </c>
      <c r="K14" s="14"/>
      <c r="L14" s="14">
        <v>0.109663096931812</v>
      </c>
      <c r="M14" s="14">
        <v>0.12763035396108699</v>
      </c>
      <c r="N14" s="14">
        <v>0.16527077238143201</v>
      </c>
      <c r="O14" s="14">
        <v>9.3818182380043705E-2</v>
      </c>
      <c r="P14" s="14">
        <v>0.16679485257738599</v>
      </c>
      <c r="Q14" s="14">
        <v>0.129836066044034</v>
      </c>
      <c r="R14" s="14">
        <v>0.13244402381255799</v>
      </c>
      <c r="S14" s="14">
        <v>0.12677306708375599</v>
      </c>
      <c r="T14" s="14">
        <v>0.11528736497898801</v>
      </c>
      <c r="U14" s="14"/>
      <c r="V14" s="14">
        <v>0.11639205601232699</v>
      </c>
      <c r="W14" s="14">
        <v>0.14528049700808501</v>
      </c>
      <c r="X14" s="14"/>
      <c r="Y14" s="14">
        <v>0.1363972574309</v>
      </c>
      <c r="Z14" s="14">
        <v>7.0604271147075806E-2</v>
      </c>
      <c r="AA14" s="14">
        <v>0.13199852920545499</v>
      </c>
      <c r="AB14" s="14"/>
      <c r="AC14" s="14">
        <v>0.15752068269533501</v>
      </c>
      <c r="AD14" s="14">
        <v>0.12550228525039001</v>
      </c>
      <c r="AE14" s="14">
        <v>0.112345091433879</v>
      </c>
      <c r="AF14" s="14">
        <v>9.7554305243098605E-2</v>
      </c>
    </row>
    <row r="15" spans="2:32" x14ac:dyDescent="0.3">
      <c r="B15" s="15" t="s">
        <v>63</v>
      </c>
      <c r="C15" s="20">
        <v>1.0494110644176999E-2</v>
      </c>
      <c r="D15" s="20">
        <v>8.9462590835543299E-3</v>
      </c>
      <c r="E15" s="20">
        <v>1.20737921172195E-2</v>
      </c>
      <c r="F15" s="20"/>
      <c r="G15" s="20">
        <v>9.2868734197849301E-3</v>
      </c>
      <c r="H15" s="20">
        <v>1.0147233963970799E-2</v>
      </c>
      <c r="I15" s="20">
        <v>1.7596970658070001E-2</v>
      </c>
      <c r="J15" s="20">
        <v>0</v>
      </c>
      <c r="K15" s="20"/>
      <c r="L15" s="20">
        <v>1.04891804355817E-2</v>
      </c>
      <c r="M15" s="20">
        <v>3.1240890799711899E-3</v>
      </c>
      <c r="N15" s="20">
        <v>6.2660797586988996E-3</v>
      </c>
      <c r="O15" s="20">
        <v>5.0203586703959496E-3</v>
      </c>
      <c r="P15" s="20">
        <v>0</v>
      </c>
      <c r="Q15" s="20">
        <v>2.5172204660841899E-2</v>
      </c>
      <c r="R15" s="20">
        <v>2.21328007727408E-2</v>
      </c>
      <c r="S15" s="20">
        <v>1.50648602653311E-2</v>
      </c>
      <c r="T15" s="20">
        <v>7.33513390944568E-3</v>
      </c>
      <c r="U15" s="20"/>
      <c r="V15" s="20">
        <v>9.0601123090542496E-3</v>
      </c>
      <c r="W15" s="20">
        <v>1.36902629234146E-2</v>
      </c>
      <c r="X15" s="20"/>
      <c r="Y15" s="20">
        <v>8.431435423743E-3</v>
      </c>
      <c r="Z15" s="20">
        <v>0</v>
      </c>
      <c r="AA15" s="20">
        <v>1.06541362503583E-2</v>
      </c>
      <c r="AB15" s="20"/>
      <c r="AC15" s="20">
        <v>1.1072535609949001E-2</v>
      </c>
      <c r="AD15" s="20">
        <v>7.1047188563428398E-3</v>
      </c>
      <c r="AE15" s="20">
        <v>2.0733939625269399E-2</v>
      </c>
      <c r="AF15" s="20">
        <v>1.31033930603284E-2</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6.4691798321610998E-3</v>
      </c>
      <c r="D9" s="14">
        <v>5.1771198360749497E-3</v>
      </c>
      <c r="E9" s="14">
        <v>6.93948888518575E-3</v>
      </c>
      <c r="F9" s="14"/>
      <c r="G9" s="14">
        <v>4.2373153631841704E-3</v>
      </c>
      <c r="H9" s="14">
        <v>4.8322206685462799E-3</v>
      </c>
      <c r="I9" s="14">
        <v>8.7261370588115807E-3</v>
      </c>
      <c r="J9" s="14">
        <v>1.19652078497334E-2</v>
      </c>
      <c r="K9" s="14"/>
      <c r="L9" s="14">
        <v>1.5952228237594E-3</v>
      </c>
      <c r="M9" s="14">
        <v>2.6739817481680099E-3</v>
      </c>
      <c r="N9" s="14">
        <v>1.8454404091856901E-2</v>
      </c>
      <c r="O9" s="14">
        <v>5.86376701547308E-3</v>
      </c>
      <c r="P9" s="14">
        <v>2.57369238749619E-2</v>
      </c>
      <c r="Q9" s="14">
        <v>3.2075277013770501E-3</v>
      </c>
      <c r="R9" s="14">
        <v>0</v>
      </c>
      <c r="S9" s="14">
        <v>6.7624594193142302E-3</v>
      </c>
      <c r="T9" s="14">
        <v>9.0813759210064803E-3</v>
      </c>
      <c r="U9" s="14"/>
      <c r="V9" s="14">
        <v>3.2213316509608399E-3</v>
      </c>
      <c r="W9" s="14">
        <v>1.3302144993462E-2</v>
      </c>
      <c r="X9" s="14"/>
      <c r="Y9" s="14">
        <v>9.3747387985515206E-3</v>
      </c>
      <c r="Z9" s="14">
        <v>0</v>
      </c>
      <c r="AA9" s="14">
        <v>0</v>
      </c>
      <c r="AB9" s="14"/>
      <c r="AC9" s="14">
        <v>1.8245783060764902E-2</v>
      </c>
      <c r="AD9" s="14">
        <v>4.7792177357487498E-3</v>
      </c>
      <c r="AE9" s="14">
        <v>0</v>
      </c>
      <c r="AF9" s="14">
        <v>0</v>
      </c>
    </row>
    <row r="10" spans="2:32" x14ac:dyDescent="0.3">
      <c r="B10" s="15" t="s">
        <v>58</v>
      </c>
      <c r="C10" s="14">
        <v>5.6071911061443401E-2</v>
      </c>
      <c r="D10" s="14">
        <v>5.6539178698222198E-2</v>
      </c>
      <c r="E10" s="14">
        <v>5.5773337195645901E-2</v>
      </c>
      <c r="F10" s="14"/>
      <c r="G10" s="14">
        <v>5.5092185278115699E-2</v>
      </c>
      <c r="H10" s="14">
        <v>6.1178552224515501E-2</v>
      </c>
      <c r="I10" s="14">
        <v>5.5347092999744198E-2</v>
      </c>
      <c r="J10" s="14">
        <v>4.3497299436443697E-2</v>
      </c>
      <c r="K10" s="14"/>
      <c r="L10" s="14">
        <v>0.105745225659212</v>
      </c>
      <c r="M10" s="14">
        <v>3.1225816048858501E-2</v>
      </c>
      <c r="N10" s="14">
        <v>4.0676529011961199E-2</v>
      </c>
      <c r="O10" s="14">
        <v>5.7455790340700398E-2</v>
      </c>
      <c r="P10" s="14">
        <v>6.7540722687729995E-2</v>
      </c>
      <c r="Q10" s="14">
        <v>3.7139970882172198E-2</v>
      </c>
      <c r="R10" s="14">
        <v>3.8346851656738401E-2</v>
      </c>
      <c r="S10" s="14">
        <v>7.6000279889980593E-2</v>
      </c>
      <c r="T10" s="14">
        <v>2.4520434446952798E-2</v>
      </c>
      <c r="U10" s="14"/>
      <c r="V10" s="14">
        <v>4.8262694820323401E-2</v>
      </c>
      <c r="W10" s="14">
        <v>7.3452137397388803E-2</v>
      </c>
      <c r="X10" s="14"/>
      <c r="Y10" s="14">
        <v>4.2262526389601401E-2</v>
      </c>
      <c r="Z10" s="14">
        <v>0.10436106373677501</v>
      </c>
      <c r="AA10" s="14">
        <v>3.4828949933800597E-2</v>
      </c>
      <c r="AB10" s="14"/>
      <c r="AC10" s="14">
        <v>4.6836632743303498E-2</v>
      </c>
      <c r="AD10" s="14">
        <v>4.0168154084759197E-2</v>
      </c>
      <c r="AE10" s="14">
        <v>0.14506808038569899</v>
      </c>
      <c r="AF10" s="14">
        <v>6.5000247409102499E-2</v>
      </c>
    </row>
    <row r="11" spans="2:32" x14ac:dyDescent="0.3">
      <c r="B11" s="15" t="s">
        <v>59</v>
      </c>
      <c r="C11" s="14">
        <v>0.17426463507175899</v>
      </c>
      <c r="D11" s="14">
        <v>0.173008530383057</v>
      </c>
      <c r="E11" s="14">
        <v>0.17496139302768701</v>
      </c>
      <c r="F11" s="14"/>
      <c r="G11" s="14">
        <v>0.16612544695215201</v>
      </c>
      <c r="H11" s="14">
        <v>0.19050187891744499</v>
      </c>
      <c r="I11" s="14">
        <v>0.168833519369886</v>
      </c>
      <c r="J11" s="14">
        <v>0.15141680999426499</v>
      </c>
      <c r="K11" s="14"/>
      <c r="L11" s="14">
        <v>0.21006006314995801</v>
      </c>
      <c r="M11" s="14">
        <v>0.16057853747428</v>
      </c>
      <c r="N11" s="14">
        <v>0.16638140494832601</v>
      </c>
      <c r="O11" s="14">
        <v>0.15498705440454499</v>
      </c>
      <c r="P11" s="14">
        <v>0.22385271762153999</v>
      </c>
      <c r="Q11" s="14">
        <v>0.172869438741411</v>
      </c>
      <c r="R11" s="14">
        <v>0.16474114093467199</v>
      </c>
      <c r="S11" s="14">
        <v>0.150978282470312</v>
      </c>
      <c r="T11" s="14">
        <v>0.13603681823005701</v>
      </c>
      <c r="U11" s="14"/>
      <c r="V11" s="14">
        <v>0.16354210042553399</v>
      </c>
      <c r="W11" s="14">
        <v>0.18744986908491601</v>
      </c>
      <c r="X11" s="14"/>
      <c r="Y11" s="14">
        <v>0.16061142624393099</v>
      </c>
      <c r="Z11" s="14">
        <v>0.25981798413471102</v>
      </c>
      <c r="AA11" s="14">
        <v>0.20902084879144001</v>
      </c>
      <c r="AB11" s="14"/>
      <c r="AC11" s="14">
        <v>0.170847368799488</v>
      </c>
      <c r="AD11" s="14">
        <v>0.15296453811448299</v>
      </c>
      <c r="AE11" s="14">
        <v>0.23212321754694101</v>
      </c>
      <c r="AF11" s="14">
        <v>0.18541394111742801</v>
      </c>
    </row>
    <row r="12" spans="2:32" x14ac:dyDescent="0.3">
      <c r="B12" s="15" t="s">
        <v>60</v>
      </c>
      <c r="C12" s="14">
        <v>0.32421222681955197</v>
      </c>
      <c r="D12" s="14">
        <v>0.33891162574365302</v>
      </c>
      <c r="E12" s="14">
        <v>0.310486334943186</v>
      </c>
      <c r="F12" s="14"/>
      <c r="G12" s="14">
        <v>0.38519745809697398</v>
      </c>
      <c r="H12" s="14">
        <v>0.319504769209914</v>
      </c>
      <c r="I12" s="14">
        <v>0.27952199899520502</v>
      </c>
      <c r="J12" s="14">
        <v>0.29638435040073702</v>
      </c>
      <c r="K12" s="14"/>
      <c r="L12" s="14">
        <v>0.29031185435383999</v>
      </c>
      <c r="M12" s="14">
        <v>0.31568622389675799</v>
      </c>
      <c r="N12" s="14">
        <v>0.27996137282441502</v>
      </c>
      <c r="O12" s="14">
        <v>0.37553375306253201</v>
      </c>
      <c r="P12" s="14">
        <v>0.30470906390415697</v>
      </c>
      <c r="Q12" s="14">
        <v>0.338110546526599</v>
      </c>
      <c r="R12" s="14">
        <v>0.36760370334606102</v>
      </c>
      <c r="S12" s="14">
        <v>0.34109804722639497</v>
      </c>
      <c r="T12" s="14">
        <v>0.34244107094750997</v>
      </c>
      <c r="U12" s="14"/>
      <c r="V12" s="14">
        <v>0.31929154455123399</v>
      </c>
      <c r="W12" s="14">
        <v>0.33606407648138598</v>
      </c>
      <c r="X12" s="14"/>
      <c r="Y12" s="14">
        <v>0.31460500190121299</v>
      </c>
      <c r="Z12" s="14">
        <v>0.32682462742264601</v>
      </c>
      <c r="AA12" s="14">
        <v>0.33538671859656499</v>
      </c>
      <c r="AB12" s="14"/>
      <c r="AC12" s="14">
        <v>0.33592781260223897</v>
      </c>
      <c r="AD12" s="14">
        <v>0.30360985725902201</v>
      </c>
      <c r="AE12" s="14">
        <v>0.336430729916188</v>
      </c>
      <c r="AF12" s="14">
        <v>0.35171748127930302</v>
      </c>
    </row>
    <row r="13" spans="2:32" x14ac:dyDescent="0.3">
      <c r="B13" s="15" t="s">
        <v>61</v>
      </c>
      <c r="C13" s="14">
        <v>0.26729655617352299</v>
      </c>
      <c r="D13" s="14">
        <v>0.265506084405362</v>
      </c>
      <c r="E13" s="14">
        <v>0.26880746973006397</v>
      </c>
      <c r="F13" s="14"/>
      <c r="G13" s="14">
        <v>0.26877437128758502</v>
      </c>
      <c r="H13" s="14">
        <v>0.25813489947760399</v>
      </c>
      <c r="I13" s="14">
        <v>0.28678914546364798</v>
      </c>
      <c r="J13" s="14">
        <v>0.25407802868352303</v>
      </c>
      <c r="K13" s="14"/>
      <c r="L13" s="14">
        <v>0.26352646940035401</v>
      </c>
      <c r="M13" s="14">
        <v>0.32807988076488598</v>
      </c>
      <c r="N13" s="14">
        <v>0.26740401179912798</v>
      </c>
      <c r="O13" s="14">
        <v>0.24979125793675</v>
      </c>
      <c r="P13" s="14">
        <v>0.19989670530409701</v>
      </c>
      <c r="Q13" s="14">
        <v>0.28628511129582701</v>
      </c>
      <c r="R13" s="14">
        <v>0.208232010558136</v>
      </c>
      <c r="S13" s="14">
        <v>0.20767179401167599</v>
      </c>
      <c r="T13" s="14">
        <v>0.29849237455755401</v>
      </c>
      <c r="U13" s="14"/>
      <c r="V13" s="14">
        <v>0.28360545461977399</v>
      </c>
      <c r="W13" s="14">
        <v>0.23539328775555499</v>
      </c>
      <c r="X13" s="14"/>
      <c r="Y13" s="14">
        <v>0.26837782361321699</v>
      </c>
      <c r="Z13" s="14">
        <v>0.23498171225706099</v>
      </c>
      <c r="AA13" s="14">
        <v>0.25888036122828001</v>
      </c>
      <c r="AB13" s="14"/>
      <c r="AC13" s="14">
        <v>0.23537244550326999</v>
      </c>
      <c r="AD13" s="14">
        <v>0.28589537727708902</v>
      </c>
      <c r="AE13" s="14">
        <v>0.235449369260331</v>
      </c>
      <c r="AF13" s="14">
        <v>0.27887044837875802</v>
      </c>
    </row>
    <row r="14" spans="2:32" x14ac:dyDescent="0.3">
      <c r="B14" s="15" t="s">
        <v>62</v>
      </c>
      <c r="C14" s="14">
        <v>0.168046151741193</v>
      </c>
      <c r="D14" s="14">
        <v>0.15869782545177599</v>
      </c>
      <c r="E14" s="14">
        <v>0.17790174571349501</v>
      </c>
      <c r="F14" s="14"/>
      <c r="G14" s="14">
        <v>0.115622646727448</v>
      </c>
      <c r="H14" s="14">
        <v>0.16270273190905901</v>
      </c>
      <c r="I14" s="14">
        <v>0.19744394127700801</v>
      </c>
      <c r="J14" s="14">
        <v>0.23969354167064999</v>
      </c>
      <c r="K14" s="14"/>
      <c r="L14" s="14">
        <v>0.12516932704332101</v>
      </c>
      <c r="M14" s="14">
        <v>0.16175556006705</v>
      </c>
      <c r="N14" s="14">
        <v>0.227122277324313</v>
      </c>
      <c r="O14" s="14">
        <v>0.15181701040508999</v>
      </c>
      <c r="P14" s="14">
        <v>0.178263866607514</v>
      </c>
      <c r="Q14" s="14">
        <v>0.15958659782404999</v>
      </c>
      <c r="R14" s="14">
        <v>0.21378392803903001</v>
      </c>
      <c r="S14" s="14">
        <v>0.19780287015755599</v>
      </c>
      <c r="T14" s="14">
        <v>0.18631369663306999</v>
      </c>
      <c r="U14" s="14"/>
      <c r="V14" s="14">
        <v>0.17824161232681501</v>
      </c>
      <c r="W14" s="14">
        <v>0.15101676892944901</v>
      </c>
      <c r="X14" s="14"/>
      <c r="Y14" s="14">
        <v>0.20048824897072201</v>
      </c>
      <c r="Z14" s="14">
        <v>7.4014612448807499E-2</v>
      </c>
      <c r="AA14" s="14">
        <v>0.15205467957566199</v>
      </c>
      <c r="AB14" s="14"/>
      <c r="AC14" s="14">
        <v>0.19111113085805101</v>
      </c>
      <c r="AD14" s="14">
        <v>0.20689280176492</v>
      </c>
      <c r="AE14" s="14">
        <v>4.3132452049110599E-2</v>
      </c>
      <c r="AF14" s="14">
        <v>0.118997881815409</v>
      </c>
    </row>
    <row r="15" spans="2:32" x14ac:dyDescent="0.3">
      <c r="B15" s="15" t="s">
        <v>63</v>
      </c>
      <c r="C15" s="20">
        <v>3.6393393003675799E-3</v>
      </c>
      <c r="D15" s="20">
        <v>2.1596354818546998E-3</v>
      </c>
      <c r="E15" s="20">
        <v>5.1302305047366704E-3</v>
      </c>
      <c r="F15" s="20"/>
      <c r="G15" s="20">
        <v>4.9505762945417199E-3</v>
      </c>
      <c r="H15" s="20">
        <v>3.1449475929152099E-3</v>
      </c>
      <c r="I15" s="20">
        <v>3.33816483569586E-3</v>
      </c>
      <c r="J15" s="20">
        <v>2.9647619646479299E-3</v>
      </c>
      <c r="K15" s="20"/>
      <c r="L15" s="20">
        <v>3.59183756955602E-3</v>
      </c>
      <c r="M15" s="20">
        <v>0</v>
      </c>
      <c r="N15" s="20">
        <v>0</v>
      </c>
      <c r="O15" s="20">
        <v>4.55136683490998E-3</v>
      </c>
      <c r="P15" s="20">
        <v>0</v>
      </c>
      <c r="Q15" s="20">
        <v>2.8008070285640198E-3</v>
      </c>
      <c r="R15" s="20">
        <v>7.2923654653625396E-3</v>
      </c>
      <c r="S15" s="20">
        <v>1.9686266824765899E-2</v>
      </c>
      <c r="T15" s="20">
        <v>3.1142292638497498E-3</v>
      </c>
      <c r="U15" s="20"/>
      <c r="V15" s="20">
        <v>3.8352616053589699E-3</v>
      </c>
      <c r="W15" s="20">
        <v>3.3217153578434201E-3</v>
      </c>
      <c r="X15" s="20"/>
      <c r="Y15" s="20">
        <v>4.2802340827647499E-3</v>
      </c>
      <c r="Z15" s="20">
        <v>0</v>
      </c>
      <c r="AA15" s="20">
        <v>9.8284418742526705E-3</v>
      </c>
      <c r="AB15" s="20"/>
      <c r="AC15" s="20">
        <v>1.6588264328839201E-3</v>
      </c>
      <c r="AD15" s="20">
        <v>5.6900537639769403E-3</v>
      </c>
      <c r="AE15" s="20">
        <v>7.7961508417301499E-3</v>
      </c>
      <c r="AF15" s="20">
        <v>0</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4.2493025624019201E-2</v>
      </c>
      <c r="D9" s="14">
        <v>4.8051483078015003E-2</v>
      </c>
      <c r="E9" s="14">
        <v>3.7061588072853299E-2</v>
      </c>
      <c r="F9" s="14"/>
      <c r="G9" s="14">
        <v>4.6362944244452198E-2</v>
      </c>
      <c r="H9" s="14">
        <v>3.76334403174177E-2</v>
      </c>
      <c r="I9" s="14">
        <v>5.3261539967689897E-2</v>
      </c>
      <c r="J9" s="14">
        <v>2.79390113921314E-2</v>
      </c>
      <c r="K9" s="14"/>
      <c r="L9" s="14">
        <v>1.1556227792915401E-2</v>
      </c>
      <c r="M9" s="14">
        <v>4.8396618920995997E-2</v>
      </c>
      <c r="N9" s="14">
        <v>7.06183656446151E-2</v>
      </c>
      <c r="O9" s="14">
        <v>4.0868816339183302E-2</v>
      </c>
      <c r="P9" s="14">
        <v>8.4424256864950697E-2</v>
      </c>
      <c r="Q9" s="14">
        <v>2.65731681893298E-2</v>
      </c>
      <c r="R9" s="14">
        <v>5.9122788559831399E-2</v>
      </c>
      <c r="S9" s="14">
        <v>7.9947997197491696E-2</v>
      </c>
      <c r="T9" s="14">
        <v>3.99209808515378E-2</v>
      </c>
      <c r="U9" s="14"/>
      <c r="V9" s="14">
        <v>3.33355960843E-2</v>
      </c>
      <c r="W9" s="14">
        <v>5.8647213817228497E-2</v>
      </c>
      <c r="X9" s="14"/>
      <c r="Y9" s="14">
        <v>5.2003003738278097E-2</v>
      </c>
      <c r="Z9" s="14">
        <v>1.6749828875970901E-2</v>
      </c>
      <c r="AA9" s="14">
        <v>1.18103259894464E-2</v>
      </c>
      <c r="AB9" s="14"/>
      <c r="AC9" s="14">
        <v>7.2203019230826906E-2</v>
      </c>
      <c r="AD9" s="14">
        <v>3.9109412247416597E-2</v>
      </c>
      <c r="AE9" s="14">
        <v>2.2171790928267099E-2</v>
      </c>
      <c r="AF9" s="14">
        <v>2.1396740647633802E-2</v>
      </c>
    </row>
    <row r="10" spans="2:32" x14ac:dyDescent="0.3">
      <c r="B10" s="15" t="s">
        <v>58</v>
      </c>
      <c r="C10" s="14">
        <v>0.147804629746671</v>
      </c>
      <c r="D10" s="14">
        <v>0.13883688766686</v>
      </c>
      <c r="E10" s="14">
        <v>0.15613429479225599</v>
      </c>
      <c r="F10" s="14"/>
      <c r="G10" s="14">
        <v>0.24554370719750801</v>
      </c>
      <c r="H10" s="14">
        <v>0.138618103491953</v>
      </c>
      <c r="I10" s="14">
        <v>9.4081365153191196E-2</v>
      </c>
      <c r="J10" s="14">
        <v>7.25969455591879E-2</v>
      </c>
      <c r="K10" s="14"/>
      <c r="L10" s="14">
        <v>0.103376877693149</v>
      </c>
      <c r="M10" s="14">
        <v>0.15926323936009901</v>
      </c>
      <c r="N10" s="14">
        <v>0.14605396911278701</v>
      </c>
      <c r="O10" s="14">
        <v>0.189283214314555</v>
      </c>
      <c r="P10" s="14">
        <v>0.12997514072233701</v>
      </c>
      <c r="Q10" s="14">
        <v>0.15137000426593999</v>
      </c>
      <c r="R10" s="14">
        <v>0.19674992906734501</v>
      </c>
      <c r="S10" s="14">
        <v>0.103041256854737</v>
      </c>
      <c r="T10" s="14">
        <v>0.17561148486417899</v>
      </c>
      <c r="U10" s="14"/>
      <c r="V10" s="14">
        <v>0.114485501203271</v>
      </c>
      <c r="W10" s="14">
        <v>0.21769657496779299</v>
      </c>
      <c r="X10" s="14"/>
      <c r="Y10" s="14">
        <v>0.16774921457043901</v>
      </c>
      <c r="Z10" s="14">
        <v>7.2792446175530795E-2</v>
      </c>
      <c r="AA10" s="14">
        <v>6.5959299689940395E-2</v>
      </c>
      <c r="AB10" s="14"/>
      <c r="AC10" s="14">
        <v>0.230203140546233</v>
      </c>
      <c r="AD10" s="14">
        <v>0.13614389799656801</v>
      </c>
      <c r="AE10" s="14">
        <v>0.184044404960653</v>
      </c>
      <c r="AF10" s="14">
        <v>6.9701174685061498E-2</v>
      </c>
    </row>
    <row r="11" spans="2:32" x14ac:dyDescent="0.3">
      <c r="B11" s="15" t="s">
        <v>59</v>
      </c>
      <c r="C11" s="14">
        <v>0.33536935896194098</v>
      </c>
      <c r="D11" s="14">
        <v>0.34748050300996203</v>
      </c>
      <c r="E11" s="14">
        <v>0.32318165788172798</v>
      </c>
      <c r="F11" s="14"/>
      <c r="G11" s="14">
        <v>0.403875572812323</v>
      </c>
      <c r="H11" s="14">
        <v>0.34739406481945501</v>
      </c>
      <c r="I11" s="14">
        <v>0.29226916644353101</v>
      </c>
      <c r="J11" s="14">
        <v>0.23516696601816101</v>
      </c>
      <c r="K11" s="14"/>
      <c r="L11" s="14">
        <v>0.32241649512695097</v>
      </c>
      <c r="M11" s="14">
        <v>0.30875360422692499</v>
      </c>
      <c r="N11" s="14">
        <v>0.33316476680509999</v>
      </c>
      <c r="O11" s="14">
        <v>0.337736706521301</v>
      </c>
      <c r="P11" s="14">
        <v>0.33516684917487</v>
      </c>
      <c r="Q11" s="14">
        <v>0.39644620554675902</v>
      </c>
      <c r="R11" s="14">
        <v>0.28597294155549802</v>
      </c>
      <c r="S11" s="14">
        <v>0.38928442385940898</v>
      </c>
      <c r="T11" s="14">
        <v>0.34089125046488999</v>
      </c>
      <c r="U11" s="14"/>
      <c r="V11" s="14">
        <v>0.33609238413349801</v>
      </c>
      <c r="W11" s="14">
        <v>0.33466560675630203</v>
      </c>
      <c r="X11" s="14"/>
      <c r="Y11" s="14">
        <v>0.31958523559444402</v>
      </c>
      <c r="Z11" s="14">
        <v>0.40081550225079199</v>
      </c>
      <c r="AA11" s="14">
        <v>0.30781071399822102</v>
      </c>
      <c r="AB11" s="14"/>
      <c r="AC11" s="14">
        <v>0.34016133895468897</v>
      </c>
      <c r="AD11" s="14">
        <v>0.31032486606693799</v>
      </c>
      <c r="AE11" s="14">
        <v>0.31987790879926598</v>
      </c>
      <c r="AF11" s="14">
        <v>0.38937337966008501</v>
      </c>
    </row>
    <row r="12" spans="2:32" x14ac:dyDescent="0.3">
      <c r="B12" s="15" t="s">
        <v>60</v>
      </c>
      <c r="C12" s="14">
        <v>0.28900149325597302</v>
      </c>
      <c r="D12" s="14">
        <v>0.277010264766199</v>
      </c>
      <c r="E12" s="14">
        <v>0.30186446289784302</v>
      </c>
      <c r="F12" s="14"/>
      <c r="G12" s="14">
        <v>0.214138357741464</v>
      </c>
      <c r="H12" s="14">
        <v>0.30453319559081998</v>
      </c>
      <c r="I12" s="14">
        <v>0.34577233862610601</v>
      </c>
      <c r="J12" s="14">
        <v>0.28850295421454702</v>
      </c>
      <c r="K12" s="14"/>
      <c r="L12" s="14">
        <v>0.29876662358886502</v>
      </c>
      <c r="M12" s="14">
        <v>0.27984601286225702</v>
      </c>
      <c r="N12" s="14">
        <v>0.29512780513764603</v>
      </c>
      <c r="O12" s="14">
        <v>0.26941240681137202</v>
      </c>
      <c r="P12" s="14">
        <v>0.26234956481844801</v>
      </c>
      <c r="Q12" s="14">
        <v>0.30281705194215403</v>
      </c>
      <c r="R12" s="14">
        <v>0.35046224264485898</v>
      </c>
      <c r="S12" s="14">
        <v>0.25455061309441701</v>
      </c>
      <c r="T12" s="14">
        <v>0.26931888259315201</v>
      </c>
      <c r="U12" s="14"/>
      <c r="V12" s="14">
        <v>0.29943352691550801</v>
      </c>
      <c r="W12" s="14">
        <v>0.26632434631914798</v>
      </c>
      <c r="X12" s="14"/>
      <c r="Y12" s="14">
        <v>0.29753878841235398</v>
      </c>
      <c r="Z12" s="14">
        <v>0.250262081251309</v>
      </c>
      <c r="AA12" s="14">
        <v>0.36499863406626198</v>
      </c>
      <c r="AB12" s="14"/>
      <c r="AC12" s="14">
        <v>0.25116509072823701</v>
      </c>
      <c r="AD12" s="14">
        <v>0.32020337432135698</v>
      </c>
      <c r="AE12" s="14">
        <v>0.30711426927021301</v>
      </c>
      <c r="AF12" s="14">
        <v>0.25648650563622299</v>
      </c>
    </row>
    <row r="13" spans="2:32" x14ac:dyDescent="0.3">
      <c r="B13" s="15" t="s">
        <v>61</v>
      </c>
      <c r="C13" s="14">
        <v>0.133746287886121</v>
      </c>
      <c r="D13" s="14">
        <v>0.13520113068470899</v>
      </c>
      <c r="E13" s="14">
        <v>0.13269377048709999</v>
      </c>
      <c r="F13" s="14"/>
      <c r="G13" s="14">
        <v>7.0393388849710706E-2</v>
      </c>
      <c r="H13" s="14">
        <v>0.11987845304124101</v>
      </c>
      <c r="I13" s="14">
        <v>0.15908299672999399</v>
      </c>
      <c r="J13" s="14">
        <v>0.26414134923906102</v>
      </c>
      <c r="K13" s="14"/>
      <c r="L13" s="14">
        <v>0.178185812941593</v>
      </c>
      <c r="M13" s="14">
        <v>0.179259222764102</v>
      </c>
      <c r="N13" s="14">
        <v>0.123805933772782</v>
      </c>
      <c r="O13" s="14">
        <v>8.2010464537241701E-2</v>
      </c>
      <c r="P13" s="14">
        <v>0.13473228415264901</v>
      </c>
      <c r="Q13" s="14">
        <v>9.4039346138110505E-2</v>
      </c>
      <c r="R13" s="14">
        <v>8.5860476419818005E-2</v>
      </c>
      <c r="S13" s="14">
        <v>0.10308432654541901</v>
      </c>
      <c r="T13" s="14">
        <v>0.12487657089542401</v>
      </c>
      <c r="U13" s="14"/>
      <c r="V13" s="14">
        <v>0.15733431478504001</v>
      </c>
      <c r="W13" s="14">
        <v>8.5778978246783003E-2</v>
      </c>
      <c r="X13" s="14"/>
      <c r="Y13" s="14">
        <v>0.12461930271734201</v>
      </c>
      <c r="Z13" s="14">
        <v>0.14139079198073701</v>
      </c>
      <c r="AA13" s="14">
        <v>0.15640657228662699</v>
      </c>
      <c r="AB13" s="14"/>
      <c r="AC13" s="14">
        <v>7.6542856348879196E-2</v>
      </c>
      <c r="AD13" s="14">
        <v>0.150814384118276</v>
      </c>
      <c r="AE13" s="14">
        <v>0.110631168271737</v>
      </c>
      <c r="AF13" s="14">
        <v>0.170815954568591</v>
      </c>
    </row>
    <row r="14" spans="2:32" x14ac:dyDescent="0.3">
      <c r="B14" s="15" t="s">
        <v>62</v>
      </c>
      <c r="C14" s="14">
        <v>4.9808709179813199E-2</v>
      </c>
      <c r="D14" s="14">
        <v>5.3419730794254799E-2</v>
      </c>
      <c r="E14" s="14">
        <v>4.5505607810023697E-2</v>
      </c>
      <c r="F14" s="14"/>
      <c r="G14" s="14">
        <v>1.9686029154542602E-2</v>
      </c>
      <c r="H14" s="14">
        <v>4.7263705785912498E-2</v>
      </c>
      <c r="I14" s="14">
        <v>5.55325930794872E-2</v>
      </c>
      <c r="J14" s="14">
        <v>0.111652773576911</v>
      </c>
      <c r="K14" s="14"/>
      <c r="L14" s="14">
        <v>8.3642752781051002E-2</v>
      </c>
      <c r="M14" s="14">
        <v>2.44813018656194E-2</v>
      </c>
      <c r="N14" s="14">
        <v>3.12291595270697E-2</v>
      </c>
      <c r="O14" s="14">
        <v>8.0688391476346003E-2</v>
      </c>
      <c r="P14" s="14">
        <v>5.3351904266745603E-2</v>
      </c>
      <c r="Q14" s="14">
        <v>2.8754223917706299E-2</v>
      </c>
      <c r="R14" s="14">
        <v>1.6636282654935702E-2</v>
      </c>
      <c r="S14" s="14">
        <v>6.2483701174160702E-2</v>
      </c>
      <c r="T14" s="14">
        <v>4.6266601066967498E-2</v>
      </c>
      <c r="U14" s="14"/>
      <c r="V14" s="14">
        <v>5.86318144127961E-2</v>
      </c>
      <c r="W14" s="14">
        <v>3.2827610613259797E-2</v>
      </c>
      <c r="X14" s="14"/>
      <c r="Y14" s="14">
        <v>3.6510453043158198E-2</v>
      </c>
      <c r="Z14" s="14">
        <v>0.117989349465661</v>
      </c>
      <c r="AA14" s="14">
        <v>8.7273842703644397E-2</v>
      </c>
      <c r="AB14" s="14"/>
      <c r="AC14" s="14">
        <v>2.5848445801022701E-2</v>
      </c>
      <c r="AD14" s="14">
        <v>4.2385025413365501E-2</v>
      </c>
      <c r="AE14" s="14">
        <v>5.1606870138683598E-2</v>
      </c>
      <c r="AF14" s="14">
        <v>9.2226244802405294E-2</v>
      </c>
    </row>
    <row r="15" spans="2:32" x14ac:dyDescent="0.3">
      <c r="B15" s="15" t="s">
        <v>63</v>
      </c>
      <c r="C15" s="20">
        <v>1.7764953454600899E-3</v>
      </c>
      <c r="D15" s="20">
        <v>0</v>
      </c>
      <c r="E15" s="20">
        <v>3.5586180581964801E-3</v>
      </c>
      <c r="F15" s="20"/>
      <c r="G15" s="20">
        <v>0</v>
      </c>
      <c r="H15" s="20">
        <v>4.6790369532E-3</v>
      </c>
      <c r="I15" s="20">
        <v>0</v>
      </c>
      <c r="J15" s="20">
        <v>0</v>
      </c>
      <c r="K15" s="20"/>
      <c r="L15" s="20">
        <v>2.0552100754751002E-3</v>
      </c>
      <c r="M15" s="20">
        <v>0</v>
      </c>
      <c r="N15" s="20">
        <v>0</v>
      </c>
      <c r="O15" s="20">
        <v>0</v>
      </c>
      <c r="P15" s="20">
        <v>0</v>
      </c>
      <c r="Q15" s="20">
        <v>0</v>
      </c>
      <c r="R15" s="20">
        <v>5.1953390977129603E-3</v>
      </c>
      <c r="S15" s="20">
        <v>7.60768127436472E-3</v>
      </c>
      <c r="T15" s="20">
        <v>3.1142292638497498E-3</v>
      </c>
      <c r="U15" s="20"/>
      <c r="V15" s="20">
        <v>6.8686246558684598E-4</v>
      </c>
      <c r="W15" s="20">
        <v>4.0596692794858799E-3</v>
      </c>
      <c r="X15" s="20"/>
      <c r="Y15" s="20">
        <v>1.9940019239848002E-3</v>
      </c>
      <c r="Z15" s="20">
        <v>0</v>
      </c>
      <c r="AA15" s="20">
        <v>5.7406112658599196E-3</v>
      </c>
      <c r="AB15" s="20"/>
      <c r="AC15" s="20">
        <v>3.87610839011201E-3</v>
      </c>
      <c r="AD15" s="20">
        <v>1.01903983607948E-3</v>
      </c>
      <c r="AE15" s="20">
        <v>4.5535876311811E-3</v>
      </c>
      <c r="AF15" s="20">
        <v>0</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0.55239870482033604</v>
      </c>
      <c r="D9" s="14">
        <v>0.54975795599484301</v>
      </c>
      <c r="E9" s="14">
        <v>0.55369266183212495</v>
      </c>
      <c r="F9" s="14"/>
      <c r="G9" s="14">
        <v>0.50209217145219098</v>
      </c>
      <c r="H9" s="14">
        <v>0.52109950081520795</v>
      </c>
      <c r="I9" s="14">
        <v>0.61996756278237397</v>
      </c>
      <c r="J9" s="14">
        <v>0.62518631615799602</v>
      </c>
      <c r="K9" s="14"/>
      <c r="L9" s="14">
        <v>0.38080745063722898</v>
      </c>
      <c r="M9" s="14">
        <v>0.645015633706708</v>
      </c>
      <c r="N9" s="14">
        <v>0.64794573221315699</v>
      </c>
      <c r="O9" s="14">
        <v>0.56386069057838994</v>
      </c>
      <c r="P9" s="14">
        <v>0.66533261536035104</v>
      </c>
      <c r="Q9" s="14">
        <v>0.57227538589364502</v>
      </c>
      <c r="R9" s="14">
        <v>0.58937915111227801</v>
      </c>
      <c r="S9" s="14">
        <v>0.52961530382968003</v>
      </c>
      <c r="T9" s="14">
        <v>0.58261359953367697</v>
      </c>
      <c r="U9" s="14"/>
      <c r="V9" s="14">
        <v>0.51989835486451996</v>
      </c>
      <c r="W9" s="14">
        <v>0.61243073056612696</v>
      </c>
      <c r="X9" s="14"/>
      <c r="Y9" s="14">
        <v>0.604526216262952</v>
      </c>
      <c r="Z9" s="14">
        <v>0.53092946411453201</v>
      </c>
      <c r="AA9" s="14">
        <v>0.30180004561516799</v>
      </c>
      <c r="AB9" s="14"/>
      <c r="AC9" s="14">
        <v>0.66603253871302903</v>
      </c>
      <c r="AD9" s="14">
        <v>0.57006924218083999</v>
      </c>
      <c r="AE9" s="14">
        <v>0.46820111379913498</v>
      </c>
      <c r="AF9" s="14">
        <v>0.41615709364717501</v>
      </c>
    </row>
    <row r="10" spans="2:32" x14ac:dyDescent="0.3">
      <c r="B10" s="15" t="s">
        <v>58</v>
      </c>
      <c r="C10" s="14">
        <v>0.14586256919882101</v>
      </c>
      <c r="D10" s="14">
        <v>0.13342450105022799</v>
      </c>
      <c r="E10" s="14">
        <v>0.15874162365910099</v>
      </c>
      <c r="F10" s="14"/>
      <c r="G10" s="14">
        <v>0.18539103514337199</v>
      </c>
      <c r="H10" s="14">
        <v>0.149438986008504</v>
      </c>
      <c r="I10" s="14">
        <v>0.12569111597886701</v>
      </c>
      <c r="J10" s="14">
        <v>8.9279795837757206E-2</v>
      </c>
      <c r="K10" s="14"/>
      <c r="L10" s="14">
        <v>0.137383054871244</v>
      </c>
      <c r="M10" s="14">
        <v>9.80932066403436E-2</v>
      </c>
      <c r="N10" s="14">
        <v>0.110982325273996</v>
      </c>
      <c r="O10" s="14">
        <v>0.190176146096765</v>
      </c>
      <c r="P10" s="14">
        <v>8.2995773125366198E-2</v>
      </c>
      <c r="Q10" s="14">
        <v>0.15964628709355599</v>
      </c>
      <c r="R10" s="14">
        <v>0.158482212554656</v>
      </c>
      <c r="S10" s="14">
        <v>0.169474866119048</v>
      </c>
      <c r="T10" s="14">
        <v>0.20367626161310701</v>
      </c>
      <c r="U10" s="14"/>
      <c r="V10" s="14">
        <v>0.15247026868677299</v>
      </c>
      <c r="W10" s="14">
        <v>0.13459625939492101</v>
      </c>
      <c r="X10" s="14"/>
      <c r="Y10" s="14">
        <v>0.14205495474236199</v>
      </c>
      <c r="Z10" s="14">
        <v>0.11561681370793001</v>
      </c>
      <c r="AA10" s="14">
        <v>0.189712336013005</v>
      </c>
      <c r="AB10" s="14"/>
      <c r="AC10" s="14">
        <v>0.13768043875750399</v>
      </c>
      <c r="AD10" s="14">
        <v>0.144608540005425</v>
      </c>
      <c r="AE10" s="14">
        <v>0.12629747204269301</v>
      </c>
      <c r="AF10" s="14">
        <v>0.16872642225267601</v>
      </c>
    </row>
    <row r="11" spans="2:32" x14ac:dyDescent="0.3">
      <c r="B11" s="15" t="s">
        <v>59</v>
      </c>
      <c r="C11" s="14">
        <v>0.169426397248092</v>
      </c>
      <c r="D11" s="14">
        <v>0.17539242825742801</v>
      </c>
      <c r="E11" s="14">
        <v>0.16396937104734</v>
      </c>
      <c r="F11" s="14"/>
      <c r="G11" s="14">
        <v>0.20128242986862099</v>
      </c>
      <c r="H11" s="14">
        <v>0.183679068347158</v>
      </c>
      <c r="I11" s="14">
        <v>0.13422635444982201</v>
      </c>
      <c r="J11" s="14">
        <v>0.125762647137559</v>
      </c>
      <c r="K11" s="14"/>
      <c r="L11" s="14">
        <v>0.26152672502237101</v>
      </c>
      <c r="M11" s="14">
        <v>0.14801840254580501</v>
      </c>
      <c r="N11" s="14">
        <v>0.11872671008836</v>
      </c>
      <c r="O11" s="14">
        <v>0.121160363662469</v>
      </c>
      <c r="P11" s="14">
        <v>0.13056418206482201</v>
      </c>
      <c r="Q11" s="14">
        <v>0.16086784728357201</v>
      </c>
      <c r="R11" s="14">
        <v>0.134462469152096</v>
      </c>
      <c r="S11" s="14">
        <v>0.22667462310935901</v>
      </c>
      <c r="T11" s="14">
        <v>0.12672925631420801</v>
      </c>
      <c r="U11" s="14"/>
      <c r="V11" s="14">
        <v>0.17336433784435801</v>
      </c>
      <c r="W11" s="14">
        <v>0.16271860884209999</v>
      </c>
      <c r="X11" s="14"/>
      <c r="Y11" s="14">
        <v>0.14403338969277901</v>
      </c>
      <c r="Z11" s="14">
        <v>0.18500330783861499</v>
      </c>
      <c r="AA11" s="14">
        <v>0.28277551924758199</v>
      </c>
      <c r="AB11" s="14"/>
      <c r="AC11" s="14">
        <v>0.12615341561889001</v>
      </c>
      <c r="AD11" s="14">
        <v>0.15449372995633601</v>
      </c>
      <c r="AE11" s="14">
        <v>0.26110677871766103</v>
      </c>
      <c r="AF11" s="14">
        <v>0.212384191128967</v>
      </c>
    </row>
    <row r="12" spans="2:32" x14ac:dyDescent="0.3">
      <c r="B12" s="15" t="s">
        <v>60</v>
      </c>
      <c r="C12" s="14">
        <v>8.8610900331557899E-2</v>
      </c>
      <c r="D12" s="14">
        <v>9.6860410865444294E-2</v>
      </c>
      <c r="E12" s="14">
        <v>8.0626792408363096E-2</v>
      </c>
      <c r="F12" s="14"/>
      <c r="G12" s="14">
        <v>7.7699273147833606E-2</v>
      </c>
      <c r="H12" s="14">
        <v>9.1432223536838303E-2</v>
      </c>
      <c r="I12" s="14">
        <v>8.1711263750497906E-2</v>
      </c>
      <c r="J12" s="14">
        <v>0.117123954022642</v>
      </c>
      <c r="K12" s="14"/>
      <c r="L12" s="14">
        <v>0.148504760906809</v>
      </c>
      <c r="M12" s="14">
        <v>7.9605303225222399E-2</v>
      </c>
      <c r="N12" s="14">
        <v>0.101078277797049</v>
      </c>
      <c r="O12" s="14">
        <v>6.7221380181104601E-2</v>
      </c>
      <c r="P12" s="14">
        <v>8.9385220412107197E-2</v>
      </c>
      <c r="Q12" s="14">
        <v>6.3522002395390506E-2</v>
      </c>
      <c r="R12" s="14">
        <v>7.2769465272087996E-2</v>
      </c>
      <c r="S12" s="14">
        <v>5.9316624014888603E-2</v>
      </c>
      <c r="T12" s="14">
        <v>5.3300595470551798E-2</v>
      </c>
      <c r="U12" s="14"/>
      <c r="V12" s="14">
        <v>0.105191064803577</v>
      </c>
      <c r="W12" s="14">
        <v>5.6583365776630097E-2</v>
      </c>
      <c r="X12" s="14"/>
      <c r="Y12" s="14">
        <v>7.3309036197587593E-2</v>
      </c>
      <c r="Z12" s="14">
        <v>0.12359139694894</v>
      </c>
      <c r="AA12" s="14">
        <v>0.17580403306315601</v>
      </c>
      <c r="AB12" s="14"/>
      <c r="AC12" s="14">
        <v>4.7112993273786499E-2</v>
      </c>
      <c r="AD12" s="14">
        <v>8.7622039357664494E-2</v>
      </c>
      <c r="AE12" s="14">
        <v>8.2065868026971994E-2</v>
      </c>
      <c r="AF12" s="14">
        <v>0.141519560383637</v>
      </c>
    </row>
    <row r="13" spans="2:32" x14ac:dyDescent="0.3">
      <c r="B13" s="15" t="s">
        <v>61</v>
      </c>
      <c r="C13" s="14">
        <v>2.7993558325003401E-2</v>
      </c>
      <c r="D13" s="14">
        <v>3.1363631870292001E-2</v>
      </c>
      <c r="E13" s="14">
        <v>2.4707209005771599E-2</v>
      </c>
      <c r="F13" s="14"/>
      <c r="G13" s="14">
        <v>2.2486189752283801E-2</v>
      </c>
      <c r="H13" s="14">
        <v>2.6640655116519502E-2</v>
      </c>
      <c r="I13" s="14">
        <v>3.6493332068046898E-2</v>
      </c>
      <c r="J13" s="14">
        <v>2.72004782240798E-2</v>
      </c>
      <c r="K13" s="14"/>
      <c r="L13" s="14">
        <v>6.4148800365857503E-2</v>
      </c>
      <c r="M13" s="14">
        <v>2.0672909973401099E-2</v>
      </c>
      <c r="N13" s="14">
        <v>7.6800353148449201E-3</v>
      </c>
      <c r="O13" s="14">
        <v>2.6447520548226199E-2</v>
      </c>
      <c r="P13" s="14">
        <v>2.3777972119723999E-2</v>
      </c>
      <c r="Q13" s="14">
        <v>6.4141470303917701E-3</v>
      </c>
      <c r="R13" s="14">
        <v>3.1813000016248399E-2</v>
      </c>
      <c r="S13" s="14">
        <v>1.4918582927023701E-2</v>
      </c>
      <c r="T13" s="14">
        <v>1.25381204359333E-2</v>
      </c>
      <c r="U13" s="14"/>
      <c r="V13" s="14">
        <v>3.2588637622280398E-2</v>
      </c>
      <c r="W13" s="14">
        <v>1.9197973592296198E-2</v>
      </c>
      <c r="X13" s="14"/>
      <c r="Y13" s="14">
        <v>2.53012809597087E-2</v>
      </c>
      <c r="Z13" s="14">
        <v>2.77151292422281E-2</v>
      </c>
      <c r="AA13" s="14">
        <v>4.0353651382178703E-2</v>
      </c>
      <c r="AB13" s="14"/>
      <c r="AC13" s="14">
        <v>1.45202326281378E-2</v>
      </c>
      <c r="AD13" s="14">
        <v>3.1156034768708402E-2</v>
      </c>
      <c r="AE13" s="14">
        <v>3.1784653219722597E-2</v>
      </c>
      <c r="AF13" s="14">
        <v>3.5550913850645502E-2</v>
      </c>
    </row>
    <row r="14" spans="2:32" x14ac:dyDescent="0.3">
      <c r="B14" s="15" t="s">
        <v>62</v>
      </c>
      <c r="C14" s="14">
        <v>9.9156677640366304E-3</v>
      </c>
      <c r="D14" s="14">
        <v>1.1564505925069701E-2</v>
      </c>
      <c r="E14" s="14">
        <v>8.2964139341039807E-3</v>
      </c>
      <c r="F14" s="14"/>
      <c r="G14" s="14">
        <v>2.11865768159209E-3</v>
      </c>
      <c r="H14" s="14">
        <v>2.2122270717636401E-2</v>
      </c>
      <c r="I14" s="14">
        <v>0</v>
      </c>
      <c r="J14" s="14">
        <v>8.0399817667698298E-3</v>
      </c>
      <c r="K14" s="14"/>
      <c r="L14" s="14">
        <v>5.5734159203110504E-3</v>
      </c>
      <c r="M14" s="14">
        <v>0</v>
      </c>
      <c r="N14" s="14">
        <v>1.3586919312593201E-2</v>
      </c>
      <c r="O14" s="14">
        <v>2.0687487830798101E-2</v>
      </c>
      <c r="P14" s="14">
        <v>0</v>
      </c>
      <c r="Q14" s="14">
        <v>1.95323010519644E-2</v>
      </c>
      <c r="R14" s="14">
        <v>7.8983627949205104E-3</v>
      </c>
      <c r="S14" s="14">
        <v>0</v>
      </c>
      <c r="T14" s="14">
        <v>2.1142166632523399E-2</v>
      </c>
      <c r="U14" s="14"/>
      <c r="V14" s="14">
        <v>8.6385419377227497E-3</v>
      </c>
      <c r="W14" s="14">
        <v>1.2775542826906299E-2</v>
      </c>
      <c r="X14" s="14"/>
      <c r="Y14" s="14">
        <v>8.6470643911217004E-3</v>
      </c>
      <c r="Z14" s="14">
        <v>1.23506822316995E-2</v>
      </c>
      <c r="AA14" s="14">
        <v>0</v>
      </c>
      <c r="AB14" s="14"/>
      <c r="AC14" s="14">
        <v>6.1719923578492002E-3</v>
      </c>
      <c r="AD14" s="14">
        <v>1.00120453848696E-2</v>
      </c>
      <c r="AE14" s="14">
        <v>3.05441141938157E-2</v>
      </c>
      <c r="AF14" s="14">
        <v>5.7984689887430503E-3</v>
      </c>
    </row>
    <row r="15" spans="2:32" x14ac:dyDescent="0.3">
      <c r="B15" s="15" t="s">
        <v>63</v>
      </c>
      <c r="C15" s="20">
        <v>5.7922023121536898E-3</v>
      </c>
      <c r="D15" s="20">
        <v>1.6365660366945299E-3</v>
      </c>
      <c r="E15" s="20">
        <v>9.9659281131958197E-3</v>
      </c>
      <c r="F15" s="20"/>
      <c r="G15" s="20">
        <v>8.9302429541061601E-3</v>
      </c>
      <c r="H15" s="20">
        <v>5.5872954581364098E-3</v>
      </c>
      <c r="I15" s="20">
        <v>1.9103709703919499E-3</v>
      </c>
      <c r="J15" s="20">
        <v>7.4068268531957103E-3</v>
      </c>
      <c r="K15" s="20"/>
      <c r="L15" s="20">
        <v>2.0557922761792699E-3</v>
      </c>
      <c r="M15" s="20">
        <v>8.5945439085196602E-3</v>
      </c>
      <c r="N15" s="20">
        <v>0</v>
      </c>
      <c r="O15" s="20">
        <v>1.0446411102247701E-2</v>
      </c>
      <c r="P15" s="20">
        <v>7.9442369176294502E-3</v>
      </c>
      <c r="Q15" s="20">
        <v>1.77420292514806E-2</v>
      </c>
      <c r="R15" s="20">
        <v>5.1953390977129603E-3</v>
      </c>
      <c r="S15" s="20">
        <v>0</v>
      </c>
      <c r="T15" s="20">
        <v>0</v>
      </c>
      <c r="U15" s="20"/>
      <c r="V15" s="20">
        <v>7.8487942407681893E-3</v>
      </c>
      <c r="W15" s="20">
        <v>1.6975190010194E-3</v>
      </c>
      <c r="X15" s="20"/>
      <c r="Y15" s="20">
        <v>2.1280577534879999E-3</v>
      </c>
      <c r="Z15" s="20">
        <v>4.7932059160551302E-3</v>
      </c>
      <c r="AA15" s="20">
        <v>9.5544146789110097E-3</v>
      </c>
      <c r="AB15" s="20"/>
      <c r="AC15" s="20">
        <v>2.3283886508040199E-3</v>
      </c>
      <c r="AD15" s="20">
        <v>2.0383683461574001E-3</v>
      </c>
      <c r="AE15" s="20">
        <v>0</v>
      </c>
      <c r="AF15" s="20">
        <v>1.9863349748156501E-2</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0.50147336770984097</v>
      </c>
      <c r="D9" s="14">
        <v>0.54492933912598995</v>
      </c>
      <c r="E9" s="14">
        <v>0.45867846617753699</v>
      </c>
      <c r="F9" s="14"/>
      <c r="G9" s="14">
        <v>0.47450604246518502</v>
      </c>
      <c r="H9" s="14">
        <v>0.43473037781039903</v>
      </c>
      <c r="I9" s="14">
        <v>0.56959421059649695</v>
      </c>
      <c r="J9" s="14">
        <v>0.63467193953438905</v>
      </c>
      <c r="K9" s="14"/>
      <c r="L9" s="14">
        <v>0.34005383812682899</v>
      </c>
      <c r="M9" s="14">
        <v>0.60055915680671901</v>
      </c>
      <c r="N9" s="14">
        <v>0.55420892584044701</v>
      </c>
      <c r="O9" s="14">
        <v>0.49342467668080098</v>
      </c>
      <c r="P9" s="14">
        <v>0.58249224815414402</v>
      </c>
      <c r="Q9" s="14">
        <v>0.55770125401788595</v>
      </c>
      <c r="R9" s="14">
        <v>0.524813222619671</v>
      </c>
      <c r="S9" s="14">
        <v>0.48363170739481898</v>
      </c>
      <c r="T9" s="14">
        <v>0.53159415826212897</v>
      </c>
      <c r="U9" s="14"/>
      <c r="V9" s="14">
        <v>0.49075348103154198</v>
      </c>
      <c r="W9" s="14">
        <v>0.52103330566873596</v>
      </c>
      <c r="X9" s="14"/>
      <c r="Y9" s="14">
        <v>0.52964229002378305</v>
      </c>
      <c r="Z9" s="14">
        <v>0.49750515518473798</v>
      </c>
      <c r="AA9" s="14">
        <v>0.366683480803429</v>
      </c>
      <c r="AB9" s="14"/>
      <c r="AC9" s="14">
        <v>0.55091558922586004</v>
      </c>
      <c r="AD9" s="14">
        <v>0.51759951507465496</v>
      </c>
      <c r="AE9" s="14">
        <v>0.44062724373599599</v>
      </c>
      <c r="AF9" s="14">
        <v>0.435242375302892</v>
      </c>
    </row>
    <row r="10" spans="2:32" x14ac:dyDescent="0.3">
      <c r="B10" s="15" t="s">
        <v>58</v>
      </c>
      <c r="C10" s="14">
        <v>0.16469640383332301</v>
      </c>
      <c r="D10" s="14">
        <v>0.16954922615721099</v>
      </c>
      <c r="E10" s="14">
        <v>0.160338525498081</v>
      </c>
      <c r="F10" s="14"/>
      <c r="G10" s="14">
        <v>0.18502210571977501</v>
      </c>
      <c r="H10" s="14">
        <v>0.182883374487088</v>
      </c>
      <c r="I10" s="14">
        <v>0.14254934324053201</v>
      </c>
      <c r="J10" s="14">
        <v>0.10746152907327</v>
      </c>
      <c r="K10" s="14"/>
      <c r="L10" s="14">
        <v>0.21605826684588</v>
      </c>
      <c r="M10" s="14">
        <v>0.13034671640550699</v>
      </c>
      <c r="N10" s="14">
        <v>0.16526341722315699</v>
      </c>
      <c r="O10" s="14">
        <v>0.20355802699798201</v>
      </c>
      <c r="P10" s="14">
        <v>0.16021205406893901</v>
      </c>
      <c r="Q10" s="14">
        <v>0.14317057674303199</v>
      </c>
      <c r="R10" s="14">
        <v>0.151597381021535</v>
      </c>
      <c r="S10" s="14">
        <v>0.130083612113362</v>
      </c>
      <c r="T10" s="14">
        <v>0.14074580780833901</v>
      </c>
      <c r="U10" s="14"/>
      <c r="V10" s="14">
        <v>0.157486505117583</v>
      </c>
      <c r="W10" s="14">
        <v>0.176378928484484</v>
      </c>
      <c r="X10" s="14"/>
      <c r="Y10" s="14">
        <v>0.14906881590566801</v>
      </c>
      <c r="Z10" s="14">
        <v>0.18734146729679799</v>
      </c>
      <c r="AA10" s="14">
        <v>0.124138336283223</v>
      </c>
      <c r="AB10" s="14"/>
      <c r="AC10" s="14">
        <v>0.154003090710333</v>
      </c>
      <c r="AD10" s="14">
        <v>0.146551276481099</v>
      </c>
      <c r="AE10" s="14">
        <v>0.236586944194731</v>
      </c>
      <c r="AF10" s="14">
        <v>0.18009791326941399</v>
      </c>
    </row>
    <row r="11" spans="2:32" x14ac:dyDescent="0.3">
      <c r="B11" s="15" t="s">
        <v>59</v>
      </c>
      <c r="C11" s="14">
        <v>0.19263567543558499</v>
      </c>
      <c r="D11" s="14">
        <v>0.15957862585952801</v>
      </c>
      <c r="E11" s="14">
        <v>0.22627774539206899</v>
      </c>
      <c r="F11" s="14"/>
      <c r="G11" s="14">
        <v>0.182346903020255</v>
      </c>
      <c r="H11" s="14">
        <v>0.248078444410812</v>
      </c>
      <c r="I11" s="14">
        <v>0.15149854055755299</v>
      </c>
      <c r="J11" s="14">
        <v>0.121894796816877</v>
      </c>
      <c r="K11" s="14"/>
      <c r="L11" s="14">
        <v>0.21163191476194601</v>
      </c>
      <c r="M11" s="14">
        <v>0.15717419913629299</v>
      </c>
      <c r="N11" s="14">
        <v>0.16652229510321601</v>
      </c>
      <c r="O11" s="14">
        <v>0.20844823506981999</v>
      </c>
      <c r="P11" s="14">
        <v>0.17049658104269</v>
      </c>
      <c r="Q11" s="14">
        <v>0.19306995025320101</v>
      </c>
      <c r="R11" s="14">
        <v>0.20341140128626101</v>
      </c>
      <c r="S11" s="14">
        <v>0.21294921515892701</v>
      </c>
      <c r="T11" s="14">
        <v>0.19963430651467501</v>
      </c>
      <c r="U11" s="14"/>
      <c r="V11" s="14">
        <v>0.19900572720817999</v>
      </c>
      <c r="W11" s="14">
        <v>0.18295589832753001</v>
      </c>
      <c r="X11" s="14"/>
      <c r="Y11" s="14">
        <v>0.186418353916567</v>
      </c>
      <c r="Z11" s="14">
        <v>0.17370749292714999</v>
      </c>
      <c r="AA11" s="14">
        <v>0.26223497822648201</v>
      </c>
      <c r="AB11" s="14"/>
      <c r="AC11" s="14">
        <v>0.18518912798848999</v>
      </c>
      <c r="AD11" s="14">
        <v>0.18764429239191099</v>
      </c>
      <c r="AE11" s="14">
        <v>0.17694681264015399</v>
      </c>
      <c r="AF11" s="14">
        <v>0.22249842666249001</v>
      </c>
    </row>
    <row r="12" spans="2:32" x14ac:dyDescent="0.3">
      <c r="B12" s="15" t="s">
        <v>60</v>
      </c>
      <c r="C12" s="14">
        <v>9.6411637344094595E-2</v>
      </c>
      <c r="D12" s="14">
        <v>8.3557904624114901E-2</v>
      </c>
      <c r="E12" s="14">
        <v>0.107389167867656</v>
      </c>
      <c r="F12" s="14"/>
      <c r="G12" s="14">
        <v>0.110442713556041</v>
      </c>
      <c r="H12" s="14">
        <v>8.9313649465672204E-2</v>
      </c>
      <c r="I12" s="14">
        <v>0.104221283938248</v>
      </c>
      <c r="J12" s="14">
        <v>7.2843983079944399E-2</v>
      </c>
      <c r="K12" s="14"/>
      <c r="L12" s="14">
        <v>0.14131654655619699</v>
      </c>
      <c r="M12" s="14">
        <v>6.6651368015368306E-2</v>
      </c>
      <c r="N12" s="14">
        <v>8.2406953101423097E-2</v>
      </c>
      <c r="O12" s="14">
        <v>8.0752277278420007E-2</v>
      </c>
      <c r="P12" s="14">
        <v>8.0953549937040098E-2</v>
      </c>
      <c r="Q12" s="14">
        <v>7.0752690526274295E-2</v>
      </c>
      <c r="R12" s="14">
        <v>9.8046666037458596E-2</v>
      </c>
      <c r="S12" s="14">
        <v>0.144936763777025</v>
      </c>
      <c r="T12" s="14">
        <v>8.3556178566190506E-2</v>
      </c>
      <c r="U12" s="14"/>
      <c r="V12" s="14">
        <v>0.10437825760788701</v>
      </c>
      <c r="W12" s="14">
        <v>8.2286087566538296E-2</v>
      </c>
      <c r="X12" s="14"/>
      <c r="Y12" s="14">
        <v>9.3771273343728104E-2</v>
      </c>
      <c r="Z12" s="14">
        <v>0.10095845599483801</v>
      </c>
      <c r="AA12" s="14">
        <v>0.17734080563476001</v>
      </c>
      <c r="AB12" s="14"/>
      <c r="AC12" s="14">
        <v>7.8232908895827402E-2</v>
      </c>
      <c r="AD12" s="14">
        <v>0.102630849565528</v>
      </c>
      <c r="AE12" s="14">
        <v>9.3192219776904298E-2</v>
      </c>
      <c r="AF12" s="14">
        <v>0.10799147483150701</v>
      </c>
    </row>
    <row r="13" spans="2:32" x14ac:dyDescent="0.3">
      <c r="B13" s="15" t="s">
        <v>61</v>
      </c>
      <c r="C13" s="14">
        <v>2.53493825632395E-2</v>
      </c>
      <c r="D13" s="14">
        <v>2.6740665371994699E-2</v>
      </c>
      <c r="E13" s="14">
        <v>2.4034177761683598E-2</v>
      </c>
      <c r="F13" s="14"/>
      <c r="G13" s="14">
        <v>2.51873685879659E-2</v>
      </c>
      <c r="H13" s="14">
        <v>2.56837665830707E-2</v>
      </c>
      <c r="I13" s="14">
        <v>2.1982690743054398E-2</v>
      </c>
      <c r="J13" s="14">
        <v>3.1376420444196598E-2</v>
      </c>
      <c r="K13" s="14"/>
      <c r="L13" s="14">
        <v>7.2050567550666397E-2</v>
      </c>
      <c r="M13" s="14">
        <v>1.28558949056064E-2</v>
      </c>
      <c r="N13" s="14">
        <v>1.19484041521082E-2</v>
      </c>
      <c r="O13" s="14">
        <v>4.55136683490998E-3</v>
      </c>
      <c r="P13" s="14">
        <v>0</v>
      </c>
      <c r="Q13" s="14">
        <v>1.5418184243612699E-2</v>
      </c>
      <c r="R13" s="14">
        <v>1.03921499330926E-2</v>
      </c>
      <c r="S13" s="14">
        <v>0</v>
      </c>
      <c r="T13" s="14">
        <v>2.35749521966328E-2</v>
      </c>
      <c r="U13" s="14"/>
      <c r="V13" s="14">
        <v>3.13768569988708E-2</v>
      </c>
      <c r="W13" s="14">
        <v>1.3545165160436299E-2</v>
      </c>
      <c r="X13" s="14"/>
      <c r="Y13" s="14">
        <v>2.4176857979005699E-2</v>
      </c>
      <c r="Z13" s="14">
        <v>2.70262910126149E-2</v>
      </c>
      <c r="AA13" s="14">
        <v>3.6421202072793701E-2</v>
      </c>
      <c r="AB13" s="14"/>
      <c r="AC13" s="14">
        <v>1.14819657240388E-2</v>
      </c>
      <c r="AD13" s="14">
        <v>3.1029654847961899E-2</v>
      </c>
      <c r="AE13" s="14">
        <v>1.90967402716706E-2</v>
      </c>
      <c r="AF13" s="14">
        <v>3.2094787076638098E-2</v>
      </c>
    </row>
    <row r="14" spans="2:32" x14ac:dyDescent="0.3">
      <c r="B14" s="15" t="s">
        <v>62</v>
      </c>
      <c r="C14" s="14">
        <v>8.8745750418951393E-3</v>
      </c>
      <c r="D14" s="14">
        <v>9.9581023170710308E-3</v>
      </c>
      <c r="E14" s="14">
        <v>7.8175878022629808E-3</v>
      </c>
      <c r="F14" s="14"/>
      <c r="G14" s="14">
        <v>2.47528814727086E-3</v>
      </c>
      <c r="H14" s="14">
        <v>1.06055834164325E-2</v>
      </c>
      <c r="I14" s="14">
        <v>6.8157660884196301E-3</v>
      </c>
      <c r="J14" s="14">
        <v>2.1379742233478698E-2</v>
      </c>
      <c r="K14" s="14"/>
      <c r="L14" s="14">
        <v>8.9282399858438902E-3</v>
      </c>
      <c r="M14" s="14">
        <v>1.37696426408084E-2</v>
      </c>
      <c r="N14" s="14">
        <v>1.33839248209499E-2</v>
      </c>
      <c r="O14" s="14">
        <v>0</v>
      </c>
      <c r="P14" s="14">
        <v>5.8455667971865598E-3</v>
      </c>
      <c r="Q14" s="14">
        <v>0</v>
      </c>
      <c r="R14" s="14">
        <v>7.2923654653625396E-3</v>
      </c>
      <c r="S14" s="14">
        <v>7.4571789909663603E-3</v>
      </c>
      <c r="T14" s="14">
        <v>1.7153144997871801E-2</v>
      </c>
      <c r="U14" s="14"/>
      <c r="V14" s="14">
        <v>8.1331486240842996E-3</v>
      </c>
      <c r="W14" s="14">
        <v>1.06080308227817E-2</v>
      </c>
      <c r="X14" s="14"/>
      <c r="Y14" s="14">
        <v>1.00798169817611E-2</v>
      </c>
      <c r="Z14" s="14">
        <v>0</v>
      </c>
      <c r="AA14" s="14">
        <v>0</v>
      </c>
      <c r="AB14" s="14"/>
      <c r="AC14" s="14">
        <v>9.9856053308469504E-3</v>
      </c>
      <c r="AD14" s="14">
        <v>1.0203461897555799E-2</v>
      </c>
      <c r="AE14" s="14">
        <v>1.2282828619186901E-2</v>
      </c>
      <c r="AF14" s="14">
        <v>3.8522414766620802E-3</v>
      </c>
    </row>
    <row r="15" spans="2:32" x14ac:dyDescent="0.3">
      <c r="B15" s="15" t="s">
        <v>63</v>
      </c>
      <c r="C15" s="20">
        <v>1.05589580720226E-2</v>
      </c>
      <c r="D15" s="20">
        <v>5.6861365440913801E-3</v>
      </c>
      <c r="E15" s="20">
        <v>1.54643295007108E-2</v>
      </c>
      <c r="F15" s="20"/>
      <c r="G15" s="20">
        <v>2.0019578503506798E-2</v>
      </c>
      <c r="H15" s="20">
        <v>8.7048038265263496E-3</v>
      </c>
      <c r="I15" s="20">
        <v>3.33816483569586E-3</v>
      </c>
      <c r="J15" s="20">
        <v>1.0371588817843599E-2</v>
      </c>
      <c r="K15" s="20"/>
      <c r="L15" s="20">
        <v>9.9606261726386102E-3</v>
      </c>
      <c r="M15" s="20">
        <v>1.86430220896983E-2</v>
      </c>
      <c r="N15" s="20">
        <v>6.2660797586988996E-3</v>
      </c>
      <c r="O15" s="20">
        <v>9.2654171380662197E-3</v>
      </c>
      <c r="P15" s="20">
        <v>0</v>
      </c>
      <c r="Q15" s="20">
        <v>1.9887344215994699E-2</v>
      </c>
      <c r="R15" s="20">
        <v>4.4468136366189103E-3</v>
      </c>
      <c r="S15" s="20">
        <v>2.0941522564900301E-2</v>
      </c>
      <c r="T15" s="20">
        <v>3.74145165416283E-3</v>
      </c>
      <c r="U15" s="20"/>
      <c r="V15" s="20">
        <v>8.8660234118538E-3</v>
      </c>
      <c r="W15" s="20">
        <v>1.3192583969493899E-2</v>
      </c>
      <c r="X15" s="20"/>
      <c r="Y15" s="20">
        <v>6.8425918494873401E-3</v>
      </c>
      <c r="Z15" s="20">
        <v>1.34611375838609E-2</v>
      </c>
      <c r="AA15" s="20">
        <v>3.3181196979312003E-2</v>
      </c>
      <c r="AB15" s="20"/>
      <c r="AC15" s="20">
        <v>1.0191712124603999E-2</v>
      </c>
      <c r="AD15" s="20">
        <v>4.3409497412884501E-3</v>
      </c>
      <c r="AE15" s="20">
        <v>2.12672107613581E-2</v>
      </c>
      <c r="AF15" s="20">
        <v>1.8222781380396898E-2</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0.126056270192176</v>
      </c>
      <c r="D9" s="14">
        <v>0.15430971427475801</v>
      </c>
      <c r="E9" s="14">
        <v>9.8177775932340797E-2</v>
      </c>
      <c r="F9" s="14"/>
      <c r="G9" s="14">
        <v>5.6829846220113799E-2</v>
      </c>
      <c r="H9" s="14">
        <v>0.12616022985612699</v>
      </c>
      <c r="I9" s="14">
        <v>0.17850160179722899</v>
      </c>
      <c r="J9" s="14">
        <v>0.17077961548616499</v>
      </c>
      <c r="K9" s="14"/>
      <c r="L9" s="14">
        <v>7.0269379959899694E-2</v>
      </c>
      <c r="M9" s="14">
        <v>0.14895128804715399</v>
      </c>
      <c r="N9" s="14">
        <v>0.16716980238249901</v>
      </c>
      <c r="O9" s="14">
        <v>0.13706952210189699</v>
      </c>
      <c r="P9" s="14">
        <v>0.104194571601849</v>
      </c>
      <c r="Q9" s="14">
        <v>0.13127099972369999</v>
      </c>
      <c r="R9" s="14">
        <v>0.14876681705138201</v>
      </c>
      <c r="S9" s="14">
        <v>0.17498458420132501</v>
      </c>
      <c r="T9" s="14">
        <v>0.140631044782247</v>
      </c>
      <c r="U9" s="14"/>
      <c r="V9" s="14">
        <v>9.98907223091694E-2</v>
      </c>
      <c r="W9" s="14">
        <v>0.17324890933242801</v>
      </c>
      <c r="X9" s="14"/>
      <c r="Y9" s="14">
        <v>0.156650134357744</v>
      </c>
      <c r="Z9" s="14">
        <v>5.3459137727077E-2</v>
      </c>
      <c r="AA9" s="14">
        <v>3.1352295789287603E-2</v>
      </c>
      <c r="AB9" s="14"/>
      <c r="AC9" s="14">
        <v>0.20693131967967099</v>
      </c>
      <c r="AD9" s="14">
        <v>0.12783685061258299</v>
      </c>
      <c r="AE9" s="14">
        <v>8.2617617140611901E-2</v>
      </c>
      <c r="AF9" s="14">
        <v>4.2104887706342901E-2</v>
      </c>
    </row>
    <row r="10" spans="2:32" x14ac:dyDescent="0.3">
      <c r="B10" s="15" t="s">
        <v>58</v>
      </c>
      <c r="C10" s="14">
        <v>0.24649897436419499</v>
      </c>
      <c r="D10" s="14">
        <v>0.23542069630040499</v>
      </c>
      <c r="E10" s="14">
        <v>0.256152508982119</v>
      </c>
      <c r="F10" s="14"/>
      <c r="G10" s="14">
        <v>0.20882096250937399</v>
      </c>
      <c r="H10" s="14">
        <v>0.27050326518639201</v>
      </c>
      <c r="I10" s="14">
        <v>0.25663544158984702</v>
      </c>
      <c r="J10" s="14">
        <v>0.231938291289249</v>
      </c>
      <c r="K10" s="14"/>
      <c r="L10" s="14">
        <v>0.19849768265447701</v>
      </c>
      <c r="M10" s="14">
        <v>0.25889182709348002</v>
      </c>
      <c r="N10" s="14">
        <v>0.24309937862111899</v>
      </c>
      <c r="O10" s="14">
        <v>0.26905241491924398</v>
      </c>
      <c r="P10" s="14">
        <v>0.28482664951458703</v>
      </c>
      <c r="Q10" s="14">
        <v>0.28846728524266102</v>
      </c>
      <c r="R10" s="14">
        <v>0.268867072952582</v>
      </c>
      <c r="S10" s="14">
        <v>0.21476275192191299</v>
      </c>
      <c r="T10" s="14">
        <v>0.238975645824999</v>
      </c>
      <c r="U10" s="14"/>
      <c r="V10" s="14">
        <v>0.21550869666890601</v>
      </c>
      <c r="W10" s="14">
        <v>0.30894703891823699</v>
      </c>
      <c r="X10" s="14"/>
      <c r="Y10" s="14">
        <v>0.249070705865445</v>
      </c>
      <c r="Z10" s="14">
        <v>0.27137732378395801</v>
      </c>
      <c r="AA10" s="14">
        <v>0.11419686396784599</v>
      </c>
      <c r="AB10" s="14"/>
      <c r="AC10" s="14">
        <v>0.31027498258245301</v>
      </c>
      <c r="AD10" s="14">
        <v>0.21792938303874701</v>
      </c>
      <c r="AE10" s="14">
        <v>0.30537386084086698</v>
      </c>
      <c r="AF10" s="14">
        <v>0.210503302695393</v>
      </c>
    </row>
    <row r="11" spans="2:32" x14ac:dyDescent="0.3">
      <c r="B11" s="15" t="s">
        <v>59</v>
      </c>
      <c r="C11" s="14">
        <v>0.30019940337855899</v>
      </c>
      <c r="D11" s="14">
        <v>0.30186303971219602</v>
      </c>
      <c r="E11" s="14">
        <v>0.299439056861527</v>
      </c>
      <c r="F11" s="14"/>
      <c r="G11" s="14">
        <v>0.348246415974796</v>
      </c>
      <c r="H11" s="14">
        <v>0.28095682989174697</v>
      </c>
      <c r="I11" s="14">
        <v>0.284782880724545</v>
      </c>
      <c r="J11" s="14">
        <v>0.28780547948208701</v>
      </c>
      <c r="K11" s="14"/>
      <c r="L11" s="14">
        <v>0.33688229567716099</v>
      </c>
      <c r="M11" s="14">
        <v>0.275260555994919</v>
      </c>
      <c r="N11" s="14">
        <v>0.29167743327647699</v>
      </c>
      <c r="O11" s="14">
        <v>0.29349141689292002</v>
      </c>
      <c r="P11" s="14">
        <v>0.34307802146106797</v>
      </c>
      <c r="Q11" s="14">
        <v>0.31180060623429101</v>
      </c>
      <c r="R11" s="14">
        <v>0.26030263476389198</v>
      </c>
      <c r="S11" s="14">
        <v>0.272176317255789</v>
      </c>
      <c r="T11" s="14">
        <v>0.27811403636111798</v>
      </c>
      <c r="U11" s="14"/>
      <c r="V11" s="14">
        <v>0.31956269329357301</v>
      </c>
      <c r="W11" s="14">
        <v>0.26631553966906302</v>
      </c>
      <c r="X11" s="14"/>
      <c r="Y11" s="14">
        <v>0.27944645353810599</v>
      </c>
      <c r="Z11" s="14">
        <v>0.34895793657181801</v>
      </c>
      <c r="AA11" s="14">
        <v>0.355123090151097</v>
      </c>
      <c r="AB11" s="14"/>
      <c r="AC11" s="14">
        <v>0.23888766908584799</v>
      </c>
      <c r="AD11" s="14">
        <v>0.302036048488798</v>
      </c>
      <c r="AE11" s="14">
        <v>0.34011736463941</v>
      </c>
      <c r="AF11" s="14">
        <v>0.355803555957452</v>
      </c>
    </row>
    <row r="12" spans="2:32" x14ac:dyDescent="0.3">
      <c r="B12" s="15" t="s">
        <v>60</v>
      </c>
      <c r="C12" s="14">
        <v>0.21033034046881899</v>
      </c>
      <c r="D12" s="14">
        <v>0.18994683630458201</v>
      </c>
      <c r="E12" s="14">
        <v>0.23135012276564501</v>
      </c>
      <c r="F12" s="14"/>
      <c r="G12" s="14">
        <v>0.268025462878618</v>
      </c>
      <c r="H12" s="14">
        <v>0.19684082606257999</v>
      </c>
      <c r="I12" s="14">
        <v>0.18195620117165101</v>
      </c>
      <c r="J12" s="14">
        <v>0.184763913999415</v>
      </c>
      <c r="K12" s="14"/>
      <c r="L12" s="14">
        <v>0.25754803372954999</v>
      </c>
      <c r="M12" s="14">
        <v>0.19842135320373699</v>
      </c>
      <c r="N12" s="14">
        <v>0.19215333316375</v>
      </c>
      <c r="O12" s="14">
        <v>0.17225161396026301</v>
      </c>
      <c r="P12" s="14">
        <v>0.178387384732589</v>
      </c>
      <c r="Q12" s="14">
        <v>0.18564655556601301</v>
      </c>
      <c r="R12" s="14">
        <v>0.211401436870265</v>
      </c>
      <c r="S12" s="14">
        <v>0.23718432866952299</v>
      </c>
      <c r="T12" s="14">
        <v>0.20590812153024701</v>
      </c>
      <c r="U12" s="14"/>
      <c r="V12" s="14">
        <v>0.222789227707063</v>
      </c>
      <c r="W12" s="14">
        <v>0.183943583969467</v>
      </c>
      <c r="X12" s="14"/>
      <c r="Y12" s="14">
        <v>0.21139247801016001</v>
      </c>
      <c r="Z12" s="14">
        <v>0.20877723957828401</v>
      </c>
      <c r="AA12" s="14">
        <v>0.23302577459628601</v>
      </c>
      <c r="AB12" s="14"/>
      <c r="AC12" s="14">
        <v>0.17831012537572</v>
      </c>
      <c r="AD12" s="14">
        <v>0.22809822626354401</v>
      </c>
      <c r="AE12" s="14">
        <v>0.19910187064185</v>
      </c>
      <c r="AF12" s="14">
        <v>0.21181150266548801</v>
      </c>
    </row>
    <row r="13" spans="2:32" x14ac:dyDescent="0.3">
      <c r="B13" s="15" t="s">
        <v>61</v>
      </c>
      <c r="C13" s="14">
        <v>8.6858947431359301E-2</v>
      </c>
      <c r="D13" s="14">
        <v>8.9908091065442203E-2</v>
      </c>
      <c r="E13" s="14">
        <v>8.4070754126245303E-2</v>
      </c>
      <c r="F13" s="14"/>
      <c r="G13" s="14">
        <v>9.9658769927002802E-2</v>
      </c>
      <c r="H13" s="14">
        <v>9.2251770898489294E-2</v>
      </c>
      <c r="I13" s="14">
        <v>6.3724589252195096E-2</v>
      </c>
      <c r="J13" s="14">
        <v>8.8352398956994496E-2</v>
      </c>
      <c r="K13" s="14"/>
      <c r="L13" s="14">
        <v>9.2246743959898195E-2</v>
      </c>
      <c r="M13" s="14">
        <v>9.8484485997072602E-2</v>
      </c>
      <c r="N13" s="14">
        <v>8.8301344533750006E-2</v>
      </c>
      <c r="O13" s="14">
        <v>0.11432596778920801</v>
      </c>
      <c r="P13" s="14">
        <v>6.84398622203614E-2</v>
      </c>
      <c r="Q13" s="14">
        <v>5.48235200871489E-2</v>
      </c>
      <c r="R13" s="14">
        <v>7.3963333355013997E-2</v>
      </c>
      <c r="S13" s="14">
        <v>7.9462108517116894E-2</v>
      </c>
      <c r="T13" s="14">
        <v>9.8718120634221099E-2</v>
      </c>
      <c r="U13" s="14"/>
      <c r="V13" s="14">
        <v>0.1081672455337</v>
      </c>
      <c r="W13" s="14">
        <v>4.5064056747282297E-2</v>
      </c>
      <c r="X13" s="14"/>
      <c r="Y13" s="14">
        <v>7.33161522304379E-2</v>
      </c>
      <c r="Z13" s="14">
        <v>0.105965903363147</v>
      </c>
      <c r="AA13" s="14">
        <v>0.20244157961449399</v>
      </c>
      <c r="AB13" s="14"/>
      <c r="AC13" s="14">
        <v>3.9325009149715699E-2</v>
      </c>
      <c r="AD13" s="14">
        <v>9.1727915374215097E-2</v>
      </c>
      <c r="AE13" s="14">
        <v>6.0506458118072801E-2</v>
      </c>
      <c r="AF13" s="14">
        <v>0.14215980447651499</v>
      </c>
    </row>
    <row r="14" spans="2:32" x14ac:dyDescent="0.3">
      <c r="B14" s="15" t="s">
        <v>62</v>
      </c>
      <c r="C14" s="14">
        <v>2.73789912017415E-2</v>
      </c>
      <c r="D14" s="14">
        <v>2.6070881319076099E-2</v>
      </c>
      <c r="E14" s="14">
        <v>2.7928287877307698E-2</v>
      </c>
      <c r="F14" s="14"/>
      <c r="G14" s="14">
        <v>1.6299884808502699E-2</v>
      </c>
      <c r="H14" s="14">
        <v>3.3287078104664899E-2</v>
      </c>
      <c r="I14" s="14">
        <v>2.9625968436237E-2</v>
      </c>
      <c r="J14" s="14">
        <v>2.820176419019E-2</v>
      </c>
      <c r="K14" s="14"/>
      <c r="L14" s="14">
        <v>4.45558640190147E-2</v>
      </c>
      <c r="M14" s="14">
        <v>1.33195353090052E-2</v>
      </c>
      <c r="N14" s="14">
        <v>1.7598708022404499E-2</v>
      </c>
      <c r="O14" s="14">
        <v>5.0189369040108201E-3</v>
      </c>
      <c r="P14" s="14">
        <v>2.10735104695467E-2</v>
      </c>
      <c r="Q14" s="14">
        <v>1.9742660501947999E-2</v>
      </c>
      <c r="R14" s="14">
        <v>3.6698705006864098E-2</v>
      </c>
      <c r="S14" s="14">
        <v>2.14299094343324E-2</v>
      </c>
      <c r="T14" s="14">
        <v>3.7653030867168001E-2</v>
      </c>
      <c r="U14" s="14"/>
      <c r="V14" s="14">
        <v>3.0897618687144999E-2</v>
      </c>
      <c r="W14" s="14">
        <v>2.0783352362503501E-2</v>
      </c>
      <c r="X14" s="14"/>
      <c r="Y14" s="14">
        <v>2.8660685552615101E-2</v>
      </c>
      <c r="Z14" s="14">
        <v>6.1753411158497404E-3</v>
      </c>
      <c r="AA14" s="14">
        <v>6.3860395880989906E-2</v>
      </c>
      <c r="AB14" s="14"/>
      <c r="AC14" s="14">
        <v>2.3942505475789098E-2</v>
      </c>
      <c r="AD14" s="14">
        <v>3.1352247712035E-2</v>
      </c>
      <c r="AE14" s="14">
        <v>1.2282828619186901E-2</v>
      </c>
      <c r="AF14" s="14">
        <v>2.9957555815010799E-2</v>
      </c>
    </row>
    <row r="15" spans="2:32" x14ac:dyDescent="0.3">
      <c r="B15" s="15" t="s">
        <v>63</v>
      </c>
      <c r="C15" s="20">
        <v>2.6770729631496598E-3</v>
      </c>
      <c r="D15" s="20">
        <v>2.4807410235400599E-3</v>
      </c>
      <c r="E15" s="20">
        <v>2.8814934548150699E-3</v>
      </c>
      <c r="F15" s="20"/>
      <c r="G15" s="20">
        <v>2.11865768159209E-3</v>
      </c>
      <c r="H15" s="20">
        <v>0</v>
      </c>
      <c r="I15" s="20">
        <v>4.7733170282956401E-3</v>
      </c>
      <c r="J15" s="20">
        <v>8.1585365958995407E-3</v>
      </c>
      <c r="K15" s="20"/>
      <c r="L15" s="20">
        <v>0</v>
      </c>
      <c r="M15" s="20">
        <v>6.67095435463137E-3</v>
      </c>
      <c r="N15" s="20">
        <v>0</v>
      </c>
      <c r="O15" s="20">
        <v>8.79012743245749E-3</v>
      </c>
      <c r="P15" s="20">
        <v>0</v>
      </c>
      <c r="Q15" s="20">
        <v>8.2483726442381198E-3</v>
      </c>
      <c r="R15" s="20">
        <v>0</v>
      </c>
      <c r="S15" s="20">
        <v>0</v>
      </c>
      <c r="T15" s="20">
        <v>0</v>
      </c>
      <c r="U15" s="20"/>
      <c r="V15" s="20">
        <v>3.1837958004437899E-3</v>
      </c>
      <c r="W15" s="20">
        <v>1.6975190010194E-3</v>
      </c>
      <c r="X15" s="20"/>
      <c r="Y15" s="20">
        <v>1.4633904454930699E-3</v>
      </c>
      <c r="Z15" s="20">
        <v>5.2871178598673796E-3</v>
      </c>
      <c r="AA15" s="20">
        <v>0</v>
      </c>
      <c r="AB15" s="20"/>
      <c r="AC15" s="20">
        <v>2.3283886508040199E-3</v>
      </c>
      <c r="AD15" s="20">
        <v>1.0193285100779301E-3</v>
      </c>
      <c r="AE15" s="20">
        <v>0</v>
      </c>
      <c r="AF15" s="20">
        <v>7.6593906837976898E-3</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5.6103840160002798E-2</v>
      </c>
      <c r="D9" s="14">
        <v>1.7551643066575199E-2</v>
      </c>
      <c r="E9" s="14">
        <v>9.4830985895392003E-2</v>
      </c>
      <c r="F9" s="14"/>
      <c r="G9" s="14">
        <v>4.8698366301702302E-2</v>
      </c>
      <c r="H9" s="14">
        <v>5.0965895276314802E-2</v>
      </c>
      <c r="I9" s="14">
        <v>6.2610837987342599E-2</v>
      </c>
      <c r="J9" s="14">
        <v>7.5375202826498205E-2</v>
      </c>
      <c r="K9" s="14"/>
      <c r="L9" s="14">
        <v>4.4888146458329697E-2</v>
      </c>
      <c r="M9" s="14">
        <v>6.2542802460651997E-2</v>
      </c>
      <c r="N9" s="14">
        <v>0.117246818771721</v>
      </c>
      <c r="O9" s="14">
        <v>3.1714632710435502E-2</v>
      </c>
      <c r="P9" s="14">
        <v>3.5681921514573202E-2</v>
      </c>
      <c r="Q9" s="14">
        <v>5.0415929802166602E-2</v>
      </c>
      <c r="R9" s="14">
        <v>5.7368032343109401E-2</v>
      </c>
      <c r="S9" s="14">
        <v>6.1647136230618002E-2</v>
      </c>
      <c r="T9" s="14">
        <v>6.6490347533218294E-2</v>
      </c>
      <c r="U9" s="14"/>
      <c r="V9" s="14">
        <v>4.6026514020175498E-2</v>
      </c>
      <c r="W9" s="14">
        <v>7.7053837587781907E-2</v>
      </c>
      <c r="X9" s="14"/>
      <c r="Y9" s="14">
        <v>6.5691687149170605E-2</v>
      </c>
      <c r="Z9" s="14">
        <v>3.7769940088106801E-2</v>
      </c>
      <c r="AA9" s="14">
        <v>4.0516634723900297E-2</v>
      </c>
      <c r="AB9" s="14"/>
      <c r="AC9" s="14">
        <v>7.3817761816603794E-2</v>
      </c>
      <c r="AD9" s="14">
        <v>6.1110960329848897E-2</v>
      </c>
      <c r="AE9" s="14">
        <v>8.5761341764260798E-2</v>
      </c>
      <c r="AF9" s="14">
        <v>1.48355272021722E-2</v>
      </c>
    </row>
    <row r="10" spans="2:32" x14ac:dyDescent="0.3">
      <c r="B10" s="15" t="s">
        <v>58</v>
      </c>
      <c r="C10" s="14">
        <v>9.4821073304100501E-2</v>
      </c>
      <c r="D10" s="14">
        <v>4.3096513424655702E-2</v>
      </c>
      <c r="E10" s="14">
        <v>0.146839193636709</v>
      </c>
      <c r="F10" s="14"/>
      <c r="G10" s="14">
        <v>9.56189885128714E-2</v>
      </c>
      <c r="H10" s="14">
        <v>8.1464245751761394E-2</v>
      </c>
      <c r="I10" s="14">
        <v>0.10838452258629699</v>
      </c>
      <c r="J10" s="14">
        <v>0.108197871237235</v>
      </c>
      <c r="K10" s="14"/>
      <c r="L10" s="14">
        <v>8.1953029969444896E-2</v>
      </c>
      <c r="M10" s="14">
        <v>0.102735522878903</v>
      </c>
      <c r="N10" s="14">
        <v>7.3740241294289396E-2</v>
      </c>
      <c r="O10" s="14">
        <v>8.3345174435244807E-2</v>
      </c>
      <c r="P10" s="14">
        <v>0.15076646440531799</v>
      </c>
      <c r="Q10" s="14">
        <v>0.124049412412434</v>
      </c>
      <c r="R10" s="14">
        <v>0.10389420384683599</v>
      </c>
      <c r="S10" s="14">
        <v>0.12178502782902299</v>
      </c>
      <c r="T10" s="14">
        <v>5.2312343347195901E-2</v>
      </c>
      <c r="U10" s="14"/>
      <c r="V10" s="14">
        <v>8.5518818741159797E-2</v>
      </c>
      <c r="W10" s="14">
        <v>0.114198730621161</v>
      </c>
      <c r="X10" s="14"/>
      <c r="Y10" s="14">
        <v>7.9871029146648204E-2</v>
      </c>
      <c r="Z10" s="14">
        <v>0.135530394941732</v>
      </c>
      <c r="AA10" s="14">
        <v>8.5170914318278404E-2</v>
      </c>
      <c r="AB10" s="14"/>
      <c r="AC10" s="14">
        <v>8.8392529584414001E-2</v>
      </c>
      <c r="AD10" s="14">
        <v>7.4547235411486099E-2</v>
      </c>
      <c r="AE10" s="14">
        <v>0.18363703157439301</v>
      </c>
      <c r="AF10" s="14">
        <v>0.108205399606181</v>
      </c>
    </row>
    <row r="11" spans="2:32" x14ac:dyDescent="0.3">
      <c r="B11" s="15" t="s">
        <v>59</v>
      </c>
      <c r="C11" s="14">
        <v>0.20621481310383799</v>
      </c>
      <c r="D11" s="14">
        <v>0.15720549265789299</v>
      </c>
      <c r="E11" s="14">
        <v>0.25476818196483397</v>
      </c>
      <c r="F11" s="14"/>
      <c r="G11" s="14">
        <v>0.23918537650822499</v>
      </c>
      <c r="H11" s="14">
        <v>0.19241373569419401</v>
      </c>
      <c r="I11" s="14">
        <v>0.187329831674939</v>
      </c>
      <c r="J11" s="14">
        <v>0.216207958073906</v>
      </c>
      <c r="K11" s="14"/>
      <c r="L11" s="14">
        <v>0.235754623986627</v>
      </c>
      <c r="M11" s="14">
        <v>0.204583127727652</v>
      </c>
      <c r="N11" s="14">
        <v>0.21223960536304901</v>
      </c>
      <c r="O11" s="14">
        <v>0.26712321737298</v>
      </c>
      <c r="P11" s="14">
        <v>0.17007335271822499</v>
      </c>
      <c r="Q11" s="14">
        <v>0.18272817159028301</v>
      </c>
      <c r="R11" s="14">
        <v>0.19306811839962901</v>
      </c>
      <c r="S11" s="14">
        <v>0.195116261116101</v>
      </c>
      <c r="T11" s="14">
        <v>0.178794979231059</v>
      </c>
      <c r="U11" s="14"/>
      <c r="V11" s="14">
        <v>0.20884825331616999</v>
      </c>
      <c r="W11" s="14">
        <v>0.197106519755811</v>
      </c>
      <c r="X11" s="14"/>
      <c r="Y11" s="14">
        <v>0.18620912129432601</v>
      </c>
      <c r="Z11" s="14">
        <v>0.30407801215283697</v>
      </c>
      <c r="AA11" s="14">
        <v>0.22296630648773999</v>
      </c>
      <c r="AB11" s="14"/>
      <c r="AC11" s="14">
        <v>0.16781763990371601</v>
      </c>
      <c r="AD11" s="14">
        <v>0.19479993571193299</v>
      </c>
      <c r="AE11" s="14">
        <v>0.27591587456385902</v>
      </c>
      <c r="AF11" s="14">
        <v>0.23789677655748401</v>
      </c>
    </row>
    <row r="12" spans="2:32" x14ac:dyDescent="0.3">
      <c r="B12" s="15" t="s">
        <v>60</v>
      </c>
      <c r="C12" s="14">
        <v>0.29422230714176001</v>
      </c>
      <c r="D12" s="14">
        <v>0.31802006963075602</v>
      </c>
      <c r="E12" s="14">
        <v>0.27022229694955702</v>
      </c>
      <c r="F12" s="14"/>
      <c r="G12" s="14">
        <v>0.32362793507507698</v>
      </c>
      <c r="H12" s="14">
        <v>0.30414196666031401</v>
      </c>
      <c r="I12" s="14">
        <v>0.24921847304402001</v>
      </c>
      <c r="J12" s="14">
        <v>0.289173882663669</v>
      </c>
      <c r="K12" s="14"/>
      <c r="L12" s="14">
        <v>0.306789857597905</v>
      </c>
      <c r="M12" s="14">
        <v>0.27706614213597702</v>
      </c>
      <c r="N12" s="14">
        <v>0.24376743667985401</v>
      </c>
      <c r="O12" s="14">
        <v>0.30766104755455798</v>
      </c>
      <c r="P12" s="14">
        <v>0.28896436180309198</v>
      </c>
      <c r="Q12" s="14">
        <v>0.28610280675745797</v>
      </c>
      <c r="R12" s="14">
        <v>0.27239885436418898</v>
      </c>
      <c r="S12" s="14">
        <v>0.30684726122754602</v>
      </c>
      <c r="T12" s="14">
        <v>0.32473103292330002</v>
      </c>
      <c r="U12" s="14"/>
      <c r="V12" s="14">
        <v>0.30787692369387998</v>
      </c>
      <c r="W12" s="14">
        <v>0.26369035938332602</v>
      </c>
      <c r="X12" s="14"/>
      <c r="Y12" s="14">
        <v>0.28183337863714902</v>
      </c>
      <c r="Z12" s="14">
        <v>0.33787510246831198</v>
      </c>
      <c r="AA12" s="14">
        <v>0.33499389864933099</v>
      </c>
      <c r="AB12" s="14"/>
      <c r="AC12" s="14">
        <v>0.26837824981404801</v>
      </c>
      <c r="AD12" s="14">
        <v>0.29010801031779299</v>
      </c>
      <c r="AE12" s="14">
        <v>0.25107636997431898</v>
      </c>
      <c r="AF12" s="14">
        <v>0.34461873917094699</v>
      </c>
    </row>
    <row r="13" spans="2:32" x14ac:dyDescent="0.3">
      <c r="B13" s="15" t="s">
        <v>61</v>
      </c>
      <c r="C13" s="14">
        <v>0.19326284374423899</v>
      </c>
      <c r="D13" s="14">
        <v>0.25204885872368399</v>
      </c>
      <c r="E13" s="14">
        <v>0.134207814379639</v>
      </c>
      <c r="F13" s="14"/>
      <c r="G13" s="14">
        <v>0.19002213274969701</v>
      </c>
      <c r="H13" s="14">
        <v>0.21587500246237201</v>
      </c>
      <c r="I13" s="14">
        <v>0.18965570683736699</v>
      </c>
      <c r="J13" s="14">
        <v>0.13600071173198</v>
      </c>
      <c r="K13" s="14"/>
      <c r="L13" s="14">
        <v>0.209482936346718</v>
      </c>
      <c r="M13" s="14">
        <v>0.181285705424821</v>
      </c>
      <c r="N13" s="14">
        <v>0.16607125354338101</v>
      </c>
      <c r="O13" s="14">
        <v>0.16025491410701101</v>
      </c>
      <c r="P13" s="14">
        <v>0.197303013685004</v>
      </c>
      <c r="Q13" s="14">
        <v>0.181127031686143</v>
      </c>
      <c r="R13" s="14">
        <v>0.21566862358024</v>
      </c>
      <c r="S13" s="14">
        <v>0.19238314437950499</v>
      </c>
      <c r="T13" s="14">
        <v>0.204544454082845</v>
      </c>
      <c r="U13" s="14"/>
      <c r="V13" s="14">
        <v>0.19551755841518101</v>
      </c>
      <c r="W13" s="14">
        <v>0.19174720451688301</v>
      </c>
      <c r="X13" s="14"/>
      <c r="Y13" s="14">
        <v>0.208822675088978</v>
      </c>
      <c r="Z13" s="14">
        <v>0.108623002156259</v>
      </c>
      <c r="AA13" s="14">
        <v>0.192541621089999</v>
      </c>
      <c r="AB13" s="14"/>
      <c r="AC13" s="14">
        <v>0.222206656032924</v>
      </c>
      <c r="AD13" s="14">
        <v>0.20230154927336799</v>
      </c>
      <c r="AE13" s="14">
        <v>0.109788121960351</v>
      </c>
      <c r="AF13" s="14">
        <v>0.18148990601832199</v>
      </c>
    </row>
    <row r="14" spans="2:32" x14ac:dyDescent="0.3">
      <c r="B14" s="15" t="s">
        <v>62</v>
      </c>
      <c r="C14" s="14">
        <v>0.15207677287118501</v>
      </c>
      <c r="D14" s="14">
        <v>0.211291140815863</v>
      </c>
      <c r="E14" s="14">
        <v>9.3310785496609802E-2</v>
      </c>
      <c r="F14" s="14"/>
      <c r="G14" s="14">
        <v>9.78966245578856E-2</v>
      </c>
      <c r="H14" s="14">
        <v>0.15078078232007699</v>
      </c>
      <c r="I14" s="14">
        <v>0.202800627870034</v>
      </c>
      <c r="J14" s="14">
        <v>0.172079611502063</v>
      </c>
      <c r="K14" s="14"/>
      <c r="L14" s="14">
        <v>0.12113140564097399</v>
      </c>
      <c r="M14" s="14">
        <v>0.16936251563438001</v>
      </c>
      <c r="N14" s="14">
        <v>0.18693464434770399</v>
      </c>
      <c r="O14" s="14">
        <v>0.14990101381977</v>
      </c>
      <c r="P14" s="14">
        <v>0.15721088587378801</v>
      </c>
      <c r="Q14" s="14">
        <v>0.16526721400681399</v>
      </c>
      <c r="R14" s="14">
        <v>0.14301743653527099</v>
      </c>
      <c r="S14" s="14">
        <v>0.12222116921720701</v>
      </c>
      <c r="T14" s="14">
        <v>0.17046130038408</v>
      </c>
      <c r="U14" s="14"/>
      <c r="V14" s="14">
        <v>0.154714694660538</v>
      </c>
      <c r="W14" s="14">
        <v>0.14912252533281201</v>
      </c>
      <c r="X14" s="14"/>
      <c r="Y14" s="14">
        <v>0.174621397504166</v>
      </c>
      <c r="Z14" s="14">
        <v>7.6123548192753202E-2</v>
      </c>
      <c r="AA14" s="14">
        <v>0.12381062473075199</v>
      </c>
      <c r="AB14" s="14"/>
      <c r="AC14" s="14">
        <v>0.17500801359986001</v>
      </c>
      <c r="AD14" s="14">
        <v>0.17491098463039401</v>
      </c>
      <c r="AE14" s="14">
        <v>7.9470881448882105E-2</v>
      </c>
      <c r="AF14" s="14">
        <v>0.112953651444893</v>
      </c>
    </row>
    <row r="15" spans="2:32" x14ac:dyDescent="0.3">
      <c r="B15" s="15" t="s">
        <v>63</v>
      </c>
      <c r="C15" s="20">
        <v>3.2983496748758101E-3</v>
      </c>
      <c r="D15" s="20">
        <v>7.86281680571571E-4</v>
      </c>
      <c r="E15" s="20">
        <v>5.8207416772596398E-3</v>
      </c>
      <c r="F15" s="20"/>
      <c r="G15" s="20">
        <v>4.9505762945417199E-3</v>
      </c>
      <c r="H15" s="20">
        <v>4.3583718349669703E-3</v>
      </c>
      <c r="I15" s="20">
        <v>0</v>
      </c>
      <c r="J15" s="20">
        <v>2.9647619646479299E-3</v>
      </c>
      <c r="K15" s="20"/>
      <c r="L15" s="20">
        <v>0</v>
      </c>
      <c r="M15" s="20">
        <v>2.4241837376146398E-3</v>
      </c>
      <c r="N15" s="20">
        <v>0</v>
      </c>
      <c r="O15" s="20">
        <v>0</v>
      </c>
      <c r="P15" s="20">
        <v>0</v>
      </c>
      <c r="Q15" s="20">
        <v>1.0309433744701099E-2</v>
      </c>
      <c r="R15" s="20">
        <v>1.45847309307251E-2</v>
      </c>
      <c r="S15" s="20">
        <v>0</v>
      </c>
      <c r="T15" s="20">
        <v>2.6655424983021698E-3</v>
      </c>
      <c r="U15" s="20"/>
      <c r="V15" s="20">
        <v>1.4972371528956801E-3</v>
      </c>
      <c r="W15" s="20">
        <v>7.0808228022240603E-3</v>
      </c>
      <c r="X15" s="20"/>
      <c r="Y15" s="20">
        <v>2.9507111795630901E-3</v>
      </c>
      <c r="Z15" s="20">
        <v>0</v>
      </c>
      <c r="AA15" s="20">
        <v>0</v>
      </c>
      <c r="AB15" s="20"/>
      <c r="AC15" s="20">
        <v>4.3791492484338999E-3</v>
      </c>
      <c r="AD15" s="20">
        <v>2.22132432517672E-3</v>
      </c>
      <c r="AE15" s="20">
        <v>1.43503787139344E-2</v>
      </c>
      <c r="AF15" s="20">
        <v>0</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F20"/>
  <sheetViews>
    <sheetView showGridLines="0" topLeftCell="A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76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57</v>
      </c>
      <c r="C9" s="14">
        <v>3.4114722899057398E-2</v>
      </c>
      <c r="D9" s="14">
        <v>3.9811586808258102E-2</v>
      </c>
      <c r="E9" s="14">
        <v>2.8519639689741201E-2</v>
      </c>
      <c r="F9" s="14"/>
      <c r="G9" s="14">
        <v>4.1688888304163799E-2</v>
      </c>
      <c r="H9" s="14">
        <v>3.4203546878063401E-2</v>
      </c>
      <c r="I9" s="14">
        <v>3.1027140403173101E-2</v>
      </c>
      <c r="J9" s="14">
        <v>2.3603588249879501E-2</v>
      </c>
      <c r="K9" s="14"/>
      <c r="L9" s="14">
        <v>5.22892962927149E-2</v>
      </c>
      <c r="M9" s="14">
        <v>3.6473357949370497E-2</v>
      </c>
      <c r="N9" s="14">
        <v>1.1950179209603E-2</v>
      </c>
      <c r="O9" s="14">
        <v>4.4424210213247599E-2</v>
      </c>
      <c r="P9" s="14">
        <v>1.7871820844109199E-2</v>
      </c>
      <c r="Q9" s="14">
        <v>3.0976333622565699E-2</v>
      </c>
      <c r="R9" s="14">
        <v>3.33263388098246E-2</v>
      </c>
      <c r="S9" s="14">
        <v>7.60768127436472E-3</v>
      </c>
      <c r="T9" s="14">
        <v>2.9386164204976101E-2</v>
      </c>
      <c r="U9" s="14"/>
      <c r="V9" s="14">
        <v>2.9593617941554001E-2</v>
      </c>
      <c r="W9" s="14">
        <v>4.20982014873032E-2</v>
      </c>
      <c r="X9" s="14"/>
      <c r="Y9" s="14">
        <v>2.4403587544088501E-2</v>
      </c>
      <c r="Z9" s="14">
        <v>7.9502864688061003E-2</v>
      </c>
      <c r="AA9" s="14">
        <v>4.4101838198247902E-2</v>
      </c>
      <c r="AB9" s="14"/>
      <c r="AC9" s="14">
        <v>2.72058562204395E-2</v>
      </c>
      <c r="AD9" s="14">
        <v>2.3109556653992801E-2</v>
      </c>
      <c r="AE9" s="14">
        <v>8.2169932737765503E-2</v>
      </c>
      <c r="AF9" s="14">
        <v>4.3001088523868497E-2</v>
      </c>
    </row>
    <row r="10" spans="2:32" x14ac:dyDescent="0.3">
      <c r="B10" s="15" t="s">
        <v>58</v>
      </c>
      <c r="C10" s="14">
        <v>9.81318859863268E-2</v>
      </c>
      <c r="D10" s="14">
        <v>9.7058688672284399E-2</v>
      </c>
      <c r="E10" s="14">
        <v>9.95006140430129E-2</v>
      </c>
      <c r="F10" s="14"/>
      <c r="G10" s="14">
        <v>0.104163783084122</v>
      </c>
      <c r="H10" s="14">
        <v>0.117409283484202</v>
      </c>
      <c r="I10" s="14">
        <v>7.3577176953954507E-2</v>
      </c>
      <c r="J10" s="14">
        <v>7.3224593767127699E-2</v>
      </c>
      <c r="K10" s="14"/>
      <c r="L10" s="14">
        <v>0.107189597873322</v>
      </c>
      <c r="M10" s="14">
        <v>7.8937452276042097E-2</v>
      </c>
      <c r="N10" s="14">
        <v>8.9616806763144805E-2</v>
      </c>
      <c r="O10" s="14">
        <v>0.14252298725581</v>
      </c>
      <c r="P10" s="14">
        <v>9.2523269634018093E-2</v>
      </c>
      <c r="Q10" s="14">
        <v>0.14433987473336701</v>
      </c>
      <c r="R10" s="14">
        <v>8.7614427604307196E-2</v>
      </c>
      <c r="S10" s="14">
        <v>6.2880189272592493E-2</v>
      </c>
      <c r="T10" s="14">
        <v>6.7074486170301595E-2</v>
      </c>
      <c r="U10" s="14"/>
      <c r="V10" s="14">
        <v>8.0858320524989105E-2</v>
      </c>
      <c r="W10" s="14">
        <v>0.135968280868873</v>
      </c>
      <c r="X10" s="14"/>
      <c r="Y10" s="14">
        <v>8.9432377854311504E-2</v>
      </c>
      <c r="Z10" s="14">
        <v>0.13793993406659599</v>
      </c>
      <c r="AA10" s="14">
        <v>0.10863672287210301</v>
      </c>
      <c r="AB10" s="14"/>
      <c r="AC10" s="14">
        <v>0.11248894413815599</v>
      </c>
      <c r="AD10" s="14">
        <v>7.7966621602892597E-2</v>
      </c>
      <c r="AE10" s="14">
        <v>0.19914554775012699</v>
      </c>
      <c r="AF10" s="14">
        <v>8.6837654542897602E-2</v>
      </c>
    </row>
    <row r="11" spans="2:32" x14ac:dyDescent="0.3">
      <c r="B11" s="15" t="s">
        <v>59</v>
      </c>
      <c r="C11" s="14">
        <v>0.28429101814572399</v>
      </c>
      <c r="D11" s="14">
        <v>0.29439907886689898</v>
      </c>
      <c r="E11" s="14">
        <v>0.273111245711252</v>
      </c>
      <c r="F11" s="14"/>
      <c r="G11" s="14">
        <v>0.37193329980590101</v>
      </c>
      <c r="H11" s="14">
        <v>0.25653991160296902</v>
      </c>
      <c r="I11" s="14">
        <v>0.29127217396350102</v>
      </c>
      <c r="J11" s="14">
        <v>0.16824186899551</v>
      </c>
      <c r="K11" s="14"/>
      <c r="L11" s="14">
        <v>0.304724049197375</v>
      </c>
      <c r="M11" s="14">
        <v>0.31044367008513601</v>
      </c>
      <c r="N11" s="14">
        <v>0.20886137207973801</v>
      </c>
      <c r="O11" s="14">
        <v>0.30989920505017499</v>
      </c>
      <c r="P11" s="14">
        <v>0.30092944022232498</v>
      </c>
      <c r="Q11" s="14">
        <v>0.25462868386610699</v>
      </c>
      <c r="R11" s="14">
        <v>0.23261711339166599</v>
      </c>
      <c r="S11" s="14">
        <v>0.30155142785863598</v>
      </c>
      <c r="T11" s="14">
        <v>0.28633656142962699</v>
      </c>
      <c r="U11" s="14"/>
      <c r="V11" s="14">
        <v>0.30789731490877598</v>
      </c>
      <c r="W11" s="14">
        <v>0.23103473879893299</v>
      </c>
      <c r="X11" s="14"/>
      <c r="Y11" s="14">
        <v>0.25734255871122602</v>
      </c>
      <c r="Z11" s="14">
        <v>0.341795823035274</v>
      </c>
      <c r="AA11" s="14">
        <v>0.34165087084925999</v>
      </c>
      <c r="AB11" s="14"/>
      <c r="AC11" s="14">
        <v>0.22686970651146399</v>
      </c>
      <c r="AD11" s="14">
        <v>0.27324212344141002</v>
      </c>
      <c r="AE11" s="14">
        <v>0.242241842279426</v>
      </c>
      <c r="AF11" s="14">
        <v>0.37955586955793202</v>
      </c>
    </row>
    <row r="12" spans="2:32" x14ac:dyDescent="0.3">
      <c r="B12" s="15" t="s">
        <v>60</v>
      </c>
      <c r="C12" s="14">
        <v>0.34105613609182001</v>
      </c>
      <c r="D12" s="14">
        <v>0.32790204978590998</v>
      </c>
      <c r="E12" s="14">
        <v>0.35523882327950901</v>
      </c>
      <c r="F12" s="14"/>
      <c r="G12" s="14">
        <v>0.331491694240863</v>
      </c>
      <c r="H12" s="14">
        <v>0.35843823637586197</v>
      </c>
      <c r="I12" s="14">
        <v>0.31407814923515998</v>
      </c>
      <c r="J12" s="14">
        <v>0.36076928088297999</v>
      </c>
      <c r="K12" s="14"/>
      <c r="L12" s="14">
        <v>0.35195800843784503</v>
      </c>
      <c r="M12" s="14">
        <v>0.312066493663744</v>
      </c>
      <c r="N12" s="14">
        <v>0.360891708349036</v>
      </c>
      <c r="O12" s="14">
        <v>0.28830187062928803</v>
      </c>
      <c r="P12" s="14">
        <v>0.37989983142452599</v>
      </c>
      <c r="Q12" s="14">
        <v>0.340125418030849</v>
      </c>
      <c r="R12" s="14">
        <v>0.35330673795527001</v>
      </c>
      <c r="S12" s="14">
        <v>0.34113792714925101</v>
      </c>
      <c r="T12" s="14">
        <v>0.34572984436635201</v>
      </c>
      <c r="U12" s="14"/>
      <c r="V12" s="14">
        <v>0.33800161619706398</v>
      </c>
      <c r="W12" s="14">
        <v>0.34847099004640902</v>
      </c>
      <c r="X12" s="14"/>
      <c r="Y12" s="14">
        <v>0.34293502428606598</v>
      </c>
      <c r="Z12" s="14">
        <v>0.33746189396788701</v>
      </c>
      <c r="AA12" s="14">
        <v>0.34640417333541001</v>
      </c>
      <c r="AB12" s="14"/>
      <c r="AC12" s="14">
        <v>0.34932600635261302</v>
      </c>
      <c r="AD12" s="14">
        <v>0.33900236037099402</v>
      </c>
      <c r="AE12" s="14">
        <v>0.346170346123439</v>
      </c>
      <c r="AF12" s="14">
        <v>0.33593231927383299</v>
      </c>
    </row>
    <row r="13" spans="2:32" x14ac:dyDescent="0.3">
      <c r="B13" s="15" t="s">
        <v>61</v>
      </c>
      <c r="C13" s="14">
        <v>0.16367118418916801</v>
      </c>
      <c r="D13" s="14">
        <v>0.17286127280653901</v>
      </c>
      <c r="E13" s="14">
        <v>0.153888215428372</v>
      </c>
      <c r="F13" s="14"/>
      <c r="G13" s="14">
        <v>0.103102014064724</v>
      </c>
      <c r="H13" s="14">
        <v>0.169257471158064</v>
      </c>
      <c r="I13" s="14">
        <v>0.180341732290734</v>
      </c>
      <c r="J13" s="14">
        <v>0.24385853667757501</v>
      </c>
      <c r="K13" s="14"/>
      <c r="L13" s="14">
        <v>0.145896639853827</v>
      </c>
      <c r="M13" s="14">
        <v>0.16753777848957899</v>
      </c>
      <c r="N13" s="14">
        <v>0.207867779436017</v>
      </c>
      <c r="O13" s="14">
        <v>0.152058172481843</v>
      </c>
      <c r="P13" s="14">
        <v>0.15167000085830301</v>
      </c>
      <c r="Q13" s="14">
        <v>0.14941486100099899</v>
      </c>
      <c r="R13" s="14">
        <v>0.18662559350366401</v>
      </c>
      <c r="S13" s="14">
        <v>0.18300890444564799</v>
      </c>
      <c r="T13" s="14">
        <v>0.171688625605354</v>
      </c>
      <c r="U13" s="14"/>
      <c r="V13" s="14">
        <v>0.17540180220705101</v>
      </c>
      <c r="W13" s="14">
        <v>0.140270694900929</v>
      </c>
      <c r="X13" s="14"/>
      <c r="Y13" s="14">
        <v>0.193102755352309</v>
      </c>
      <c r="Z13" s="14">
        <v>8.6548158053581195E-2</v>
      </c>
      <c r="AA13" s="14">
        <v>0.108030979460311</v>
      </c>
      <c r="AB13" s="14"/>
      <c r="AC13" s="14">
        <v>0.16938887628080701</v>
      </c>
      <c r="AD13" s="14">
        <v>0.204748039314327</v>
      </c>
      <c r="AE13" s="14">
        <v>6.1920648763271698E-2</v>
      </c>
      <c r="AF13" s="14">
        <v>0.11472088121202199</v>
      </c>
    </row>
    <row r="14" spans="2:32" x14ac:dyDescent="0.3">
      <c r="B14" s="15" t="s">
        <v>62</v>
      </c>
      <c r="C14" s="14">
        <v>6.9285568972344794E-2</v>
      </c>
      <c r="D14" s="14">
        <v>6.3108020364789394E-2</v>
      </c>
      <c r="E14" s="14">
        <v>7.5672631164228205E-2</v>
      </c>
      <c r="F14" s="14"/>
      <c r="G14" s="14">
        <v>3.5600510229549999E-2</v>
      </c>
      <c r="H14" s="14">
        <v>5.8633431179293101E-2</v>
      </c>
      <c r="I14" s="14">
        <v>0.104489992214729</v>
      </c>
      <c r="J14" s="14">
        <v>0.10551792440477201</v>
      </c>
      <c r="K14" s="14"/>
      <c r="L14" s="14">
        <v>3.7942408344916398E-2</v>
      </c>
      <c r="M14" s="14">
        <v>8.10622671145836E-2</v>
      </c>
      <c r="N14" s="14">
        <v>9.5474984083702599E-2</v>
      </c>
      <c r="O14" s="14">
        <v>5.77746174656254E-2</v>
      </c>
      <c r="P14" s="14">
        <v>3.79492380282219E-2</v>
      </c>
      <c r="Q14" s="14">
        <v>6.6276427756534403E-2</v>
      </c>
      <c r="R14" s="14">
        <v>9.4769349938201894E-2</v>
      </c>
      <c r="S14" s="14">
        <v>9.63566910085418E-2</v>
      </c>
      <c r="T14" s="14">
        <v>9.4252871537635702E-2</v>
      </c>
      <c r="U14" s="14"/>
      <c r="V14" s="14">
        <v>6.1323158876661898E-2</v>
      </c>
      <c r="W14" s="14">
        <v>8.7291027430594095E-2</v>
      </c>
      <c r="X14" s="14"/>
      <c r="Y14" s="14">
        <v>8.2510003721961406E-2</v>
      </c>
      <c r="Z14" s="14">
        <v>1.6751326188601499E-2</v>
      </c>
      <c r="AA14" s="14">
        <v>4.5433177816231698E-2</v>
      </c>
      <c r="AB14" s="14"/>
      <c r="AC14" s="14">
        <v>9.8469240168047506E-2</v>
      </c>
      <c r="AD14" s="14">
        <v>7.4725169524974003E-2</v>
      </c>
      <c r="AE14" s="14">
        <v>5.7213136497431302E-2</v>
      </c>
      <c r="AF14" s="14">
        <v>3.3611042111847601E-2</v>
      </c>
    </row>
    <row r="15" spans="2:32" x14ac:dyDescent="0.3">
      <c r="B15" s="15" t="s">
        <v>63</v>
      </c>
      <c r="C15" s="20">
        <v>9.4494837155587198E-3</v>
      </c>
      <c r="D15" s="20">
        <v>4.8593026953194602E-3</v>
      </c>
      <c r="E15" s="20">
        <v>1.4068830683885199E-2</v>
      </c>
      <c r="F15" s="20"/>
      <c r="G15" s="20">
        <v>1.20198102706755E-2</v>
      </c>
      <c r="H15" s="20">
        <v>5.5181193215453903E-3</v>
      </c>
      <c r="I15" s="20">
        <v>5.2136349387480697E-3</v>
      </c>
      <c r="J15" s="20">
        <v>2.4784207022155901E-2</v>
      </c>
      <c r="K15" s="20"/>
      <c r="L15" s="20">
        <v>0</v>
      </c>
      <c r="M15" s="20">
        <v>1.34789804215452E-2</v>
      </c>
      <c r="N15" s="20">
        <v>2.53371700787587E-2</v>
      </c>
      <c r="O15" s="20">
        <v>5.0189369040108201E-3</v>
      </c>
      <c r="P15" s="20">
        <v>1.9156398988496699E-2</v>
      </c>
      <c r="Q15" s="20">
        <v>1.42384009895783E-2</v>
      </c>
      <c r="R15" s="20">
        <v>1.17404387970664E-2</v>
      </c>
      <c r="S15" s="20">
        <v>7.4571789909663603E-3</v>
      </c>
      <c r="T15" s="20">
        <v>5.5314466857544799E-3</v>
      </c>
      <c r="U15" s="20"/>
      <c r="V15" s="20">
        <v>6.9241693439038403E-3</v>
      </c>
      <c r="W15" s="20">
        <v>1.4866066466957701E-2</v>
      </c>
      <c r="X15" s="20"/>
      <c r="Y15" s="20">
        <v>1.0273692530037499E-2</v>
      </c>
      <c r="Z15" s="20">
        <v>0</v>
      </c>
      <c r="AA15" s="20">
        <v>5.7422374684370798E-3</v>
      </c>
      <c r="AB15" s="20"/>
      <c r="AC15" s="20">
        <v>1.6251370328472299E-2</v>
      </c>
      <c r="AD15" s="20">
        <v>7.20612909140937E-3</v>
      </c>
      <c r="AE15" s="20">
        <v>1.1138545848539299E-2</v>
      </c>
      <c r="AF15" s="20">
        <v>6.3411447775985497E-3</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F17"/>
  <sheetViews>
    <sheetView showGridLines="0" topLeftCell="A3"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81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2006</v>
      </c>
      <c r="D7" s="10">
        <v>1080</v>
      </c>
      <c r="E7" s="10">
        <v>923</v>
      </c>
      <c r="F7" s="10"/>
      <c r="G7" s="10">
        <v>385</v>
      </c>
      <c r="H7" s="10">
        <v>797</v>
      </c>
      <c r="I7" s="10">
        <v>502</v>
      </c>
      <c r="J7" s="10">
        <v>322</v>
      </c>
      <c r="K7" s="10"/>
      <c r="L7" s="10">
        <v>404</v>
      </c>
      <c r="M7" s="10">
        <v>297</v>
      </c>
      <c r="N7" s="10">
        <v>143</v>
      </c>
      <c r="O7" s="10">
        <v>163</v>
      </c>
      <c r="P7" s="10">
        <v>160</v>
      </c>
      <c r="Q7" s="10">
        <v>241</v>
      </c>
      <c r="R7" s="10">
        <v>184</v>
      </c>
      <c r="S7" s="10">
        <v>117</v>
      </c>
      <c r="T7" s="10">
        <v>297</v>
      </c>
      <c r="U7" s="10"/>
      <c r="V7" s="10">
        <v>1349</v>
      </c>
      <c r="W7" s="10">
        <v>645</v>
      </c>
      <c r="X7" s="10"/>
      <c r="Y7" s="10">
        <v>1574</v>
      </c>
      <c r="Z7" s="10">
        <v>168</v>
      </c>
      <c r="AA7" s="10">
        <v>175</v>
      </c>
      <c r="AB7" s="10"/>
      <c r="AC7" s="10">
        <v>533</v>
      </c>
      <c r="AD7" s="10">
        <v>1034</v>
      </c>
      <c r="AE7" s="10">
        <v>112</v>
      </c>
      <c r="AF7" s="10">
        <v>315</v>
      </c>
    </row>
    <row r="8" spans="2:32" ht="30" customHeight="1" x14ac:dyDescent="0.3">
      <c r="B8" s="11" t="s">
        <v>19</v>
      </c>
      <c r="C8" s="11">
        <v>2006</v>
      </c>
      <c r="D8" s="11">
        <v>1002</v>
      </c>
      <c r="E8" s="11">
        <v>1001</v>
      </c>
      <c r="F8" s="11"/>
      <c r="G8" s="11">
        <v>522</v>
      </c>
      <c r="H8" s="11">
        <v>761</v>
      </c>
      <c r="I8" s="11">
        <v>482</v>
      </c>
      <c r="J8" s="11">
        <v>241</v>
      </c>
      <c r="K8" s="11"/>
      <c r="L8" s="11">
        <v>447</v>
      </c>
      <c r="M8" s="11">
        <v>295</v>
      </c>
      <c r="N8" s="11">
        <v>126</v>
      </c>
      <c r="O8" s="11">
        <v>157</v>
      </c>
      <c r="P8" s="11">
        <v>157</v>
      </c>
      <c r="Q8" s="11">
        <v>246</v>
      </c>
      <c r="R8" s="11">
        <v>177</v>
      </c>
      <c r="S8" s="11">
        <v>106</v>
      </c>
      <c r="T8" s="11">
        <v>296</v>
      </c>
      <c r="U8" s="11"/>
      <c r="V8" s="11">
        <v>1339</v>
      </c>
      <c r="W8" s="11">
        <v>652</v>
      </c>
      <c r="X8" s="11"/>
      <c r="Y8" s="11">
        <v>1385</v>
      </c>
      <c r="Z8" s="11">
        <v>261</v>
      </c>
      <c r="AA8" s="11">
        <v>139</v>
      </c>
      <c r="AB8" s="11"/>
      <c r="AC8" s="11">
        <v>475</v>
      </c>
      <c r="AD8" s="11">
        <v>903</v>
      </c>
      <c r="AE8" s="11">
        <v>177</v>
      </c>
      <c r="AF8" s="11">
        <v>436</v>
      </c>
    </row>
    <row r="9" spans="2:32" ht="28.8" x14ac:dyDescent="0.3">
      <c r="B9" s="15" t="s">
        <v>77</v>
      </c>
      <c r="C9" s="14">
        <v>0.50622215043655505</v>
      </c>
      <c r="D9" s="14">
        <v>0.50648706228398899</v>
      </c>
      <c r="E9" s="14">
        <v>0.50555482958673803</v>
      </c>
      <c r="F9" s="14"/>
      <c r="G9" s="14">
        <v>0.56024207964624695</v>
      </c>
      <c r="H9" s="14">
        <v>0.53504036457021897</v>
      </c>
      <c r="I9" s="14">
        <v>0.49818996639499302</v>
      </c>
      <c r="J9" s="14">
        <v>0.31425864387387398</v>
      </c>
      <c r="K9" s="14"/>
      <c r="L9" s="14">
        <v>0.51064985693641196</v>
      </c>
      <c r="M9" s="14">
        <v>0.49825366713615499</v>
      </c>
      <c r="N9" s="14">
        <v>0.57218144831053497</v>
      </c>
      <c r="O9" s="14">
        <v>0.44467261297409</v>
      </c>
      <c r="P9" s="14">
        <v>0.51573258935044697</v>
      </c>
      <c r="Q9" s="14">
        <v>0.51482534190149498</v>
      </c>
      <c r="R9" s="14">
        <v>0.45830336808809202</v>
      </c>
      <c r="S9" s="14">
        <v>0.56449883429579295</v>
      </c>
      <c r="T9" s="14">
        <v>0.50777557034834697</v>
      </c>
      <c r="U9" s="14"/>
      <c r="V9" s="14">
        <v>0.46314376044114602</v>
      </c>
      <c r="W9" s="14">
        <v>0.59477803119041295</v>
      </c>
      <c r="X9" s="14"/>
      <c r="Y9" s="14">
        <v>0.51325071383973997</v>
      </c>
      <c r="Z9" s="14">
        <v>0.51995032381202499</v>
      </c>
      <c r="AA9" s="14">
        <v>0.34678253104111401</v>
      </c>
      <c r="AB9" s="14"/>
      <c r="AC9" s="14">
        <v>0.58508085461590897</v>
      </c>
      <c r="AD9" s="14">
        <v>0.47435278819505899</v>
      </c>
      <c r="AE9" s="14">
        <v>0.62087080883010604</v>
      </c>
      <c r="AF9" s="14">
        <v>0.43992347800451798</v>
      </c>
    </row>
    <row r="10" spans="2:32" ht="28.8" x14ac:dyDescent="0.3">
      <c r="B10" s="15" t="s">
        <v>78</v>
      </c>
      <c r="C10" s="14">
        <v>0.44194384218369398</v>
      </c>
      <c r="D10" s="14">
        <v>0.44493703190918898</v>
      </c>
      <c r="E10" s="14">
        <v>0.44027902496566601</v>
      </c>
      <c r="F10" s="14"/>
      <c r="G10" s="14">
        <v>0.38587343826016801</v>
      </c>
      <c r="H10" s="14">
        <v>0.42097095460182599</v>
      </c>
      <c r="I10" s="14">
        <v>0.451251755133382</v>
      </c>
      <c r="J10" s="14">
        <v>0.61101777946183</v>
      </c>
      <c r="K10" s="14"/>
      <c r="L10" s="14">
        <v>0.433020086461123</v>
      </c>
      <c r="M10" s="14">
        <v>0.45933832835805199</v>
      </c>
      <c r="N10" s="14">
        <v>0.38305027275291398</v>
      </c>
      <c r="O10" s="14">
        <v>0.52685172096982102</v>
      </c>
      <c r="P10" s="14">
        <v>0.43627082058195099</v>
      </c>
      <c r="Q10" s="14">
        <v>0.42281783086980701</v>
      </c>
      <c r="R10" s="14">
        <v>0.47693017848088398</v>
      </c>
      <c r="S10" s="14">
        <v>0.37555549512583403</v>
      </c>
      <c r="T10" s="14">
        <v>0.43973521337470101</v>
      </c>
      <c r="U10" s="14"/>
      <c r="V10" s="14">
        <v>0.49221126953650501</v>
      </c>
      <c r="W10" s="14">
        <v>0.33739182927329298</v>
      </c>
      <c r="X10" s="14"/>
      <c r="Y10" s="14">
        <v>0.43401244930648197</v>
      </c>
      <c r="Z10" s="14">
        <v>0.44294306139943801</v>
      </c>
      <c r="AA10" s="14">
        <v>0.61984782202210598</v>
      </c>
      <c r="AB10" s="14"/>
      <c r="AC10" s="14">
        <v>0.35452323318145601</v>
      </c>
      <c r="AD10" s="14">
        <v>0.47654983311190602</v>
      </c>
      <c r="AE10" s="14">
        <v>0.29129532794663299</v>
      </c>
      <c r="AF10" s="14">
        <v>0.52465502693691901</v>
      </c>
    </row>
    <row r="11" spans="2:32" ht="28.8" x14ac:dyDescent="0.3">
      <c r="B11" s="15" t="s">
        <v>79</v>
      </c>
      <c r="C11" s="14">
        <v>2.8169669625399602E-2</v>
      </c>
      <c r="D11" s="14">
        <v>2.93253573448959E-2</v>
      </c>
      <c r="E11" s="14">
        <v>2.6012494173130601E-2</v>
      </c>
      <c r="F11" s="14"/>
      <c r="G11" s="14">
        <v>2.8542277412850699E-2</v>
      </c>
      <c r="H11" s="14">
        <v>2.6242762150873199E-2</v>
      </c>
      <c r="I11" s="14">
        <v>2.3997029418315802E-2</v>
      </c>
      <c r="J11" s="14">
        <v>4.1794009620893198E-2</v>
      </c>
      <c r="K11" s="14"/>
      <c r="L11" s="14">
        <v>3.0254006827134701E-2</v>
      </c>
      <c r="M11" s="14">
        <v>2.1234916034966501E-2</v>
      </c>
      <c r="N11" s="14">
        <v>1.35889931628503E-2</v>
      </c>
      <c r="O11" s="14">
        <v>2.261023795043E-2</v>
      </c>
      <c r="P11" s="14">
        <v>1.4732456841851E-2</v>
      </c>
      <c r="Q11" s="14">
        <v>2.8389242815661901E-2</v>
      </c>
      <c r="R11" s="14">
        <v>4.4434519252257297E-2</v>
      </c>
      <c r="S11" s="14">
        <v>4.7434291003903201E-2</v>
      </c>
      <c r="T11" s="14">
        <v>3.1427394308900403E-2</v>
      </c>
      <c r="U11" s="14"/>
      <c r="V11" s="14">
        <v>2.87000988706403E-2</v>
      </c>
      <c r="W11" s="14">
        <v>2.77402619725216E-2</v>
      </c>
      <c r="X11" s="14"/>
      <c r="Y11" s="14">
        <v>3.0214292875143701E-2</v>
      </c>
      <c r="Z11" s="14">
        <v>2.5643903772433901E-2</v>
      </c>
      <c r="AA11" s="14">
        <v>9.8851889010230301E-3</v>
      </c>
      <c r="AB11" s="14"/>
      <c r="AC11" s="14">
        <v>2.65993702028978E-2</v>
      </c>
      <c r="AD11" s="14">
        <v>3.2337178351376498E-2</v>
      </c>
      <c r="AE11" s="14">
        <v>3.0810128239989701E-2</v>
      </c>
      <c r="AF11" s="14">
        <v>2.1165635165019601E-2</v>
      </c>
    </row>
    <row r="12" spans="2:32" x14ac:dyDescent="0.3">
      <c r="B12" s="15" t="s">
        <v>80</v>
      </c>
      <c r="C12" s="20">
        <v>2.36643377543518E-2</v>
      </c>
      <c r="D12" s="20">
        <v>1.9250548461926201E-2</v>
      </c>
      <c r="E12" s="20">
        <v>2.8153651274465698E-2</v>
      </c>
      <c r="F12" s="20"/>
      <c r="G12" s="20">
        <v>2.5342204680734299E-2</v>
      </c>
      <c r="H12" s="20">
        <v>1.7745918677082001E-2</v>
      </c>
      <c r="I12" s="20">
        <v>2.6561249053309099E-2</v>
      </c>
      <c r="J12" s="20">
        <v>3.29295670434031E-2</v>
      </c>
      <c r="K12" s="20"/>
      <c r="L12" s="20">
        <v>2.6076049775330502E-2</v>
      </c>
      <c r="M12" s="20">
        <v>2.1173088470825701E-2</v>
      </c>
      <c r="N12" s="20">
        <v>3.11792857737015E-2</v>
      </c>
      <c r="O12" s="20">
        <v>5.8654281056585702E-3</v>
      </c>
      <c r="P12" s="20">
        <v>3.3264133225751599E-2</v>
      </c>
      <c r="Q12" s="20">
        <v>3.3967584413035899E-2</v>
      </c>
      <c r="R12" s="20">
        <v>2.0331934178766602E-2</v>
      </c>
      <c r="S12" s="20">
        <v>1.25113795744701E-2</v>
      </c>
      <c r="T12" s="20">
        <v>2.1061821968050998E-2</v>
      </c>
      <c r="U12" s="20"/>
      <c r="V12" s="20">
        <v>1.5944871151709301E-2</v>
      </c>
      <c r="W12" s="20">
        <v>4.00898775637724E-2</v>
      </c>
      <c r="X12" s="20"/>
      <c r="Y12" s="20">
        <v>2.2522543978634599E-2</v>
      </c>
      <c r="Z12" s="20">
        <v>1.1462711016103499E-2</v>
      </c>
      <c r="AA12" s="20">
        <v>2.34844580357568E-2</v>
      </c>
      <c r="AB12" s="20"/>
      <c r="AC12" s="20">
        <v>3.37965419997368E-2</v>
      </c>
      <c r="AD12" s="20">
        <v>1.67602003416585E-2</v>
      </c>
      <c r="AE12" s="20">
        <v>5.7023734983270798E-2</v>
      </c>
      <c r="AF12" s="20">
        <v>1.42558598935442E-2</v>
      </c>
    </row>
    <row r="13" spans="2:32" x14ac:dyDescent="0.3">
      <c r="B13" s="16"/>
    </row>
    <row r="14" spans="2:32" x14ac:dyDescent="0.3">
      <c r="B14" t="s">
        <v>65</v>
      </c>
    </row>
    <row r="15" spans="2:32" x14ac:dyDescent="0.3">
      <c r="B15" t="s">
        <v>66</v>
      </c>
    </row>
    <row r="17" spans="2:2" x14ac:dyDescent="0.3">
      <c r="B17"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E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26" t="s">
        <v>89</v>
      </c>
      <c r="E2" s="23"/>
    </row>
    <row r="6" spans="2:5" ht="49.95" customHeight="1" x14ac:dyDescent="0.3">
      <c r="B6" s="17" t="s">
        <v>14</v>
      </c>
      <c r="C6" s="17" t="s">
        <v>83</v>
      </c>
      <c r="D6" s="17" t="s">
        <v>84</v>
      </c>
    </row>
    <row r="7" spans="2:5" x14ac:dyDescent="0.3">
      <c r="B7" s="15" t="s">
        <v>85</v>
      </c>
      <c r="C7" s="14">
        <v>0.42946614793939503</v>
      </c>
      <c r="D7" s="14">
        <v>0.27440051796556902</v>
      </c>
    </row>
    <row r="8" spans="2:5" x14ac:dyDescent="0.3">
      <c r="B8" s="15" t="s">
        <v>86</v>
      </c>
      <c r="C8" s="14">
        <v>0.46122451860421199</v>
      </c>
      <c r="D8" s="14">
        <v>0.50871591536421001</v>
      </c>
    </row>
    <row r="9" spans="2:5" x14ac:dyDescent="0.3">
      <c r="B9" s="15" t="s">
        <v>87</v>
      </c>
      <c r="C9" s="14">
        <v>0.10514114549349</v>
      </c>
      <c r="D9" s="14">
        <v>0.21074074712046501</v>
      </c>
    </row>
    <row r="10" spans="2:5" x14ac:dyDescent="0.3">
      <c r="B10" s="15" t="s">
        <v>88</v>
      </c>
      <c r="C10" s="14">
        <v>4.1681879629034899E-3</v>
      </c>
      <c r="D10" s="14">
        <v>6.1428195497560097E-3</v>
      </c>
    </row>
    <row r="11" spans="2:5" x14ac:dyDescent="0.3">
      <c r="B11" s="16"/>
      <c r="C11" s="16"/>
      <c r="D11" s="16"/>
    </row>
    <row r="12" spans="2:5" x14ac:dyDescent="0.3">
      <c r="B12" t="s">
        <v>65</v>
      </c>
    </row>
    <row r="13" spans="2:5" x14ac:dyDescent="0.3">
      <c r="B13" t="s">
        <v>66</v>
      </c>
    </row>
    <row r="17" spans="2:2" x14ac:dyDescent="0.3">
      <c r="B17"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90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85</v>
      </c>
      <c r="C9" s="14">
        <v>0.42946614793939503</v>
      </c>
      <c r="D9" s="14">
        <v>0.45392635639498402</v>
      </c>
      <c r="E9" s="14">
        <v>0.40521064964660802</v>
      </c>
      <c r="F9" s="14"/>
      <c r="G9" s="14">
        <v>0.46703290862572999</v>
      </c>
      <c r="H9" s="14">
        <v>0.42081692716345298</v>
      </c>
      <c r="I9" s="14">
        <v>0.43741545197426102</v>
      </c>
      <c r="J9" s="14">
        <v>0.359546200255555</v>
      </c>
      <c r="K9" s="14"/>
      <c r="L9" s="14">
        <v>0.417620056050656</v>
      </c>
      <c r="M9" s="14">
        <v>0.43664693933158499</v>
      </c>
      <c r="N9" s="14">
        <v>0.40859219754121001</v>
      </c>
      <c r="O9" s="14">
        <v>0.45828881300304097</v>
      </c>
      <c r="P9" s="14">
        <v>0.41695855384703001</v>
      </c>
      <c r="Q9" s="14">
        <v>0.43676367826777401</v>
      </c>
      <c r="R9" s="14">
        <v>0.38641335055223702</v>
      </c>
      <c r="S9" s="14">
        <v>0.51762552651055505</v>
      </c>
      <c r="T9" s="14">
        <v>0.42872022167429102</v>
      </c>
      <c r="U9" s="14"/>
      <c r="V9" s="14">
        <v>0.42520287840190502</v>
      </c>
      <c r="W9" s="14">
        <v>0.44410762705481399</v>
      </c>
      <c r="X9" s="14"/>
      <c r="Y9" s="14">
        <v>0.452161648427791</v>
      </c>
      <c r="Z9" s="14">
        <v>0.44151982902407599</v>
      </c>
      <c r="AA9" s="14">
        <v>0.284251224561689</v>
      </c>
      <c r="AB9" s="14"/>
      <c r="AC9" s="14">
        <v>0.465295639398773</v>
      </c>
      <c r="AD9" s="14">
        <v>0.44554577991052002</v>
      </c>
      <c r="AE9" s="14">
        <v>0.38709576484210101</v>
      </c>
      <c r="AF9" s="14">
        <v>0.383138677981881</v>
      </c>
    </row>
    <row r="10" spans="2:32" x14ac:dyDescent="0.3">
      <c r="B10" s="15" t="s">
        <v>86</v>
      </c>
      <c r="C10" s="14">
        <v>0.46122451860421199</v>
      </c>
      <c r="D10" s="14">
        <v>0.45510477456887499</v>
      </c>
      <c r="E10" s="14">
        <v>0.46680765395941198</v>
      </c>
      <c r="F10" s="14"/>
      <c r="G10" s="14">
        <v>0.452914180954962</v>
      </c>
      <c r="H10" s="14">
        <v>0.46201636116919698</v>
      </c>
      <c r="I10" s="14">
        <v>0.42865291705842701</v>
      </c>
      <c r="J10" s="14">
        <v>0.54186403795466498</v>
      </c>
      <c r="K10" s="14"/>
      <c r="L10" s="14">
        <v>0.4804637616095</v>
      </c>
      <c r="M10" s="14">
        <v>0.45756590714314699</v>
      </c>
      <c r="N10" s="14">
        <v>0.507405430135076</v>
      </c>
      <c r="O10" s="14">
        <v>0.42895478785374502</v>
      </c>
      <c r="P10" s="14">
        <v>0.45287718415112999</v>
      </c>
      <c r="Q10" s="14">
        <v>0.43275572694590903</v>
      </c>
      <c r="R10" s="14">
        <v>0.48699240188284698</v>
      </c>
      <c r="S10" s="14">
        <v>0.37290138740086998</v>
      </c>
      <c r="T10" s="14">
        <v>0.47744993110469902</v>
      </c>
      <c r="U10" s="14"/>
      <c r="V10" s="14">
        <v>0.47610822503849498</v>
      </c>
      <c r="W10" s="14">
        <v>0.43003187751154798</v>
      </c>
      <c r="X10" s="14"/>
      <c r="Y10" s="14">
        <v>0.44845433532073198</v>
      </c>
      <c r="Z10" s="14">
        <v>0.454934523145755</v>
      </c>
      <c r="AA10" s="14">
        <v>0.53928185223916403</v>
      </c>
      <c r="AB10" s="14"/>
      <c r="AC10" s="14">
        <v>0.41425558631842702</v>
      </c>
      <c r="AD10" s="14">
        <v>0.46707867408631998</v>
      </c>
      <c r="AE10" s="14">
        <v>0.47248209535778701</v>
      </c>
      <c r="AF10" s="14">
        <v>0.49477915262442601</v>
      </c>
    </row>
    <row r="11" spans="2:32" x14ac:dyDescent="0.3">
      <c r="B11" s="15" t="s">
        <v>87</v>
      </c>
      <c r="C11" s="14">
        <v>0.10514114549349</v>
      </c>
      <c r="D11" s="14">
        <v>8.6066573266980806E-2</v>
      </c>
      <c r="E11" s="14">
        <v>0.124535186525675</v>
      </c>
      <c r="F11" s="14"/>
      <c r="G11" s="14">
        <v>7.8202902600770396E-2</v>
      </c>
      <c r="H11" s="14">
        <v>0.11087258175350601</v>
      </c>
      <c r="I11" s="14">
        <v>0.13202125999691999</v>
      </c>
      <c r="J11" s="14">
        <v>9.1606677315954205E-2</v>
      </c>
      <c r="K11" s="14"/>
      <c r="L11" s="14">
        <v>9.6781677324769E-2</v>
      </c>
      <c r="M11" s="14">
        <v>0.102510709692503</v>
      </c>
      <c r="N11" s="14">
        <v>7.7736292565014603E-2</v>
      </c>
      <c r="O11" s="14">
        <v>0.112756399143214</v>
      </c>
      <c r="P11" s="14">
        <v>0.13016426200184</v>
      </c>
      <c r="Q11" s="14">
        <v>0.13048059478631699</v>
      </c>
      <c r="R11" s="14">
        <v>0.121397436729536</v>
      </c>
      <c r="S11" s="14">
        <v>0.100760651357474</v>
      </c>
      <c r="T11" s="14">
        <v>8.5470885267777297E-2</v>
      </c>
      <c r="U11" s="14"/>
      <c r="V11" s="14">
        <v>9.6078651311237995E-2</v>
      </c>
      <c r="W11" s="14">
        <v>0.122182156590197</v>
      </c>
      <c r="X11" s="14"/>
      <c r="Y11" s="14">
        <v>9.6916684403212106E-2</v>
      </c>
      <c r="Z11" s="14">
        <v>9.7370306714319094E-2</v>
      </c>
      <c r="AA11" s="14">
        <v>0.1646565972097</v>
      </c>
      <c r="AB11" s="14"/>
      <c r="AC11" s="14">
        <v>0.11685189365486</v>
      </c>
      <c r="AD11" s="14">
        <v>8.6356217493081505E-2</v>
      </c>
      <c r="AE11" s="14">
        <v>0.13652461642520999</v>
      </c>
      <c r="AF11" s="14">
        <v>0.116182293091351</v>
      </c>
    </row>
    <row r="12" spans="2:32" x14ac:dyDescent="0.3">
      <c r="B12" s="15" t="s">
        <v>88</v>
      </c>
      <c r="C12" s="20">
        <v>4.1681879629034899E-3</v>
      </c>
      <c r="D12" s="20">
        <v>4.9022957691605704E-3</v>
      </c>
      <c r="E12" s="20">
        <v>3.44650986830446E-3</v>
      </c>
      <c r="F12" s="20"/>
      <c r="G12" s="20">
        <v>1.85000781853784E-3</v>
      </c>
      <c r="H12" s="20">
        <v>6.2941299138445598E-3</v>
      </c>
      <c r="I12" s="20">
        <v>1.9103709703919499E-3</v>
      </c>
      <c r="J12" s="20">
        <v>6.9830844738260197E-3</v>
      </c>
      <c r="K12" s="20"/>
      <c r="L12" s="20">
        <v>5.13450501507465E-3</v>
      </c>
      <c r="M12" s="20">
        <v>3.2764438327644902E-3</v>
      </c>
      <c r="N12" s="20">
        <v>6.2660797586988996E-3</v>
      </c>
      <c r="O12" s="20">
        <v>0</v>
      </c>
      <c r="P12" s="20">
        <v>0</v>
      </c>
      <c r="Q12" s="20">
        <v>0</v>
      </c>
      <c r="R12" s="20">
        <v>5.1968108353796696E-3</v>
      </c>
      <c r="S12" s="20">
        <v>8.7124347311007804E-3</v>
      </c>
      <c r="T12" s="20">
        <v>8.3589619532327495E-3</v>
      </c>
      <c r="U12" s="20"/>
      <c r="V12" s="20">
        <v>2.6102452483626002E-3</v>
      </c>
      <c r="W12" s="20">
        <v>3.6783388434403199E-3</v>
      </c>
      <c r="X12" s="20"/>
      <c r="Y12" s="20">
        <v>2.46733184826466E-3</v>
      </c>
      <c r="Z12" s="20">
        <v>6.1753411158497404E-3</v>
      </c>
      <c r="AA12" s="20">
        <v>1.18103259894464E-2</v>
      </c>
      <c r="AB12" s="20"/>
      <c r="AC12" s="20">
        <v>3.5968806279399299E-3</v>
      </c>
      <c r="AD12" s="20">
        <v>1.0193285100779301E-3</v>
      </c>
      <c r="AE12" s="20">
        <v>3.8975233749013898E-3</v>
      </c>
      <c r="AF12" s="20">
        <v>5.8998763023414402E-3</v>
      </c>
    </row>
    <row r="13" spans="2:32" x14ac:dyDescent="0.3">
      <c r="B13" s="16"/>
    </row>
    <row r="14" spans="2:32" x14ac:dyDescent="0.3">
      <c r="B14" t="s">
        <v>65</v>
      </c>
    </row>
    <row r="15" spans="2:32" x14ac:dyDescent="0.3">
      <c r="B15" t="s">
        <v>66</v>
      </c>
    </row>
    <row r="17" spans="2:2" x14ac:dyDescent="0.3">
      <c r="B17"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91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85</v>
      </c>
      <c r="C9" s="14">
        <v>0.27440051796556902</v>
      </c>
      <c r="D9" s="14">
        <v>0.28706956708537201</v>
      </c>
      <c r="E9" s="14">
        <v>0.26255537104870003</v>
      </c>
      <c r="F9" s="14"/>
      <c r="G9" s="14">
        <v>0.25982518022665801</v>
      </c>
      <c r="H9" s="14">
        <v>0.247949598092852</v>
      </c>
      <c r="I9" s="14">
        <v>0.33475781407024102</v>
      </c>
      <c r="J9" s="14">
        <v>0.26888894336087799</v>
      </c>
      <c r="K9" s="14"/>
      <c r="L9" s="14">
        <v>0.269480164078998</v>
      </c>
      <c r="M9" s="14">
        <v>0.27762219477850703</v>
      </c>
      <c r="N9" s="14">
        <v>0.278538636028413</v>
      </c>
      <c r="O9" s="14">
        <v>0.30968973244757703</v>
      </c>
      <c r="P9" s="14">
        <v>0.23911143763766399</v>
      </c>
      <c r="Q9" s="14">
        <v>0.25794598256118201</v>
      </c>
      <c r="R9" s="14">
        <v>0.296370082219793</v>
      </c>
      <c r="S9" s="14">
        <v>0.33949592631250902</v>
      </c>
      <c r="T9" s="14">
        <v>0.25418254790942901</v>
      </c>
      <c r="U9" s="14"/>
      <c r="V9" s="14">
        <v>0.26072035068291499</v>
      </c>
      <c r="W9" s="14">
        <v>0.30477442454162501</v>
      </c>
      <c r="X9" s="14"/>
      <c r="Y9" s="14">
        <v>0.30220859674454598</v>
      </c>
      <c r="Z9" s="14">
        <v>0.24150591224378801</v>
      </c>
      <c r="AA9" s="14">
        <v>0.17970169827409099</v>
      </c>
      <c r="AB9" s="14"/>
      <c r="AC9" s="14">
        <v>0.322717316189642</v>
      </c>
      <c r="AD9" s="14">
        <v>0.29061258341095703</v>
      </c>
      <c r="AE9" s="14">
        <v>0.256494404229756</v>
      </c>
      <c r="AF9" s="14">
        <v>0.19891044279235201</v>
      </c>
    </row>
    <row r="10" spans="2:32" x14ac:dyDescent="0.3">
      <c r="B10" s="15" t="s">
        <v>86</v>
      </c>
      <c r="C10" s="14">
        <v>0.50871591536421001</v>
      </c>
      <c r="D10" s="14">
        <v>0.50407928225621701</v>
      </c>
      <c r="E10" s="14">
        <v>0.51380007332315203</v>
      </c>
      <c r="F10" s="14"/>
      <c r="G10" s="14">
        <v>0.50773680937219101</v>
      </c>
      <c r="H10" s="14">
        <v>0.52500211804237396</v>
      </c>
      <c r="I10" s="14">
        <v>0.46423776637326303</v>
      </c>
      <c r="J10" s="14">
        <v>0.54829879793976599</v>
      </c>
      <c r="K10" s="14"/>
      <c r="L10" s="14">
        <v>0.53158795941236503</v>
      </c>
      <c r="M10" s="14">
        <v>0.45854157166903697</v>
      </c>
      <c r="N10" s="14">
        <v>0.52489016703847002</v>
      </c>
      <c r="O10" s="14">
        <v>0.44441513454144799</v>
      </c>
      <c r="P10" s="14">
        <v>0.51571577942073699</v>
      </c>
      <c r="Q10" s="14">
        <v>0.48353291883650701</v>
      </c>
      <c r="R10" s="14">
        <v>0.51150792182319205</v>
      </c>
      <c r="S10" s="14">
        <v>0.49691208412628901</v>
      </c>
      <c r="T10" s="14">
        <v>0.57110808899443399</v>
      </c>
      <c r="U10" s="14"/>
      <c r="V10" s="14">
        <v>0.51959043435239605</v>
      </c>
      <c r="W10" s="14">
        <v>0.489002582310817</v>
      </c>
      <c r="X10" s="14"/>
      <c r="Y10" s="14">
        <v>0.49212436657518099</v>
      </c>
      <c r="Z10" s="14">
        <v>0.54617152612883402</v>
      </c>
      <c r="AA10" s="14">
        <v>0.51248969839787595</v>
      </c>
      <c r="AB10" s="14"/>
      <c r="AC10" s="14">
        <v>0.45860874820172798</v>
      </c>
      <c r="AD10" s="14">
        <v>0.51071057816367504</v>
      </c>
      <c r="AE10" s="14">
        <v>0.57078510415447303</v>
      </c>
      <c r="AF10" s="14">
        <v>0.53795182937095398</v>
      </c>
    </row>
    <row r="11" spans="2:32" x14ac:dyDescent="0.3">
      <c r="B11" s="15" t="s">
        <v>87</v>
      </c>
      <c r="C11" s="14">
        <v>0.21074074712046501</v>
      </c>
      <c r="D11" s="14">
        <v>0.20091259624531899</v>
      </c>
      <c r="E11" s="14">
        <v>0.21927926546892801</v>
      </c>
      <c r="F11" s="14"/>
      <c r="G11" s="14">
        <v>0.22475979500038001</v>
      </c>
      <c r="H11" s="14">
        <v>0.22058010177955001</v>
      </c>
      <c r="I11" s="14">
        <v>0.19745891688009501</v>
      </c>
      <c r="J11" s="14">
        <v>0.17582917422552999</v>
      </c>
      <c r="K11" s="14"/>
      <c r="L11" s="14">
        <v>0.19379737149356199</v>
      </c>
      <c r="M11" s="14">
        <v>0.257436585382251</v>
      </c>
      <c r="N11" s="14">
        <v>0.190305117174419</v>
      </c>
      <c r="O11" s="14">
        <v>0.24589513301097399</v>
      </c>
      <c r="P11" s="14">
        <v>0.238149887801305</v>
      </c>
      <c r="Q11" s="14">
        <v>0.24743291512124699</v>
      </c>
      <c r="R11" s="14">
        <v>0.186925185121635</v>
      </c>
      <c r="S11" s="14">
        <v>0.15487955483009999</v>
      </c>
      <c r="T11" s="14">
        <v>0.16901594364120701</v>
      </c>
      <c r="U11" s="14"/>
      <c r="V11" s="14">
        <v>0.21639210725074001</v>
      </c>
      <c r="W11" s="14">
        <v>0.200846792711567</v>
      </c>
      <c r="X11" s="14"/>
      <c r="Y11" s="14">
        <v>0.20173634151424799</v>
      </c>
      <c r="Z11" s="14">
        <v>0.198728132745217</v>
      </c>
      <c r="AA11" s="14">
        <v>0.29599827733858702</v>
      </c>
      <c r="AB11" s="14"/>
      <c r="AC11" s="14">
        <v>0.21274819641689199</v>
      </c>
      <c r="AD11" s="14">
        <v>0.19663847007921101</v>
      </c>
      <c r="AE11" s="14">
        <v>0.16882296824087001</v>
      </c>
      <c r="AF11" s="14">
        <v>0.25723785153435302</v>
      </c>
    </row>
    <row r="12" spans="2:32" x14ac:dyDescent="0.3">
      <c r="B12" s="15" t="s">
        <v>88</v>
      </c>
      <c r="C12" s="20">
        <v>6.1428195497560097E-3</v>
      </c>
      <c r="D12" s="20">
        <v>7.9385544130924808E-3</v>
      </c>
      <c r="E12" s="20">
        <v>4.36529015922087E-3</v>
      </c>
      <c r="F12" s="20"/>
      <c r="G12" s="20">
        <v>7.6782154007708804E-3</v>
      </c>
      <c r="H12" s="20">
        <v>6.4681820852237103E-3</v>
      </c>
      <c r="I12" s="20">
        <v>3.5455026764011801E-3</v>
      </c>
      <c r="J12" s="20">
        <v>6.9830844738260197E-3</v>
      </c>
      <c r="K12" s="20"/>
      <c r="L12" s="20">
        <v>5.13450501507465E-3</v>
      </c>
      <c r="M12" s="20">
        <v>6.3996481702043801E-3</v>
      </c>
      <c r="N12" s="20">
        <v>6.2660797586988996E-3</v>
      </c>
      <c r="O12" s="20">
        <v>0</v>
      </c>
      <c r="P12" s="20">
        <v>7.0228951402943997E-3</v>
      </c>
      <c r="Q12" s="20">
        <v>1.10881834810636E-2</v>
      </c>
      <c r="R12" s="20">
        <v>5.1968108353796696E-3</v>
      </c>
      <c r="S12" s="20">
        <v>8.7124347311007804E-3</v>
      </c>
      <c r="T12" s="20">
        <v>5.6934194549305896E-3</v>
      </c>
      <c r="U12" s="20"/>
      <c r="V12" s="20">
        <v>3.29710771394945E-3</v>
      </c>
      <c r="W12" s="20">
        <v>5.3762004359913197E-3</v>
      </c>
      <c r="X12" s="20"/>
      <c r="Y12" s="20">
        <v>3.9306951660246997E-3</v>
      </c>
      <c r="Z12" s="20">
        <v>1.35944288821608E-2</v>
      </c>
      <c r="AA12" s="20">
        <v>1.18103259894464E-2</v>
      </c>
      <c r="AB12" s="20"/>
      <c r="AC12" s="20">
        <v>5.92573919173671E-3</v>
      </c>
      <c r="AD12" s="20">
        <v>2.0383683461574001E-3</v>
      </c>
      <c r="AE12" s="20">
        <v>3.8975233749013898E-3</v>
      </c>
      <c r="AF12" s="20">
        <v>5.8998763023414402E-3</v>
      </c>
    </row>
    <row r="13" spans="2:32" x14ac:dyDescent="0.3">
      <c r="B13" s="16"/>
    </row>
    <row r="14" spans="2:32" x14ac:dyDescent="0.3">
      <c r="B14" t="s">
        <v>65</v>
      </c>
    </row>
    <row r="15" spans="2:32" x14ac:dyDescent="0.3">
      <c r="B15" t="s">
        <v>66</v>
      </c>
    </row>
    <row r="17" spans="2:2" x14ac:dyDescent="0.3">
      <c r="B17"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6" t="s">
        <v>105</v>
      </c>
      <c r="E2" s="23"/>
      <c r="F2" s="23"/>
      <c r="G2" s="23"/>
      <c r="H2" s="23"/>
      <c r="I2" s="23"/>
      <c r="J2" s="23"/>
      <c r="K2" s="23"/>
      <c r="L2" s="23"/>
    </row>
    <row r="6" spans="2:12" ht="49.95" customHeight="1" x14ac:dyDescent="0.3">
      <c r="B6" s="17" t="s">
        <v>14</v>
      </c>
      <c r="C6" s="17" t="s">
        <v>92</v>
      </c>
      <c r="D6" s="17" t="s">
        <v>93</v>
      </c>
      <c r="E6" s="17" t="s">
        <v>94</v>
      </c>
      <c r="F6" s="17" t="s">
        <v>95</v>
      </c>
      <c r="G6" s="17" t="s">
        <v>96</v>
      </c>
      <c r="H6" s="17" t="s">
        <v>97</v>
      </c>
      <c r="I6" s="17" t="s">
        <v>98</v>
      </c>
      <c r="J6" s="17" t="s">
        <v>99</v>
      </c>
      <c r="K6" s="17" t="s">
        <v>100</v>
      </c>
    </row>
    <row r="7" spans="2:12" x14ac:dyDescent="0.3">
      <c r="B7" s="15" t="s">
        <v>101</v>
      </c>
      <c r="C7" s="14">
        <v>0.51392026367078902</v>
      </c>
      <c r="D7" s="14">
        <v>0.60068051261990196</v>
      </c>
      <c r="E7" s="14">
        <v>0.22889171756427601</v>
      </c>
      <c r="F7" s="14">
        <v>0.24467975129803399</v>
      </c>
      <c r="G7" s="14">
        <v>0.467765223097032</v>
      </c>
      <c r="H7" s="14">
        <v>0.431258922465246</v>
      </c>
      <c r="I7" s="14">
        <v>0.75827978022766296</v>
      </c>
      <c r="J7" s="14">
        <v>0.194476808923915</v>
      </c>
      <c r="K7" s="14">
        <v>0.227621375862051</v>
      </c>
    </row>
    <row r="8" spans="2:12" x14ac:dyDescent="0.3">
      <c r="B8" s="15" t="s">
        <v>102</v>
      </c>
      <c r="C8" s="14">
        <v>0.380643066479738</v>
      </c>
      <c r="D8" s="14">
        <v>0.33325634972713097</v>
      </c>
      <c r="E8" s="14">
        <v>0.35333719431831401</v>
      </c>
      <c r="F8" s="14">
        <v>0.31759576278113</v>
      </c>
      <c r="G8" s="14">
        <v>0.36326562999596801</v>
      </c>
      <c r="H8" s="14">
        <v>0.40155082846655399</v>
      </c>
      <c r="I8" s="14">
        <v>0.195898469055581</v>
      </c>
      <c r="J8" s="14">
        <v>0.46436048995771201</v>
      </c>
      <c r="K8" s="14">
        <v>0.34393758663291502</v>
      </c>
    </row>
    <row r="9" spans="2:12" x14ac:dyDescent="0.3">
      <c r="B9" s="15" t="s">
        <v>103</v>
      </c>
      <c r="C9" s="14">
        <v>7.3072339760011901E-2</v>
      </c>
      <c r="D9" s="14">
        <v>5.0000258542581499E-2</v>
      </c>
      <c r="E9" s="14">
        <v>0.183328201155745</v>
      </c>
      <c r="F9" s="14">
        <v>0.17262719985929501</v>
      </c>
      <c r="G9" s="14">
        <v>0.101018708219313</v>
      </c>
      <c r="H9" s="14">
        <v>0.100269681579451</v>
      </c>
      <c r="I9" s="14">
        <v>3.5817628394780497E-2</v>
      </c>
      <c r="J9" s="14">
        <v>0.22776904755503</v>
      </c>
      <c r="K9" s="14">
        <v>0.1814782493696</v>
      </c>
    </row>
    <row r="10" spans="2:12" x14ac:dyDescent="0.3">
      <c r="B10" s="15" t="s">
        <v>104</v>
      </c>
      <c r="C10" s="14">
        <v>2.8715872647271701E-2</v>
      </c>
      <c r="D10" s="14">
        <v>1.19142514128189E-2</v>
      </c>
      <c r="E10" s="14">
        <v>0.22480438714624601</v>
      </c>
      <c r="F10" s="14">
        <v>0.256999228953737</v>
      </c>
      <c r="G10" s="14">
        <v>3.6779791813747E-2</v>
      </c>
      <c r="H10" s="14">
        <v>3.9782640582968702E-2</v>
      </c>
      <c r="I10" s="14">
        <v>7.0573432427028498E-3</v>
      </c>
      <c r="J10" s="14">
        <v>0.104509862986222</v>
      </c>
      <c r="K10" s="14">
        <v>0.23889620262285299</v>
      </c>
    </row>
    <row r="11" spans="2:12" x14ac:dyDescent="0.3">
      <c r="B11" s="15" t="s">
        <v>63</v>
      </c>
      <c r="C11" s="14">
        <v>3.6484574421898701E-3</v>
      </c>
      <c r="D11" s="14">
        <v>4.14862769756615E-3</v>
      </c>
      <c r="E11" s="14">
        <v>9.6384998154201706E-3</v>
      </c>
      <c r="F11" s="14">
        <v>8.09805710780424E-3</v>
      </c>
      <c r="G11" s="14">
        <v>3.1170646873939799E-2</v>
      </c>
      <c r="H11" s="14">
        <v>2.7137926905780201E-2</v>
      </c>
      <c r="I11" s="14">
        <v>2.9467790792733102E-3</v>
      </c>
      <c r="J11" s="14">
        <v>8.8837905771211607E-3</v>
      </c>
      <c r="K11" s="14">
        <v>8.0665855125815096E-3</v>
      </c>
    </row>
    <row r="12" spans="2:12" x14ac:dyDescent="0.3">
      <c r="B12" s="16"/>
      <c r="C12" s="16"/>
      <c r="D12" s="16"/>
      <c r="E12" s="16"/>
      <c r="F12" s="16"/>
      <c r="G12" s="16"/>
      <c r="H12" s="16"/>
      <c r="I12" s="16"/>
      <c r="J12" s="16"/>
      <c r="K12" s="16"/>
    </row>
    <row r="13" spans="2:12" x14ac:dyDescent="0.3">
      <c r="B13" t="s">
        <v>65</v>
      </c>
    </row>
    <row r="14" spans="2:12" x14ac:dyDescent="0.3">
      <c r="B14" t="s">
        <v>66</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106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0.51392026367078902</v>
      </c>
      <c r="D9" s="14">
        <v>0.52516789698396804</v>
      </c>
      <c r="E9" s="14">
        <v>0.50313361941239898</v>
      </c>
      <c r="F9" s="14"/>
      <c r="G9" s="14">
        <v>0.644768600391316</v>
      </c>
      <c r="H9" s="14">
        <v>0.50657855103767502</v>
      </c>
      <c r="I9" s="14">
        <v>0.42802870310057101</v>
      </c>
      <c r="J9" s="14">
        <v>0.42550236098681599</v>
      </c>
      <c r="K9" s="14"/>
      <c r="L9" s="14">
        <v>0.468061199637897</v>
      </c>
      <c r="M9" s="14">
        <v>0.47742334401469899</v>
      </c>
      <c r="N9" s="14">
        <v>0.49592306061622499</v>
      </c>
      <c r="O9" s="14">
        <v>0.57528748686804498</v>
      </c>
      <c r="P9" s="14">
        <v>0.590853813059251</v>
      </c>
      <c r="Q9" s="14">
        <v>0.57077366785608696</v>
      </c>
      <c r="R9" s="14">
        <v>0.48914153028889701</v>
      </c>
      <c r="S9" s="14">
        <v>0.48019986564151201</v>
      </c>
      <c r="T9" s="14">
        <v>0.53352557657093203</v>
      </c>
      <c r="U9" s="14"/>
      <c r="V9" s="14">
        <v>0.52749666392114603</v>
      </c>
      <c r="W9" s="14">
        <v>0.49076088302853899</v>
      </c>
      <c r="X9" s="14"/>
      <c r="Y9" s="14">
        <v>0.51469452814419103</v>
      </c>
      <c r="Z9" s="14">
        <v>0.48746129136697802</v>
      </c>
      <c r="AA9" s="14">
        <v>0.60318885804603295</v>
      </c>
      <c r="AB9" s="14"/>
      <c r="AC9" s="14">
        <v>0.50403585600014</v>
      </c>
      <c r="AD9" s="14">
        <v>0.52096746758574097</v>
      </c>
      <c r="AE9" s="14">
        <v>0.45504111292229699</v>
      </c>
      <c r="AF9" s="14">
        <v>0.54099746286655803</v>
      </c>
    </row>
    <row r="10" spans="2:32" x14ac:dyDescent="0.3">
      <c r="B10" s="15" t="s">
        <v>102</v>
      </c>
      <c r="C10" s="14">
        <v>0.380643066479738</v>
      </c>
      <c r="D10" s="14">
        <v>0.37120932452366301</v>
      </c>
      <c r="E10" s="14">
        <v>0.39013961157307803</v>
      </c>
      <c r="F10" s="14"/>
      <c r="G10" s="14">
        <v>0.29798473149216198</v>
      </c>
      <c r="H10" s="14">
        <v>0.39456446536517198</v>
      </c>
      <c r="I10" s="14">
        <v>0.42873497559578899</v>
      </c>
      <c r="J10" s="14">
        <v>0.41947810680702802</v>
      </c>
      <c r="K10" s="14"/>
      <c r="L10" s="14">
        <v>0.395996609046813</v>
      </c>
      <c r="M10" s="14">
        <v>0.45595133708114599</v>
      </c>
      <c r="N10" s="14">
        <v>0.381990289177431</v>
      </c>
      <c r="O10" s="14">
        <v>0.30601904764680898</v>
      </c>
      <c r="P10" s="14">
        <v>0.31882899783416702</v>
      </c>
      <c r="Q10" s="14">
        <v>0.33440718521716101</v>
      </c>
      <c r="R10" s="14">
        <v>0.41537113361740602</v>
      </c>
      <c r="S10" s="14">
        <v>0.38185620762259698</v>
      </c>
      <c r="T10" s="14">
        <v>0.37146075524413502</v>
      </c>
      <c r="U10" s="14"/>
      <c r="V10" s="14">
        <v>0.37626904776093001</v>
      </c>
      <c r="W10" s="14">
        <v>0.38498099120502</v>
      </c>
      <c r="X10" s="14"/>
      <c r="Y10" s="14">
        <v>0.38167705740737701</v>
      </c>
      <c r="Z10" s="14">
        <v>0.41794014206075802</v>
      </c>
      <c r="AA10" s="14">
        <v>0.31304844800025</v>
      </c>
      <c r="AB10" s="14"/>
      <c r="AC10" s="14">
        <v>0.383211740968256</v>
      </c>
      <c r="AD10" s="14">
        <v>0.37943967542585</v>
      </c>
      <c r="AE10" s="14">
        <v>0.38974161948296898</v>
      </c>
      <c r="AF10" s="14">
        <v>0.369712956561353</v>
      </c>
    </row>
    <row r="11" spans="2:32" x14ac:dyDescent="0.3">
      <c r="B11" s="15" t="s">
        <v>103</v>
      </c>
      <c r="C11" s="14">
        <v>7.3072339760011901E-2</v>
      </c>
      <c r="D11" s="14">
        <v>6.9652601382389101E-2</v>
      </c>
      <c r="E11" s="14">
        <v>7.5871127929812598E-2</v>
      </c>
      <c r="F11" s="14"/>
      <c r="G11" s="14">
        <v>4.1507164150842199E-2</v>
      </c>
      <c r="H11" s="14">
        <v>7.6729190055528904E-2</v>
      </c>
      <c r="I11" s="14">
        <v>8.3246875346061497E-2</v>
      </c>
      <c r="J11" s="14">
        <v>0.10953032976136801</v>
      </c>
      <c r="K11" s="14"/>
      <c r="L11" s="14">
        <v>7.8523096126189906E-2</v>
      </c>
      <c r="M11" s="14">
        <v>4.8973799878316501E-2</v>
      </c>
      <c r="N11" s="14">
        <v>7.6620990237140807E-2</v>
      </c>
      <c r="O11" s="14">
        <v>9.3043211372685397E-2</v>
      </c>
      <c r="P11" s="14">
        <v>5.5703566791280398E-2</v>
      </c>
      <c r="Q11" s="14">
        <v>7.2742138676495996E-2</v>
      </c>
      <c r="R11" s="14">
        <v>6.2675558912992702E-2</v>
      </c>
      <c r="S11" s="14">
        <v>0.118105002520836</v>
      </c>
      <c r="T11" s="14">
        <v>7.6389196000279005E-2</v>
      </c>
      <c r="U11" s="14"/>
      <c r="V11" s="14">
        <v>7.2251701362314999E-2</v>
      </c>
      <c r="W11" s="14">
        <v>7.3892192247810407E-2</v>
      </c>
      <c r="X11" s="14"/>
      <c r="Y11" s="14">
        <v>7.6943496455395305E-2</v>
      </c>
      <c r="Z11" s="14">
        <v>3.4836004292374101E-2</v>
      </c>
      <c r="AA11" s="14">
        <v>7.2278219016843698E-2</v>
      </c>
      <c r="AB11" s="14"/>
      <c r="AC11" s="14">
        <v>7.4401597445037895E-2</v>
      </c>
      <c r="AD11" s="14">
        <v>7.8845738160583198E-2</v>
      </c>
      <c r="AE11" s="14">
        <v>7.25215049722268E-2</v>
      </c>
      <c r="AF11" s="14">
        <v>5.86168280212684E-2</v>
      </c>
    </row>
    <row r="12" spans="2:32" x14ac:dyDescent="0.3">
      <c r="B12" s="15" t="s">
        <v>104</v>
      </c>
      <c r="C12" s="14">
        <v>2.8715872647271701E-2</v>
      </c>
      <c r="D12" s="14">
        <v>2.8500129048419701E-2</v>
      </c>
      <c r="E12" s="14">
        <v>2.9018080502877401E-2</v>
      </c>
      <c r="F12" s="14"/>
      <c r="G12" s="14">
        <v>1.3620846284087501E-2</v>
      </c>
      <c r="H12" s="14">
        <v>1.8677680211594001E-2</v>
      </c>
      <c r="I12" s="14">
        <v>5.5084050839551001E-2</v>
      </c>
      <c r="J12" s="14">
        <v>4.0413982642665998E-2</v>
      </c>
      <c r="K12" s="14"/>
      <c r="L12" s="14">
        <v>5.21407897831353E-2</v>
      </c>
      <c r="M12" s="14">
        <v>1.4528314688399199E-2</v>
      </c>
      <c r="N12" s="14">
        <v>2.4485888841990499E-2</v>
      </c>
      <c r="O12" s="14">
        <v>2.5650254112461399E-2</v>
      </c>
      <c r="P12" s="14">
        <v>3.4613622315301601E-2</v>
      </c>
      <c r="Q12" s="14">
        <v>1.9588079063992399E-2</v>
      </c>
      <c r="R12" s="14">
        <v>3.2811777180704597E-2</v>
      </c>
      <c r="S12" s="14">
        <v>1.9838924215054701E-2</v>
      </c>
      <c r="T12" s="14">
        <v>1.59581745904433E-2</v>
      </c>
      <c r="U12" s="14"/>
      <c r="V12" s="14">
        <v>2.2806450207550299E-2</v>
      </c>
      <c r="W12" s="14">
        <v>4.1546044636436401E-2</v>
      </c>
      <c r="X12" s="14"/>
      <c r="Y12" s="14">
        <v>2.1397797148425698E-2</v>
      </c>
      <c r="Z12" s="14">
        <v>5.97625622798897E-2</v>
      </c>
      <c r="AA12" s="14">
        <v>1.1484474936874199E-2</v>
      </c>
      <c r="AB12" s="14"/>
      <c r="AC12" s="14">
        <v>2.62530740369799E-2</v>
      </c>
      <c r="AD12" s="14">
        <v>1.90021840570407E-2</v>
      </c>
      <c r="AE12" s="14">
        <v>8.2695762622507593E-2</v>
      </c>
      <c r="AF12" s="14">
        <v>3.06727525508208E-2</v>
      </c>
    </row>
    <row r="13" spans="2:32" x14ac:dyDescent="0.3">
      <c r="B13" s="15" t="s">
        <v>63</v>
      </c>
      <c r="C13" s="20">
        <v>3.6484574421898701E-3</v>
      </c>
      <c r="D13" s="20">
        <v>5.4700480615602898E-3</v>
      </c>
      <c r="E13" s="20">
        <v>1.83756058183283E-3</v>
      </c>
      <c r="F13" s="20"/>
      <c r="G13" s="20">
        <v>2.11865768159209E-3</v>
      </c>
      <c r="H13" s="20">
        <v>3.4501133300305601E-3</v>
      </c>
      <c r="I13" s="20">
        <v>4.9053951180276804E-3</v>
      </c>
      <c r="J13" s="20">
        <v>5.0752198021218999E-3</v>
      </c>
      <c r="K13" s="20"/>
      <c r="L13" s="20">
        <v>5.2783054059648499E-3</v>
      </c>
      <c r="M13" s="20">
        <v>3.1232043374398899E-3</v>
      </c>
      <c r="N13" s="20">
        <v>2.0979771127212901E-2</v>
      </c>
      <c r="O13" s="20">
        <v>0</v>
      </c>
      <c r="P13" s="20">
        <v>0</v>
      </c>
      <c r="Q13" s="20">
        <v>2.4889291862632799E-3</v>
      </c>
      <c r="R13" s="20">
        <v>0</v>
      </c>
      <c r="S13" s="20">
        <v>0</v>
      </c>
      <c r="T13" s="20">
        <v>2.66629759421086E-3</v>
      </c>
      <c r="U13" s="20"/>
      <c r="V13" s="20">
        <v>1.17613674805948E-3</v>
      </c>
      <c r="W13" s="20">
        <v>8.8198888821944006E-3</v>
      </c>
      <c r="X13" s="20"/>
      <c r="Y13" s="20">
        <v>5.2871208446118303E-3</v>
      </c>
      <c r="Z13" s="20">
        <v>0</v>
      </c>
      <c r="AA13" s="20">
        <v>0</v>
      </c>
      <c r="AB13" s="20"/>
      <c r="AC13" s="20">
        <v>1.20977315495859E-2</v>
      </c>
      <c r="AD13" s="20">
        <v>1.74493477078496E-3</v>
      </c>
      <c r="AE13" s="20">
        <v>0</v>
      </c>
      <c r="AF13" s="20">
        <v>0</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107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0.60068051261990196</v>
      </c>
      <c r="D9" s="14">
        <v>0.60693383521315403</v>
      </c>
      <c r="E9" s="14">
        <v>0.59406574102133303</v>
      </c>
      <c r="F9" s="14"/>
      <c r="G9" s="14">
        <v>0.69450893498310196</v>
      </c>
      <c r="H9" s="14">
        <v>0.59382781872261203</v>
      </c>
      <c r="I9" s="14">
        <v>0.512437077458751</v>
      </c>
      <c r="J9" s="14">
        <v>0.595604379938659</v>
      </c>
      <c r="K9" s="14"/>
      <c r="L9" s="14">
        <v>0.54222675194616998</v>
      </c>
      <c r="M9" s="14">
        <v>0.639232191780845</v>
      </c>
      <c r="N9" s="14">
        <v>0.61749234100100303</v>
      </c>
      <c r="O9" s="14">
        <v>0.58304443115175297</v>
      </c>
      <c r="P9" s="14">
        <v>0.66300130256773504</v>
      </c>
      <c r="Q9" s="14">
        <v>0.61228069444095701</v>
      </c>
      <c r="R9" s="14">
        <v>0.57287236659784602</v>
      </c>
      <c r="S9" s="14">
        <v>0.60030988478612901</v>
      </c>
      <c r="T9" s="14">
        <v>0.62698579238007701</v>
      </c>
      <c r="U9" s="14"/>
      <c r="V9" s="14">
        <v>0.61679186790190998</v>
      </c>
      <c r="W9" s="14">
        <v>0.56952335828090295</v>
      </c>
      <c r="X9" s="14"/>
      <c r="Y9" s="14">
        <v>0.61538018830426</v>
      </c>
      <c r="Z9" s="14">
        <v>0.48896524993549401</v>
      </c>
      <c r="AA9" s="14">
        <v>0.67819888386335503</v>
      </c>
      <c r="AB9" s="14"/>
      <c r="AC9" s="14">
        <v>0.59916394610520496</v>
      </c>
      <c r="AD9" s="14">
        <v>0.62554365785286503</v>
      </c>
      <c r="AE9" s="14">
        <v>0.48976764162800202</v>
      </c>
      <c r="AF9" s="14">
        <v>0.59869528289042595</v>
      </c>
    </row>
    <row r="10" spans="2:32" x14ac:dyDescent="0.3">
      <c r="B10" s="15" t="s">
        <v>102</v>
      </c>
      <c r="C10" s="14">
        <v>0.33325634972713097</v>
      </c>
      <c r="D10" s="14">
        <v>0.32822154240684898</v>
      </c>
      <c r="E10" s="14">
        <v>0.33845357419938998</v>
      </c>
      <c r="F10" s="14"/>
      <c r="G10" s="14">
        <v>0.24203086902502399</v>
      </c>
      <c r="H10" s="14">
        <v>0.34642165651213502</v>
      </c>
      <c r="I10" s="14">
        <v>0.39847610958718599</v>
      </c>
      <c r="J10" s="14">
        <v>0.358782544348626</v>
      </c>
      <c r="K10" s="14"/>
      <c r="L10" s="14">
        <v>0.37034719078932099</v>
      </c>
      <c r="M10" s="14">
        <v>0.329184540967071</v>
      </c>
      <c r="N10" s="14">
        <v>0.33793269981241603</v>
      </c>
      <c r="O10" s="14">
        <v>0.37772860508905598</v>
      </c>
      <c r="P10" s="14">
        <v>0.28772317616269699</v>
      </c>
      <c r="Q10" s="14">
        <v>0.31726002060926101</v>
      </c>
      <c r="R10" s="14">
        <v>0.33604742312326003</v>
      </c>
      <c r="S10" s="14">
        <v>0.30389564158610499</v>
      </c>
      <c r="T10" s="14">
        <v>0.30188170198488301</v>
      </c>
      <c r="U10" s="14"/>
      <c r="V10" s="14">
        <v>0.32640913961393397</v>
      </c>
      <c r="W10" s="14">
        <v>0.34380587078361402</v>
      </c>
      <c r="X10" s="14"/>
      <c r="Y10" s="14">
        <v>0.329238292126043</v>
      </c>
      <c r="Z10" s="14">
        <v>0.40296757283631202</v>
      </c>
      <c r="AA10" s="14">
        <v>0.28294028017804501</v>
      </c>
      <c r="AB10" s="14"/>
      <c r="AC10" s="14">
        <v>0.324377081291781</v>
      </c>
      <c r="AD10" s="14">
        <v>0.32975029547983298</v>
      </c>
      <c r="AE10" s="14">
        <v>0.39608408600676298</v>
      </c>
      <c r="AF10" s="14">
        <v>0.31950043733672101</v>
      </c>
    </row>
    <row r="11" spans="2:32" x14ac:dyDescent="0.3">
      <c r="B11" s="15" t="s">
        <v>103</v>
      </c>
      <c r="C11" s="14">
        <v>5.0000258542581499E-2</v>
      </c>
      <c r="D11" s="14">
        <v>4.9005529682071503E-2</v>
      </c>
      <c r="E11" s="14">
        <v>5.11456372259761E-2</v>
      </c>
      <c r="F11" s="14"/>
      <c r="G11" s="14">
        <v>4.9839349707786397E-2</v>
      </c>
      <c r="H11" s="14">
        <v>4.5219330001760399E-2</v>
      </c>
      <c r="I11" s="14">
        <v>6.6381456461651597E-2</v>
      </c>
      <c r="J11" s="14">
        <v>3.2702850089788703E-2</v>
      </c>
      <c r="K11" s="14"/>
      <c r="L11" s="14">
        <v>6.2390967150665902E-2</v>
      </c>
      <c r="M11" s="14">
        <v>2.0443257468336098E-2</v>
      </c>
      <c r="N11" s="14">
        <v>3.3443468498874897E-2</v>
      </c>
      <c r="O11" s="14">
        <v>3.33615356535324E-2</v>
      </c>
      <c r="P11" s="14">
        <v>2.99059732275599E-2</v>
      </c>
      <c r="Q11" s="14">
        <v>4.5750223534786999E-2</v>
      </c>
      <c r="R11" s="14">
        <v>8.1438057544561904E-2</v>
      </c>
      <c r="S11" s="14">
        <v>7.9622391843822193E-2</v>
      </c>
      <c r="T11" s="14">
        <v>6.1381902114896102E-2</v>
      </c>
      <c r="U11" s="14"/>
      <c r="V11" s="14">
        <v>4.9250503723684003E-2</v>
      </c>
      <c r="W11" s="14">
        <v>5.2715981080922701E-2</v>
      </c>
      <c r="X11" s="14"/>
      <c r="Y11" s="14">
        <v>4.5099590685295801E-2</v>
      </c>
      <c r="Z11" s="14">
        <v>7.7658575095009993E-2</v>
      </c>
      <c r="AA11" s="14">
        <v>3.8860835958600098E-2</v>
      </c>
      <c r="AB11" s="14"/>
      <c r="AC11" s="14">
        <v>5.8052586816727203E-2</v>
      </c>
      <c r="AD11" s="14">
        <v>3.8620409238132501E-2</v>
      </c>
      <c r="AE11" s="14">
        <v>3.83564542902931E-2</v>
      </c>
      <c r="AF11" s="14">
        <v>7.1230968247618195E-2</v>
      </c>
    </row>
    <row r="12" spans="2:32" x14ac:dyDescent="0.3">
      <c r="B12" s="15" t="s">
        <v>104</v>
      </c>
      <c r="C12" s="14">
        <v>1.19142514128189E-2</v>
      </c>
      <c r="D12" s="14">
        <v>1.0706300184103099E-2</v>
      </c>
      <c r="E12" s="14">
        <v>1.31582533022128E-2</v>
      </c>
      <c r="F12" s="14"/>
      <c r="G12" s="14">
        <v>9.2868734197849301E-3</v>
      </c>
      <c r="H12" s="14">
        <v>1.0478704578710399E-2</v>
      </c>
      <c r="I12" s="14">
        <v>1.7799961374383701E-2</v>
      </c>
      <c r="J12" s="14">
        <v>1.0372615721865401E-2</v>
      </c>
      <c r="K12" s="14"/>
      <c r="L12" s="14">
        <v>2.5035090113842601E-2</v>
      </c>
      <c r="M12" s="14">
        <v>8.0168054463078901E-3</v>
      </c>
      <c r="N12" s="14">
        <v>6.26785481619372E-3</v>
      </c>
      <c r="O12" s="14">
        <v>5.8654281056585702E-3</v>
      </c>
      <c r="P12" s="14">
        <v>5.0033589066282198E-3</v>
      </c>
      <c r="Q12" s="14">
        <v>1.8294006012241001E-2</v>
      </c>
      <c r="R12" s="14">
        <v>5.1953390977129603E-3</v>
      </c>
      <c r="S12" s="14">
        <v>1.6172081783943599E-2</v>
      </c>
      <c r="T12" s="14">
        <v>2.41721742190474E-3</v>
      </c>
      <c r="U12" s="14"/>
      <c r="V12" s="14">
        <v>5.34316340797702E-3</v>
      </c>
      <c r="W12" s="14">
        <v>2.57112361526339E-2</v>
      </c>
      <c r="X12" s="14"/>
      <c r="Y12" s="14">
        <v>6.8995852029568698E-3</v>
      </c>
      <c r="Z12" s="14">
        <v>1.6455049918141399E-2</v>
      </c>
      <c r="AA12" s="14">
        <v>0</v>
      </c>
      <c r="AB12" s="14"/>
      <c r="AC12" s="14">
        <v>1.18621830345225E-2</v>
      </c>
      <c r="AD12" s="14">
        <v>4.3409497412884501E-3</v>
      </c>
      <c r="AE12" s="14">
        <v>6.2975718319666696E-2</v>
      </c>
      <c r="AF12" s="14">
        <v>7.4154988868377304E-3</v>
      </c>
    </row>
    <row r="13" spans="2:32" x14ac:dyDescent="0.3">
      <c r="B13" s="15" t="s">
        <v>63</v>
      </c>
      <c r="C13" s="20">
        <v>4.14862769756615E-3</v>
      </c>
      <c r="D13" s="20">
        <v>5.1327925138221599E-3</v>
      </c>
      <c r="E13" s="20">
        <v>3.1767942510883998E-3</v>
      </c>
      <c r="F13" s="20"/>
      <c r="G13" s="20">
        <v>4.3339728643026001E-3</v>
      </c>
      <c r="H13" s="20">
        <v>4.0524901847824998E-3</v>
      </c>
      <c r="I13" s="20">
        <v>4.9053951180276804E-3</v>
      </c>
      <c r="J13" s="20">
        <v>2.5376099010609499E-3</v>
      </c>
      <c r="K13" s="20"/>
      <c r="L13" s="20">
        <v>0</v>
      </c>
      <c r="M13" s="20">
        <v>3.1232043374398899E-3</v>
      </c>
      <c r="N13" s="20">
        <v>4.8636358715118703E-3</v>
      </c>
      <c r="O13" s="20">
        <v>0</v>
      </c>
      <c r="P13" s="20">
        <v>1.4366189135380399E-2</v>
      </c>
      <c r="Q13" s="20">
        <v>6.4150554027541003E-3</v>
      </c>
      <c r="R13" s="20">
        <v>4.4468136366189103E-3</v>
      </c>
      <c r="S13" s="20">
        <v>0</v>
      </c>
      <c r="T13" s="20">
        <v>7.3333860982398302E-3</v>
      </c>
      <c r="U13" s="20"/>
      <c r="V13" s="20">
        <v>2.2053253524943498E-3</v>
      </c>
      <c r="W13" s="20">
        <v>8.2435537019261394E-3</v>
      </c>
      <c r="X13" s="20"/>
      <c r="Y13" s="20">
        <v>3.3823436814438899E-3</v>
      </c>
      <c r="Z13" s="20">
        <v>1.3953552215042599E-2</v>
      </c>
      <c r="AA13" s="20">
        <v>0</v>
      </c>
      <c r="AB13" s="20"/>
      <c r="AC13" s="20">
        <v>6.5442027517639998E-3</v>
      </c>
      <c r="AD13" s="20">
        <v>1.74468768788071E-3</v>
      </c>
      <c r="AE13" s="20">
        <v>1.28160997552756E-2</v>
      </c>
      <c r="AF13" s="20">
        <v>3.1578126383966501E-3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108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0.22889171756427601</v>
      </c>
      <c r="D9" s="14">
        <v>0.234229689725232</v>
      </c>
      <c r="E9" s="14">
        <v>0.22424183048896601</v>
      </c>
      <c r="F9" s="14"/>
      <c r="G9" s="14">
        <v>0.40304186319863899</v>
      </c>
      <c r="H9" s="14">
        <v>0.21456432829416</v>
      </c>
      <c r="I9" s="14">
        <v>0.134346821265803</v>
      </c>
      <c r="J9" s="14">
        <v>8.6077338388154095E-2</v>
      </c>
      <c r="K9" s="14"/>
      <c r="L9" s="14">
        <v>0.300115359482238</v>
      </c>
      <c r="M9" s="14">
        <v>0.17251794854171101</v>
      </c>
      <c r="N9" s="14">
        <v>0.19225725388024001</v>
      </c>
      <c r="O9" s="14">
        <v>0.275719975509019</v>
      </c>
      <c r="P9" s="14">
        <v>0.215136269018086</v>
      </c>
      <c r="Q9" s="14">
        <v>0.21150025390411401</v>
      </c>
      <c r="R9" s="14">
        <v>0.22148266339070199</v>
      </c>
      <c r="S9" s="14">
        <v>0.18023071299336099</v>
      </c>
      <c r="T9" s="14">
        <v>0.21151302589340401</v>
      </c>
      <c r="U9" s="14"/>
      <c r="V9" s="14">
        <v>0.23432435112212399</v>
      </c>
      <c r="W9" s="14">
        <v>0.22199115705269601</v>
      </c>
      <c r="X9" s="14"/>
      <c r="Y9" s="14">
        <v>0.21634321721619901</v>
      </c>
      <c r="Z9" s="14">
        <v>0.188817499115423</v>
      </c>
      <c r="AA9" s="14">
        <v>0.34247532445946199</v>
      </c>
      <c r="AB9" s="14"/>
      <c r="AC9" s="14">
        <v>0.206316722600139</v>
      </c>
      <c r="AD9" s="14">
        <v>0.222414820039853</v>
      </c>
      <c r="AE9" s="14">
        <v>0.26416730282628298</v>
      </c>
      <c r="AF9" s="14">
        <v>0.258950381098278</v>
      </c>
    </row>
    <row r="10" spans="2:32" x14ac:dyDescent="0.3">
      <c r="B10" s="15" t="s">
        <v>102</v>
      </c>
      <c r="C10" s="14">
        <v>0.35333719431831401</v>
      </c>
      <c r="D10" s="14">
        <v>0.36511172349230198</v>
      </c>
      <c r="E10" s="14">
        <v>0.34153993447504</v>
      </c>
      <c r="F10" s="14"/>
      <c r="G10" s="14">
        <v>0.42753567301670797</v>
      </c>
      <c r="H10" s="14">
        <v>0.37009435623551301</v>
      </c>
      <c r="I10" s="14">
        <v>0.30188940067188802</v>
      </c>
      <c r="J10" s="14">
        <v>0.24253749836855901</v>
      </c>
      <c r="K10" s="14"/>
      <c r="L10" s="14">
        <v>0.36216344185858501</v>
      </c>
      <c r="M10" s="14">
        <v>0.31362925832442101</v>
      </c>
      <c r="N10" s="14">
        <v>0.29745514829098901</v>
      </c>
      <c r="O10" s="14">
        <v>0.33145226370299102</v>
      </c>
      <c r="P10" s="14">
        <v>0.35314302133283998</v>
      </c>
      <c r="Q10" s="14">
        <v>0.39100592550063701</v>
      </c>
      <c r="R10" s="14">
        <v>0.33767193286671898</v>
      </c>
      <c r="S10" s="14">
        <v>0.35756564474813601</v>
      </c>
      <c r="T10" s="14">
        <v>0.39162114360650702</v>
      </c>
      <c r="U10" s="14"/>
      <c r="V10" s="14">
        <v>0.37149463801805299</v>
      </c>
      <c r="W10" s="14">
        <v>0.31400682441421301</v>
      </c>
      <c r="X10" s="14"/>
      <c r="Y10" s="14">
        <v>0.33411296744329699</v>
      </c>
      <c r="Z10" s="14">
        <v>0.44744449039239598</v>
      </c>
      <c r="AA10" s="14">
        <v>0.41776517734636498</v>
      </c>
      <c r="AB10" s="14"/>
      <c r="AC10" s="14">
        <v>0.30959646418180498</v>
      </c>
      <c r="AD10" s="14">
        <v>0.34823603780764401</v>
      </c>
      <c r="AE10" s="14">
        <v>0.32587404658666802</v>
      </c>
      <c r="AF10" s="14">
        <v>0.41958779819608699</v>
      </c>
    </row>
    <row r="11" spans="2:32" x14ac:dyDescent="0.3">
      <c r="B11" s="15" t="s">
        <v>103</v>
      </c>
      <c r="C11" s="14">
        <v>0.183328201155745</v>
      </c>
      <c r="D11" s="14">
        <v>0.18759993231800501</v>
      </c>
      <c r="E11" s="14">
        <v>0.17852353064668799</v>
      </c>
      <c r="F11" s="14"/>
      <c r="G11" s="14">
        <v>0.115513548223849</v>
      </c>
      <c r="H11" s="14">
        <v>0.224330439884495</v>
      </c>
      <c r="I11" s="14">
        <v>0.19558598199229499</v>
      </c>
      <c r="J11" s="14">
        <v>0.17605555615958099</v>
      </c>
      <c r="K11" s="14"/>
      <c r="L11" s="14">
        <v>0.15163842636899399</v>
      </c>
      <c r="M11" s="14">
        <v>0.21108705756433299</v>
      </c>
      <c r="N11" s="14">
        <v>0.173237257147622</v>
      </c>
      <c r="O11" s="14">
        <v>0.17789656918487701</v>
      </c>
      <c r="P11" s="14">
        <v>0.16383052303606599</v>
      </c>
      <c r="Q11" s="14">
        <v>0.22906820401154299</v>
      </c>
      <c r="R11" s="14">
        <v>0.180674455020568</v>
      </c>
      <c r="S11" s="14">
        <v>0.209044116963848</v>
      </c>
      <c r="T11" s="14">
        <v>0.175609607151862</v>
      </c>
      <c r="U11" s="14"/>
      <c r="V11" s="14">
        <v>0.17333517022490699</v>
      </c>
      <c r="W11" s="14">
        <v>0.200826569264482</v>
      </c>
      <c r="X11" s="14"/>
      <c r="Y11" s="14">
        <v>0.18823469661260001</v>
      </c>
      <c r="Z11" s="14">
        <v>0.17597062675613701</v>
      </c>
      <c r="AA11" s="14">
        <v>0.160745799496605</v>
      </c>
      <c r="AB11" s="14"/>
      <c r="AC11" s="14">
        <v>0.19563276043584099</v>
      </c>
      <c r="AD11" s="14">
        <v>0.18228307039338201</v>
      </c>
      <c r="AE11" s="14">
        <v>0.21480186380796101</v>
      </c>
      <c r="AF11" s="14">
        <v>0.15483307671255001</v>
      </c>
    </row>
    <row r="12" spans="2:32" x14ac:dyDescent="0.3">
      <c r="B12" s="15" t="s">
        <v>104</v>
      </c>
      <c r="C12" s="14">
        <v>0.22480438714624601</v>
      </c>
      <c r="D12" s="14">
        <v>0.20265470707761199</v>
      </c>
      <c r="E12" s="14">
        <v>0.24679276261265701</v>
      </c>
      <c r="F12" s="14"/>
      <c r="G12" s="14">
        <v>5.3908915560804398E-2</v>
      </c>
      <c r="H12" s="14">
        <v>0.181008639938498</v>
      </c>
      <c r="I12" s="14">
        <v>0.35454626389317501</v>
      </c>
      <c r="J12" s="14">
        <v>0.47395049066443801</v>
      </c>
      <c r="K12" s="14"/>
      <c r="L12" s="14">
        <v>0.17787866883307399</v>
      </c>
      <c r="M12" s="14">
        <v>0.28934624520045099</v>
      </c>
      <c r="N12" s="14">
        <v>0.33078248586495501</v>
      </c>
      <c r="O12" s="14">
        <v>0.20906742458763999</v>
      </c>
      <c r="P12" s="14">
        <v>0.262886827706379</v>
      </c>
      <c r="Q12" s="14">
        <v>0.162010561180952</v>
      </c>
      <c r="R12" s="14">
        <v>0.243043231847233</v>
      </c>
      <c r="S12" s="14">
        <v>0.24810532471115099</v>
      </c>
      <c r="T12" s="14">
        <v>0.20747743169928201</v>
      </c>
      <c r="U12" s="14"/>
      <c r="V12" s="14">
        <v>0.216265368633141</v>
      </c>
      <c r="W12" s="14">
        <v>0.242905887274908</v>
      </c>
      <c r="X12" s="14"/>
      <c r="Y12" s="14">
        <v>0.24914686281644099</v>
      </c>
      <c r="Z12" s="14">
        <v>0.18776738373604501</v>
      </c>
      <c r="AA12" s="14">
        <v>7.5199895284517204E-2</v>
      </c>
      <c r="AB12" s="14"/>
      <c r="AC12" s="14">
        <v>0.26479102010911898</v>
      </c>
      <c r="AD12" s="14">
        <v>0.24086157097805799</v>
      </c>
      <c r="AE12" s="14">
        <v>0.184018240930548</v>
      </c>
      <c r="AF12" s="14">
        <v>0.165406370737987</v>
      </c>
    </row>
    <row r="13" spans="2:32" x14ac:dyDescent="0.3">
      <c r="B13" s="15" t="s">
        <v>63</v>
      </c>
      <c r="C13" s="20">
        <v>9.6384998154201706E-3</v>
      </c>
      <c r="D13" s="20">
        <v>1.04039473868494E-2</v>
      </c>
      <c r="E13" s="20">
        <v>8.9019417766486395E-3</v>
      </c>
      <c r="F13" s="20"/>
      <c r="G13" s="20">
        <v>0</v>
      </c>
      <c r="H13" s="20">
        <v>1.00022356473334E-2</v>
      </c>
      <c r="I13" s="20">
        <v>1.36315321768393E-2</v>
      </c>
      <c r="J13" s="20">
        <v>2.13791164192687E-2</v>
      </c>
      <c r="K13" s="20"/>
      <c r="L13" s="20">
        <v>8.2041034571081802E-3</v>
      </c>
      <c r="M13" s="20">
        <v>1.3419490369084699E-2</v>
      </c>
      <c r="N13" s="20">
        <v>6.26785481619372E-3</v>
      </c>
      <c r="O13" s="20">
        <v>5.86376701547308E-3</v>
      </c>
      <c r="P13" s="20">
        <v>5.0033589066282198E-3</v>
      </c>
      <c r="Q13" s="20">
        <v>6.4150554027541003E-3</v>
      </c>
      <c r="R13" s="20">
        <v>1.7127716874778699E-2</v>
      </c>
      <c r="S13" s="20">
        <v>5.0542005835037002E-3</v>
      </c>
      <c r="T13" s="20">
        <v>1.3778791648944799E-2</v>
      </c>
      <c r="U13" s="20"/>
      <c r="V13" s="20">
        <v>4.5804720017749703E-3</v>
      </c>
      <c r="W13" s="20">
        <v>2.02695619937007E-2</v>
      </c>
      <c r="X13" s="20"/>
      <c r="Y13" s="20">
        <v>1.21622559114629E-2</v>
      </c>
      <c r="Z13" s="20">
        <v>0</v>
      </c>
      <c r="AA13" s="20">
        <v>3.81380341305109E-3</v>
      </c>
      <c r="AB13" s="20"/>
      <c r="AC13" s="20">
        <v>2.3663032673095899E-2</v>
      </c>
      <c r="AD13" s="20">
        <v>6.2045007810626303E-3</v>
      </c>
      <c r="AE13" s="20">
        <v>1.1138545848539299E-2</v>
      </c>
      <c r="AF13" s="20">
        <v>1.2223732550987101E-3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109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0.24467975129803399</v>
      </c>
      <c r="D9" s="14">
        <v>0.24677241215439299</v>
      </c>
      <c r="E9" s="14">
        <v>0.24332320722958101</v>
      </c>
      <c r="F9" s="14"/>
      <c r="G9" s="14">
        <v>0.33575980966789298</v>
      </c>
      <c r="H9" s="14">
        <v>0.21107334089417701</v>
      </c>
      <c r="I9" s="14">
        <v>0.21236988289417999</v>
      </c>
      <c r="J9" s="14">
        <v>0.21827996220811899</v>
      </c>
      <c r="K9" s="14"/>
      <c r="L9" s="14">
        <v>0.30973758841064902</v>
      </c>
      <c r="M9" s="14">
        <v>0.22663587714219199</v>
      </c>
      <c r="N9" s="14">
        <v>0.24876602146225399</v>
      </c>
      <c r="O9" s="14">
        <v>0.199335099630496</v>
      </c>
      <c r="P9" s="14">
        <v>0.25140588964556998</v>
      </c>
      <c r="Q9" s="14">
        <v>0.17807255251826101</v>
      </c>
      <c r="R9" s="14">
        <v>0.226943207359838</v>
      </c>
      <c r="S9" s="14">
        <v>0.22866573876187701</v>
      </c>
      <c r="T9" s="14">
        <v>0.25457538161389998</v>
      </c>
      <c r="U9" s="14"/>
      <c r="V9" s="14">
        <v>0.258073575162029</v>
      </c>
      <c r="W9" s="14">
        <v>0.221171929390102</v>
      </c>
      <c r="X9" s="14"/>
      <c r="Y9" s="14">
        <v>0.224529804846054</v>
      </c>
      <c r="Z9" s="14">
        <v>0.30797787281189198</v>
      </c>
      <c r="AA9" s="14">
        <v>0.38609339178131502</v>
      </c>
      <c r="AB9" s="14"/>
      <c r="AC9" s="14">
        <v>0.186025088083804</v>
      </c>
      <c r="AD9" s="14">
        <v>0.24520228964219001</v>
      </c>
      <c r="AE9" s="14">
        <v>0.315743654252162</v>
      </c>
      <c r="AF9" s="14">
        <v>0.28468828071622698</v>
      </c>
    </row>
    <row r="10" spans="2:32" x14ac:dyDescent="0.3">
      <c r="B10" s="15" t="s">
        <v>102</v>
      </c>
      <c r="C10" s="14">
        <v>0.31759576278113</v>
      </c>
      <c r="D10" s="14">
        <v>0.32355011362507902</v>
      </c>
      <c r="E10" s="14">
        <v>0.31259638478603002</v>
      </c>
      <c r="F10" s="14"/>
      <c r="G10" s="14">
        <v>0.32992681059740098</v>
      </c>
      <c r="H10" s="14">
        <v>0.318972233891197</v>
      </c>
      <c r="I10" s="14">
        <v>0.30613542655365</v>
      </c>
      <c r="J10" s="14">
        <v>0.30945553089598599</v>
      </c>
      <c r="K10" s="14"/>
      <c r="L10" s="14">
        <v>0.41201177921495302</v>
      </c>
      <c r="M10" s="14">
        <v>0.27419664197052501</v>
      </c>
      <c r="N10" s="14">
        <v>0.20747084211765199</v>
      </c>
      <c r="O10" s="14">
        <v>0.30579657554864298</v>
      </c>
      <c r="P10" s="14">
        <v>0.23220615358352101</v>
      </c>
      <c r="Q10" s="14">
        <v>0.35732374762275199</v>
      </c>
      <c r="R10" s="14">
        <v>0.38433463339213803</v>
      </c>
      <c r="S10" s="14">
        <v>0.25039126036068798</v>
      </c>
      <c r="T10" s="14">
        <v>0.267399675717785</v>
      </c>
      <c r="U10" s="14"/>
      <c r="V10" s="14">
        <v>0.331010675699837</v>
      </c>
      <c r="W10" s="14">
        <v>0.29075546622445703</v>
      </c>
      <c r="X10" s="14"/>
      <c r="Y10" s="14">
        <v>0.299724457599223</v>
      </c>
      <c r="Z10" s="14">
        <v>0.30355094322535697</v>
      </c>
      <c r="AA10" s="14">
        <v>0.40022535920541802</v>
      </c>
      <c r="AB10" s="14"/>
      <c r="AC10" s="14">
        <v>0.26861253147276698</v>
      </c>
      <c r="AD10" s="14">
        <v>0.31749592718019798</v>
      </c>
      <c r="AE10" s="14">
        <v>0.35033679573073201</v>
      </c>
      <c r="AF10" s="14">
        <v>0.35895590711707298</v>
      </c>
    </row>
    <row r="11" spans="2:32" x14ac:dyDescent="0.3">
      <c r="B11" s="15" t="s">
        <v>103</v>
      </c>
      <c r="C11" s="14">
        <v>0.17262719985929501</v>
      </c>
      <c r="D11" s="14">
        <v>0.17649880079607999</v>
      </c>
      <c r="E11" s="14">
        <v>0.16927456821874801</v>
      </c>
      <c r="F11" s="14"/>
      <c r="G11" s="14">
        <v>0.14642947224075201</v>
      </c>
      <c r="H11" s="14">
        <v>0.19951296483709799</v>
      </c>
      <c r="I11" s="14">
        <v>0.16146323898114601</v>
      </c>
      <c r="J11" s="14">
        <v>0.16669064403797301</v>
      </c>
      <c r="K11" s="14"/>
      <c r="L11" s="14">
        <v>0.136171206152919</v>
      </c>
      <c r="M11" s="14">
        <v>0.184781237981304</v>
      </c>
      <c r="N11" s="14">
        <v>0.20091303421057899</v>
      </c>
      <c r="O11" s="14">
        <v>0.187152231362712</v>
      </c>
      <c r="P11" s="14">
        <v>0.17982231885834801</v>
      </c>
      <c r="Q11" s="14">
        <v>0.19266717725617499</v>
      </c>
      <c r="R11" s="14">
        <v>0.13961685824235201</v>
      </c>
      <c r="S11" s="14">
        <v>0.21382695266830801</v>
      </c>
      <c r="T11" s="14">
        <v>0.18057144826286001</v>
      </c>
      <c r="U11" s="14"/>
      <c r="V11" s="14">
        <v>0.17655095249297401</v>
      </c>
      <c r="W11" s="14">
        <v>0.166623592342208</v>
      </c>
      <c r="X11" s="14"/>
      <c r="Y11" s="14">
        <v>0.17310036584115801</v>
      </c>
      <c r="Z11" s="14">
        <v>0.19314875122199299</v>
      </c>
      <c r="AA11" s="14">
        <v>9.4353128859979096E-2</v>
      </c>
      <c r="AB11" s="14"/>
      <c r="AC11" s="14">
        <v>0.17272686538786899</v>
      </c>
      <c r="AD11" s="14">
        <v>0.17313904589131099</v>
      </c>
      <c r="AE11" s="14">
        <v>0.15020114759953301</v>
      </c>
      <c r="AF11" s="14">
        <v>0.18360595018079201</v>
      </c>
    </row>
    <row r="12" spans="2:32" x14ac:dyDescent="0.3">
      <c r="B12" s="15" t="s">
        <v>104</v>
      </c>
      <c r="C12" s="14">
        <v>0.256999228953737</v>
      </c>
      <c r="D12" s="14">
        <v>0.24536966420451201</v>
      </c>
      <c r="E12" s="14">
        <v>0.26639431528470497</v>
      </c>
      <c r="F12" s="14"/>
      <c r="G12" s="14">
        <v>0.18328996166509101</v>
      </c>
      <c r="H12" s="14">
        <v>0.25858161937465002</v>
      </c>
      <c r="I12" s="14">
        <v>0.311305314512211</v>
      </c>
      <c r="J12" s="14">
        <v>0.30303625295686099</v>
      </c>
      <c r="K12" s="14"/>
      <c r="L12" s="14">
        <v>0.13466607130118299</v>
      </c>
      <c r="M12" s="14">
        <v>0.30658249971797902</v>
      </c>
      <c r="N12" s="14">
        <v>0.31645817233556001</v>
      </c>
      <c r="O12" s="14">
        <v>0.30771609345814899</v>
      </c>
      <c r="P12" s="14">
        <v>0.33156086165248899</v>
      </c>
      <c r="Q12" s="14">
        <v>0.26570014739435999</v>
      </c>
      <c r="R12" s="14">
        <v>0.240210414037349</v>
      </c>
      <c r="S12" s="14">
        <v>0.29965886921815998</v>
      </c>
      <c r="T12" s="14">
        <v>0.288558738283544</v>
      </c>
      <c r="U12" s="14"/>
      <c r="V12" s="14">
        <v>0.23181507347337801</v>
      </c>
      <c r="W12" s="14">
        <v>0.30386492123717002</v>
      </c>
      <c r="X12" s="14"/>
      <c r="Y12" s="14">
        <v>0.29307002010000199</v>
      </c>
      <c r="Z12" s="14">
        <v>0.18386147107767101</v>
      </c>
      <c r="AA12" s="14">
        <v>0.119328120153288</v>
      </c>
      <c r="AB12" s="14"/>
      <c r="AC12" s="14">
        <v>0.35190976646077199</v>
      </c>
      <c r="AD12" s="14">
        <v>0.26037992833516799</v>
      </c>
      <c r="AE12" s="14">
        <v>0.17458775963025899</v>
      </c>
      <c r="AF12" s="14">
        <v>0.172749861985908</v>
      </c>
    </row>
    <row r="13" spans="2:32" x14ac:dyDescent="0.3">
      <c r="B13" s="15" t="s">
        <v>63</v>
      </c>
      <c r="C13" s="20">
        <v>8.09805710780424E-3</v>
      </c>
      <c r="D13" s="20">
        <v>7.8090092199358902E-3</v>
      </c>
      <c r="E13" s="20">
        <v>8.4115244809359908E-3</v>
      </c>
      <c r="F13" s="20"/>
      <c r="G13" s="20">
        <v>4.5939458288629404E-3</v>
      </c>
      <c r="H13" s="20">
        <v>1.1859841002879E-2</v>
      </c>
      <c r="I13" s="20">
        <v>8.7261370588115807E-3</v>
      </c>
      <c r="J13" s="20">
        <v>2.5376099010609499E-3</v>
      </c>
      <c r="K13" s="20"/>
      <c r="L13" s="20">
        <v>7.41335492029514E-3</v>
      </c>
      <c r="M13" s="20">
        <v>7.8037431879997496E-3</v>
      </c>
      <c r="N13" s="20">
        <v>2.6391929873954102E-2</v>
      </c>
      <c r="O13" s="20">
        <v>0</v>
      </c>
      <c r="P13" s="20">
        <v>5.0047762600722301E-3</v>
      </c>
      <c r="Q13" s="20">
        <v>6.2363752084518796E-3</v>
      </c>
      <c r="R13" s="20">
        <v>8.8948869683227409E-3</v>
      </c>
      <c r="S13" s="20">
        <v>7.4571789909663603E-3</v>
      </c>
      <c r="T13" s="20">
        <v>8.8947561219103501E-3</v>
      </c>
      <c r="U13" s="20"/>
      <c r="V13" s="20">
        <v>2.5497231717810402E-3</v>
      </c>
      <c r="W13" s="20">
        <v>1.7584090806063199E-2</v>
      </c>
      <c r="X13" s="20"/>
      <c r="Y13" s="20">
        <v>9.5753516135629393E-3</v>
      </c>
      <c r="Z13" s="20">
        <v>1.1460961663086499E-2</v>
      </c>
      <c r="AA13" s="20">
        <v>0</v>
      </c>
      <c r="AB13" s="20"/>
      <c r="AC13" s="20">
        <v>2.07257485947877E-2</v>
      </c>
      <c r="AD13" s="20">
        <v>3.78280895113386E-3</v>
      </c>
      <c r="AE13" s="20">
        <v>9.1306427873144008E-3</v>
      </c>
      <c r="AF13" s="20">
        <v>0</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110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0.467765223097032</v>
      </c>
      <c r="D9" s="14">
        <v>0.46089216531410898</v>
      </c>
      <c r="E9" s="14">
        <v>0.47520583846891301</v>
      </c>
      <c r="F9" s="14"/>
      <c r="G9" s="14">
        <v>0.44958157298923102</v>
      </c>
      <c r="H9" s="14">
        <v>0.40713929104472901</v>
      </c>
      <c r="I9" s="14">
        <v>0.499968173494032</v>
      </c>
      <c r="J9" s="14">
        <v>0.63443328736580296</v>
      </c>
      <c r="K9" s="14"/>
      <c r="L9" s="14">
        <v>0.53377050600286302</v>
      </c>
      <c r="M9" s="14">
        <v>0.44220502336233902</v>
      </c>
      <c r="N9" s="14">
        <v>0.35838323458314703</v>
      </c>
      <c r="O9" s="14">
        <v>0.45942232062839899</v>
      </c>
      <c r="P9" s="14">
        <v>0.41556019177745401</v>
      </c>
      <c r="Q9" s="14">
        <v>0.485403561391689</v>
      </c>
      <c r="R9" s="14">
        <v>0.489993883243041</v>
      </c>
      <c r="S9" s="14">
        <v>0.44832748144687001</v>
      </c>
      <c r="T9" s="14">
        <v>0.45096995554350999</v>
      </c>
      <c r="U9" s="14"/>
      <c r="V9" s="14">
        <v>0.48990937054300099</v>
      </c>
      <c r="W9" s="14">
        <v>0.41863079102052297</v>
      </c>
      <c r="X9" s="14"/>
      <c r="Y9" s="14">
        <v>0.41766594140477697</v>
      </c>
      <c r="Z9" s="14">
        <v>0.53962471917573396</v>
      </c>
      <c r="AA9" s="14">
        <v>0.70886269788907497</v>
      </c>
      <c r="AB9" s="14"/>
      <c r="AC9" s="14">
        <v>0.37503256629874199</v>
      </c>
      <c r="AD9" s="14">
        <v>0.44069938882913801</v>
      </c>
      <c r="AE9" s="14">
        <v>0.53594316276198395</v>
      </c>
      <c r="AF9" s="14">
        <v>0.59166371136802398</v>
      </c>
    </row>
    <row r="10" spans="2:32" x14ac:dyDescent="0.3">
      <c r="B10" s="15" t="s">
        <v>102</v>
      </c>
      <c r="C10" s="14">
        <v>0.36326562999596801</v>
      </c>
      <c r="D10" s="14">
        <v>0.36363923553036598</v>
      </c>
      <c r="E10" s="14">
        <v>0.36290097630615897</v>
      </c>
      <c r="F10" s="14"/>
      <c r="G10" s="14">
        <v>0.31746657121375998</v>
      </c>
      <c r="H10" s="14">
        <v>0.39713033734432501</v>
      </c>
      <c r="I10" s="14">
        <v>0.388196761936353</v>
      </c>
      <c r="J10" s="14">
        <v>0.30552868430965502</v>
      </c>
      <c r="K10" s="14"/>
      <c r="L10" s="14">
        <v>0.305978041190831</v>
      </c>
      <c r="M10" s="14">
        <v>0.404130867430741</v>
      </c>
      <c r="N10" s="14">
        <v>0.42937489538593798</v>
      </c>
      <c r="O10" s="14">
        <v>0.37978510012654199</v>
      </c>
      <c r="P10" s="14">
        <v>0.385202649022587</v>
      </c>
      <c r="Q10" s="14">
        <v>0.36056433400233701</v>
      </c>
      <c r="R10" s="14">
        <v>0.32200613268502998</v>
      </c>
      <c r="S10" s="14">
        <v>0.35149668805279999</v>
      </c>
      <c r="T10" s="14">
        <v>0.39192641029993303</v>
      </c>
      <c r="U10" s="14"/>
      <c r="V10" s="14">
        <v>0.351804524266008</v>
      </c>
      <c r="W10" s="14">
        <v>0.39013940582064</v>
      </c>
      <c r="X10" s="14"/>
      <c r="Y10" s="14">
        <v>0.398020985776111</v>
      </c>
      <c r="Z10" s="14">
        <v>0.33122362325889898</v>
      </c>
      <c r="AA10" s="14">
        <v>0.24352029702356101</v>
      </c>
      <c r="AB10" s="14"/>
      <c r="AC10" s="14">
        <v>0.43096339486624602</v>
      </c>
      <c r="AD10" s="14">
        <v>0.38138265445443198</v>
      </c>
      <c r="AE10" s="14">
        <v>0.280291837268271</v>
      </c>
      <c r="AF10" s="14">
        <v>0.290644104462155</v>
      </c>
    </row>
    <row r="11" spans="2:32" x14ac:dyDescent="0.3">
      <c r="B11" s="15" t="s">
        <v>103</v>
      </c>
      <c r="C11" s="14">
        <v>0.101018708219313</v>
      </c>
      <c r="D11" s="14">
        <v>0.10675737998908599</v>
      </c>
      <c r="E11" s="14">
        <v>9.4499127095914903E-2</v>
      </c>
      <c r="F11" s="14"/>
      <c r="G11" s="14">
        <v>0.115789374730411</v>
      </c>
      <c r="H11" s="14">
        <v>0.12157170152169799</v>
      </c>
      <c r="I11" s="14">
        <v>7.9791285532295295E-2</v>
      </c>
      <c r="J11" s="14">
        <v>4.6495674692063199E-2</v>
      </c>
      <c r="K11" s="14"/>
      <c r="L11" s="14">
        <v>0.11127568140232701</v>
      </c>
      <c r="M11" s="14">
        <v>9.0095157155346703E-2</v>
      </c>
      <c r="N11" s="14">
        <v>0.122209215822805</v>
      </c>
      <c r="O11" s="14">
        <v>0.10916257476817801</v>
      </c>
      <c r="P11" s="14">
        <v>0.11600319216480599</v>
      </c>
      <c r="Q11" s="14">
        <v>7.2706307549569596E-2</v>
      </c>
      <c r="R11" s="14">
        <v>0.124823680010319</v>
      </c>
      <c r="S11" s="14">
        <v>0.11446768414226099</v>
      </c>
      <c r="T11" s="14">
        <v>7.9504566309246197E-2</v>
      </c>
      <c r="U11" s="14"/>
      <c r="V11" s="14">
        <v>9.5751083962479999E-2</v>
      </c>
      <c r="W11" s="14">
        <v>0.11054465608438301</v>
      </c>
      <c r="X11" s="14"/>
      <c r="Y11" s="14">
        <v>0.10291665085379301</v>
      </c>
      <c r="Z11" s="14">
        <v>9.74319450314233E-2</v>
      </c>
      <c r="AA11" s="14">
        <v>4.7617005087363801E-2</v>
      </c>
      <c r="AB11" s="14"/>
      <c r="AC11" s="14">
        <v>9.9519199210477305E-2</v>
      </c>
      <c r="AD11" s="14">
        <v>0.102805063396958</v>
      </c>
      <c r="AE11" s="14">
        <v>0.14021151760603601</v>
      </c>
      <c r="AF11" s="14">
        <v>8.1165160486178597E-2</v>
      </c>
    </row>
    <row r="12" spans="2:32" x14ac:dyDescent="0.3">
      <c r="B12" s="15" t="s">
        <v>104</v>
      </c>
      <c r="C12" s="14">
        <v>3.6779791813747E-2</v>
      </c>
      <c r="D12" s="14">
        <v>3.0991613152251199E-2</v>
      </c>
      <c r="E12" s="14">
        <v>4.2679585388815798E-2</v>
      </c>
      <c r="F12" s="14"/>
      <c r="G12" s="14">
        <v>4.7987952125338802E-2</v>
      </c>
      <c r="H12" s="14">
        <v>4.5363319772017199E-2</v>
      </c>
      <c r="I12" s="14">
        <v>2.52280129489009E-2</v>
      </c>
      <c r="J12" s="14">
        <v>8.4671338303568006E-3</v>
      </c>
      <c r="K12" s="14"/>
      <c r="L12" s="14">
        <v>3.4261987328118401E-2</v>
      </c>
      <c r="M12" s="14">
        <v>2.8648567462838101E-2</v>
      </c>
      <c r="N12" s="14">
        <v>3.7449633243439501E-2</v>
      </c>
      <c r="O12" s="14">
        <v>2.0453007658404701E-2</v>
      </c>
      <c r="P12" s="14">
        <v>3.4281917908240603E-2</v>
      </c>
      <c r="Q12" s="14">
        <v>4.5202881190966701E-2</v>
      </c>
      <c r="R12" s="14">
        <v>4.1299207665521399E-2</v>
      </c>
      <c r="S12" s="14">
        <v>4.6842279229373902E-2</v>
      </c>
      <c r="T12" s="14">
        <v>4.5112084675921399E-2</v>
      </c>
      <c r="U12" s="14"/>
      <c r="V12" s="14">
        <v>3.16798235260351E-2</v>
      </c>
      <c r="W12" s="14">
        <v>4.81340794942633E-2</v>
      </c>
      <c r="X12" s="14"/>
      <c r="Y12" s="14">
        <v>4.2982780934366499E-2</v>
      </c>
      <c r="Z12" s="14">
        <v>2.1148471439469501E-2</v>
      </c>
      <c r="AA12" s="14">
        <v>0</v>
      </c>
      <c r="AB12" s="14"/>
      <c r="AC12" s="14">
        <v>5.2740855631824297E-2</v>
      </c>
      <c r="AD12" s="14">
        <v>3.8167944199700599E-2</v>
      </c>
      <c r="AE12" s="14">
        <v>3.5738349204143198E-2</v>
      </c>
      <c r="AF12" s="14">
        <v>1.8263959115013401E-2</v>
      </c>
    </row>
    <row r="13" spans="2:32" x14ac:dyDescent="0.3">
      <c r="B13" s="15" t="s">
        <v>63</v>
      </c>
      <c r="C13" s="20">
        <v>3.1170646873939799E-2</v>
      </c>
      <c r="D13" s="20">
        <v>3.7719606014188403E-2</v>
      </c>
      <c r="E13" s="20">
        <v>2.4714472740197301E-2</v>
      </c>
      <c r="F13" s="20"/>
      <c r="G13" s="20">
        <v>6.9174528941259597E-2</v>
      </c>
      <c r="H13" s="20">
        <v>2.8795350317230801E-2</v>
      </c>
      <c r="I13" s="20">
        <v>6.8157660884196301E-3</v>
      </c>
      <c r="J13" s="20">
        <v>5.0752198021218999E-3</v>
      </c>
      <c r="K13" s="20"/>
      <c r="L13" s="20">
        <v>1.47137840758607E-2</v>
      </c>
      <c r="M13" s="20">
        <v>3.4920384588735698E-2</v>
      </c>
      <c r="N13" s="20">
        <v>5.2583020964670497E-2</v>
      </c>
      <c r="O13" s="20">
        <v>3.1176996818476001E-2</v>
      </c>
      <c r="P13" s="20">
        <v>4.8952049126912298E-2</v>
      </c>
      <c r="Q13" s="20">
        <v>3.61229158654372E-2</v>
      </c>
      <c r="R13" s="20">
        <v>2.1877096396087599E-2</v>
      </c>
      <c r="S13" s="20">
        <v>3.8865867128694997E-2</v>
      </c>
      <c r="T13" s="20">
        <v>3.2486983171389101E-2</v>
      </c>
      <c r="U13" s="20"/>
      <c r="V13" s="20">
        <v>3.0855197702476401E-2</v>
      </c>
      <c r="W13" s="20">
        <v>3.2551067580190801E-2</v>
      </c>
      <c r="X13" s="20"/>
      <c r="Y13" s="20">
        <v>3.84136410309526E-2</v>
      </c>
      <c r="Z13" s="20">
        <v>1.0571241094473501E-2</v>
      </c>
      <c r="AA13" s="20">
        <v>0</v>
      </c>
      <c r="AB13" s="20"/>
      <c r="AC13" s="20">
        <v>4.1743983992710197E-2</v>
      </c>
      <c r="AD13" s="20">
        <v>3.6944949119771697E-2</v>
      </c>
      <c r="AE13" s="20">
        <v>7.8151331595659197E-3</v>
      </c>
      <c r="AF13" s="20">
        <v>1.8263064568629198E-2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111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0.431258922465246</v>
      </c>
      <c r="D9" s="14">
        <v>0.43804463538399802</v>
      </c>
      <c r="E9" s="14">
        <v>0.42577015918612698</v>
      </c>
      <c r="F9" s="14"/>
      <c r="G9" s="14">
        <v>0.38259963556280002</v>
      </c>
      <c r="H9" s="14">
        <v>0.42042256400925598</v>
      </c>
      <c r="I9" s="14">
        <v>0.43600561154094603</v>
      </c>
      <c r="J9" s="14">
        <v>0.56142302525385002</v>
      </c>
      <c r="K9" s="14"/>
      <c r="L9" s="14">
        <v>0.47422449389295501</v>
      </c>
      <c r="M9" s="14">
        <v>0.41930846715894599</v>
      </c>
      <c r="N9" s="14">
        <v>0.30190109398590098</v>
      </c>
      <c r="O9" s="14">
        <v>0.46917777430089502</v>
      </c>
      <c r="P9" s="14">
        <v>0.415838235635553</v>
      </c>
      <c r="Q9" s="14">
        <v>0.44226498928373098</v>
      </c>
      <c r="R9" s="14">
        <v>0.393193498474393</v>
      </c>
      <c r="S9" s="14">
        <v>0.45691542061194002</v>
      </c>
      <c r="T9" s="14">
        <v>0.425672274628694</v>
      </c>
      <c r="U9" s="14"/>
      <c r="V9" s="14">
        <v>0.43709814781390799</v>
      </c>
      <c r="W9" s="14">
        <v>0.41612904605217399</v>
      </c>
      <c r="X9" s="14"/>
      <c r="Y9" s="14">
        <v>0.38270001352826999</v>
      </c>
      <c r="Z9" s="14">
        <v>0.47723939512487101</v>
      </c>
      <c r="AA9" s="14">
        <v>0.69541861191584198</v>
      </c>
      <c r="AB9" s="14"/>
      <c r="AC9" s="14">
        <v>0.37822132390270802</v>
      </c>
      <c r="AD9" s="14">
        <v>0.38419015878718699</v>
      </c>
      <c r="AE9" s="14">
        <v>0.51812963944900403</v>
      </c>
      <c r="AF9" s="14">
        <v>0.54649907340447701</v>
      </c>
    </row>
    <row r="10" spans="2:32" x14ac:dyDescent="0.3">
      <c r="B10" s="15" t="s">
        <v>102</v>
      </c>
      <c r="C10" s="14">
        <v>0.40155082846655399</v>
      </c>
      <c r="D10" s="14">
        <v>0.40586130664974501</v>
      </c>
      <c r="E10" s="14">
        <v>0.39543843321143601</v>
      </c>
      <c r="F10" s="14"/>
      <c r="G10" s="14">
        <v>0.36584577974343602</v>
      </c>
      <c r="H10" s="14">
        <v>0.42577150468167901</v>
      </c>
      <c r="I10" s="14">
        <v>0.43955684706974202</v>
      </c>
      <c r="J10" s="14">
        <v>0.32629348071056102</v>
      </c>
      <c r="K10" s="14"/>
      <c r="L10" s="14">
        <v>0.35348077596313299</v>
      </c>
      <c r="M10" s="14">
        <v>0.43487904521227699</v>
      </c>
      <c r="N10" s="14">
        <v>0.446003392188287</v>
      </c>
      <c r="O10" s="14">
        <v>0.36964874183464103</v>
      </c>
      <c r="P10" s="14">
        <v>0.44435237419593399</v>
      </c>
      <c r="Q10" s="14">
        <v>0.42925880721482201</v>
      </c>
      <c r="R10" s="14">
        <v>0.397858854783045</v>
      </c>
      <c r="S10" s="14">
        <v>0.39650703400292397</v>
      </c>
      <c r="T10" s="14">
        <v>0.39737234741845101</v>
      </c>
      <c r="U10" s="14"/>
      <c r="V10" s="14">
        <v>0.40826892087198802</v>
      </c>
      <c r="W10" s="14">
        <v>0.39305386223948002</v>
      </c>
      <c r="X10" s="14"/>
      <c r="Y10" s="14">
        <v>0.43782677210902399</v>
      </c>
      <c r="Z10" s="14">
        <v>0.36731476593500501</v>
      </c>
      <c r="AA10" s="14">
        <v>0.25726423281551702</v>
      </c>
      <c r="AB10" s="14"/>
      <c r="AC10" s="14">
        <v>0.43759582101990402</v>
      </c>
      <c r="AD10" s="14">
        <v>0.43973679589285802</v>
      </c>
      <c r="AE10" s="14">
        <v>0.273202128369879</v>
      </c>
      <c r="AF10" s="14">
        <v>0.34320096578655102</v>
      </c>
    </row>
    <row r="11" spans="2:32" x14ac:dyDescent="0.3">
      <c r="B11" s="15" t="s">
        <v>103</v>
      </c>
      <c r="C11" s="14">
        <v>0.100269681579451</v>
      </c>
      <c r="D11" s="14">
        <v>0.102875866785961</v>
      </c>
      <c r="E11" s="14">
        <v>9.7964880792099196E-2</v>
      </c>
      <c r="F11" s="14"/>
      <c r="G11" s="14">
        <v>0.12882777065737899</v>
      </c>
      <c r="H11" s="14">
        <v>9.3215463089316594E-2</v>
      </c>
      <c r="I11" s="14">
        <v>8.7499538720745104E-2</v>
      </c>
      <c r="J11" s="14">
        <v>8.6258066843771103E-2</v>
      </c>
      <c r="K11" s="14"/>
      <c r="L11" s="14">
        <v>0.105209210646955</v>
      </c>
      <c r="M11" s="14">
        <v>8.2013801576775694E-2</v>
      </c>
      <c r="N11" s="14">
        <v>0.12476404060129299</v>
      </c>
      <c r="O11" s="14">
        <v>9.2450235934601194E-2</v>
      </c>
      <c r="P11" s="14">
        <v>8.7598150841648001E-2</v>
      </c>
      <c r="Q11" s="14">
        <v>8.4545594443759101E-2</v>
      </c>
      <c r="R11" s="14">
        <v>0.15615747072995001</v>
      </c>
      <c r="S11" s="14">
        <v>3.32181114937561E-2</v>
      </c>
      <c r="T11" s="14">
        <v>0.11500975593083899</v>
      </c>
      <c r="U11" s="14"/>
      <c r="V11" s="14">
        <v>9.4282017082910993E-2</v>
      </c>
      <c r="W11" s="14">
        <v>0.11050912586331101</v>
      </c>
      <c r="X11" s="14"/>
      <c r="Y11" s="14">
        <v>0.10417714561137099</v>
      </c>
      <c r="Z11" s="14">
        <v>0.11784381489514401</v>
      </c>
      <c r="AA11" s="14">
        <v>2.9764591810757499E-2</v>
      </c>
      <c r="AB11" s="14"/>
      <c r="AC11" s="14">
        <v>0.10799400280275601</v>
      </c>
      <c r="AD11" s="14">
        <v>0.10191710229032599</v>
      </c>
      <c r="AE11" s="14">
        <v>0.11727671911597599</v>
      </c>
      <c r="AF11" s="14">
        <v>7.8494507407724207E-2</v>
      </c>
    </row>
    <row r="12" spans="2:32" x14ac:dyDescent="0.3">
      <c r="B12" s="15" t="s">
        <v>104</v>
      </c>
      <c r="C12" s="14">
        <v>3.9782640582968702E-2</v>
      </c>
      <c r="D12" s="14">
        <v>2.81687010892997E-2</v>
      </c>
      <c r="E12" s="14">
        <v>5.1518152615559303E-2</v>
      </c>
      <c r="F12" s="14"/>
      <c r="G12" s="14">
        <v>5.9908258139901902E-2</v>
      </c>
      <c r="H12" s="14">
        <v>3.7002414616276402E-2</v>
      </c>
      <c r="I12" s="14">
        <v>3.0529553934261999E-2</v>
      </c>
      <c r="J12" s="14">
        <v>2.34878172907571E-2</v>
      </c>
      <c r="K12" s="14"/>
      <c r="L12" s="14">
        <v>5.1860486854556402E-2</v>
      </c>
      <c r="M12" s="14">
        <v>4.2361711842769698E-2</v>
      </c>
      <c r="N12" s="14">
        <v>7.1236488782270305E-2</v>
      </c>
      <c r="O12" s="14">
        <v>4.17203579039356E-2</v>
      </c>
      <c r="P12" s="14">
        <v>3.6983295654505401E-2</v>
      </c>
      <c r="Q12" s="14">
        <v>2.3224601839104301E-2</v>
      </c>
      <c r="R12" s="14">
        <v>2.8865424239093499E-2</v>
      </c>
      <c r="S12" s="14">
        <v>8.1950745753651799E-2</v>
      </c>
      <c r="T12" s="14">
        <v>1.12269255100964E-2</v>
      </c>
      <c r="U12" s="14"/>
      <c r="V12" s="14">
        <v>3.2163288795906499E-2</v>
      </c>
      <c r="W12" s="14">
        <v>5.4692502481446102E-2</v>
      </c>
      <c r="X12" s="14"/>
      <c r="Y12" s="14">
        <v>4.3223446725489501E-2</v>
      </c>
      <c r="Z12" s="14">
        <v>2.70292856378762E-2</v>
      </c>
      <c r="AA12" s="14">
        <v>1.2639038473385E-2</v>
      </c>
      <c r="AB12" s="14"/>
      <c r="AC12" s="14">
        <v>4.8311775410554897E-2</v>
      </c>
      <c r="AD12" s="14">
        <v>3.9641478309278097E-2</v>
      </c>
      <c r="AE12" s="14">
        <v>7.1861509497165896E-2</v>
      </c>
      <c r="AF12" s="14">
        <v>1.6700201471015801E-2</v>
      </c>
    </row>
    <row r="13" spans="2:32" x14ac:dyDescent="0.3">
      <c r="B13" s="15" t="s">
        <v>63</v>
      </c>
      <c r="C13" s="20">
        <v>2.7137926905780201E-2</v>
      </c>
      <c r="D13" s="20">
        <v>2.5049490090996499E-2</v>
      </c>
      <c r="E13" s="20">
        <v>2.9308374194779399E-2</v>
      </c>
      <c r="F13" s="20"/>
      <c r="G13" s="20">
        <v>6.28185558964834E-2</v>
      </c>
      <c r="H13" s="20">
        <v>2.35880536034722E-2</v>
      </c>
      <c r="I13" s="20">
        <v>6.4084487343048701E-3</v>
      </c>
      <c r="J13" s="20">
        <v>2.5376099010609499E-3</v>
      </c>
      <c r="K13" s="20"/>
      <c r="L13" s="20">
        <v>1.5225032642401199E-2</v>
      </c>
      <c r="M13" s="20">
        <v>2.1436974209231598E-2</v>
      </c>
      <c r="N13" s="20">
        <v>5.6094984442248301E-2</v>
      </c>
      <c r="O13" s="20">
        <v>2.7002890025927401E-2</v>
      </c>
      <c r="P13" s="20">
        <v>1.5227943672360101E-2</v>
      </c>
      <c r="Q13" s="20">
        <v>2.0706007218584E-2</v>
      </c>
      <c r="R13" s="20">
        <v>2.3924751773519399E-2</v>
      </c>
      <c r="S13" s="20">
        <v>3.1408688137728701E-2</v>
      </c>
      <c r="T13" s="20">
        <v>5.07186965119205E-2</v>
      </c>
      <c r="U13" s="20"/>
      <c r="V13" s="20">
        <v>2.8187625435286301E-2</v>
      </c>
      <c r="W13" s="20">
        <v>2.5615463363589702E-2</v>
      </c>
      <c r="X13" s="20"/>
      <c r="Y13" s="20">
        <v>3.2072622025846098E-2</v>
      </c>
      <c r="Z13" s="20">
        <v>1.05727384071041E-2</v>
      </c>
      <c r="AA13" s="20">
        <v>4.9135249844984097E-3</v>
      </c>
      <c r="AB13" s="20"/>
      <c r="AC13" s="20">
        <v>2.7877076864076599E-2</v>
      </c>
      <c r="AD13" s="20">
        <v>3.4514464720351003E-2</v>
      </c>
      <c r="AE13" s="20">
        <v>1.9530003567973901E-2</v>
      </c>
      <c r="AF13" s="20">
        <v>1.51052519302325E-2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112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0.75827978022766296</v>
      </c>
      <c r="D9" s="14">
        <v>0.74486013811216001</v>
      </c>
      <c r="E9" s="14">
        <v>0.77205805490344104</v>
      </c>
      <c r="F9" s="14"/>
      <c r="G9" s="14">
        <v>0.77920441393510498</v>
      </c>
      <c r="H9" s="14">
        <v>0.75829443176196598</v>
      </c>
      <c r="I9" s="14">
        <v>0.71411378156374605</v>
      </c>
      <c r="J9" s="14">
        <v>0.80124321629232698</v>
      </c>
      <c r="K9" s="14"/>
      <c r="L9" s="14">
        <v>0.69243433092126705</v>
      </c>
      <c r="M9" s="14">
        <v>0.80148992734089697</v>
      </c>
      <c r="N9" s="14">
        <v>0.75911763978015001</v>
      </c>
      <c r="O9" s="14">
        <v>0.77896199070146999</v>
      </c>
      <c r="P9" s="14">
        <v>0.83000607494628897</v>
      </c>
      <c r="Q9" s="14">
        <v>0.76992348905386898</v>
      </c>
      <c r="R9" s="14">
        <v>0.717870267968021</v>
      </c>
      <c r="S9" s="14">
        <v>0.75683356725061302</v>
      </c>
      <c r="T9" s="14">
        <v>0.78047606724725505</v>
      </c>
      <c r="U9" s="14"/>
      <c r="V9" s="14">
        <v>0.76651651796334697</v>
      </c>
      <c r="W9" s="14">
        <v>0.73824645773390496</v>
      </c>
      <c r="X9" s="14"/>
      <c r="Y9" s="14">
        <v>0.75375900234501403</v>
      </c>
      <c r="Z9" s="14">
        <v>0.70709854037023201</v>
      </c>
      <c r="AA9" s="14">
        <v>0.85483631263098703</v>
      </c>
      <c r="AB9" s="14"/>
      <c r="AC9" s="14">
        <v>0.74827508406172305</v>
      </c>
      <c r="AD9" s="14">
        <v>0.75483208725214401</v>
      </c>
      <c r="AE9" s="14">
        <v>0.71126182826027895</v>
      </c>
      <c r="AF9" s="14">
        <v>0.79067709481231596</v>
      </c>
    </row>
    <row r="10" spans="2:32" x14ac:dyDescent="0.3">
      <c r="B10" s="15" t="s">
        <v>102</v>
      </c>
      <c r="C10" s="14">
        <v>0.195898469055581</v>
      </c>
      <c r="D10" s="14">
        <v>0.21140838757529301</v>
      </c>
      <c r="E10" s="14">
        <v>0.179891671876444</v>
      </c>
      <c r="F10" s="14"/>
      <c r="G10" s="14">
        <v>0.17395252532639199</v>
      </c>
      <c r="H10" s="14">
        <v>0.20253335260400701</v>
      </c>
      <c r="I10" s="14">
        <v>0.22464275967969</v>
      </c>
      <c r="J10" s="14">
        <v>0.164965910059375</v>
      </c>
      <c r="K10" s="14"/>
      <c r="L10" s="14">
        <v>0.23603894600348899</v>
      </c>
      <c r="M10" s="14">
        <v>0.16841608253318499</v>
      </c>
      <c r="N10" s="14">
        <v>0.192978275683926</v>
      </c>
      <c r="O10" s="14">
        <v>0.16984540127025399</v>
      </c>
      <c r="P10" s="14">
        <v>0.13835306634824601</v>
      </c>
      <c r="Q10" s="14">
        <v>0.209125466843263</v>
      </c>
      <c r="R10" s="14">
        <v>0.236266024196537</v>
      </c>
      <c r="S10" s="14">
        <v>0.16248673156801</v>
      </c>
      <c r="T10" s="14">
        <v>0.18496427269542701</v>
      </c>
      <c r="U10" s="14"/>
      <c r="V10" s="14">
        <v>0.19435256708402401</v>
      </c>
      <c r="W10" s="14">
        <v>0.20109273514042</v>
      </c>
      <c r="X10" s="14"/>
      <c r="Y10" s="14">
        <v>0.20146803760677601</v>
      </c>
      <c r="Z10" s="14">
        <v>0.229725788713288</v>
      </c>
      <c r="AA10" s="14">
        <v>9.9775858606063306E-2</v>
      </c>
      <c r="AB10" s="14"/>
      <c r="AC10" s="14">
        <v>0.19719473119564901</v>
      </c>
      <c r="AD10" s="14">
        <v>0.205196180908647</v>
      </c>
      <c r="AE10" s="14">
        <v>0.21158132936040899</v>
      </c>
      <c r="AF10" s="14">
        <v>0.17193059620621901</v>
      </c>
    </row>
    <row r="11" spans="2:32" x14ac:dyDescent="0.3">
      <c r="B11" s="15" t="s">
        <v>103</v>
      </c>
      <c r="C11" s="14">
        <v>3.5817628394780497E-2</v>
      </c>
      <c r="D11" s="14">
        <v>3.5882293126342002E-2</v>
      </c>
      <c r="E11" s="14">
        <v>3.5860758814733898E-2</v>
      </c>
      <c r="F11" s="14"/>
      <c r="G11" s="14">
        <v>3.7556187318718098E-2</v>
      </c>
      <c r="H11" s="14">
        <v>3.1063933806829098E-2</v>
      </c>
      <c r="I11" s="14">
        <v>4.6108872963447602E-2</v>
      </c>
      <c r="J11" s="14">
        <v>2.6499817754224501E-2</v>
      </c>
      <c r="K11" s="14"/>
      <c r="L11" s="14">
        <v>5.4470748982218403E-2</v>
      </c>
      <c r="M11" s="14">
        <v>2.2586058716648E-2</v>
      </c>
      <c r="N11" s="14">
        <v>4.3040448664412499E-2</v>
      </c>
      <c r="O11" s="14">
        <v>5.1192608028276E-2</v>
      </c>
      <c r="P11" s="14">
        <v>3.1640858705465499E-2</v>
      </c>
      <c r="Q11" s="14">
        <v>1.4535988700113699E-2</v>
      </c>
      <c r="R11" s="14">
        <v>3.6221555101109797E-2</v>
      </c>
      <c r="S11" s="14">
        <v>4.8751779933935799E-2</v>
      </c>
      <c r="T11" s="14">
        <v>2.45586542702322E-2</v>
      </c>
      <c r="U11" s="14"/>
      <c r="V11" s="14">
        <v>3.4342184028212701E-2</v>
      </c>
      <c r="W11" s="14">
        <v>3.9693329671000498E-2</v>
      </c>
      <c r="X11" s="14"/>
      <c r="Y11" s="14">
        <v>3.4224884217366101E-2</v>
      </c>
      <c r="Z11" s="14">
        <v>5.7888553056613001E-2</v>
      </c>
      <c r="AA11" s="14">
        <v>4.1574025349898902E-2</v>
      </c>
      <c r="AB11" s="14"/>
      <c r="AC11" s="14">
        <v>3.7285735874578403E-2</v>
      </c>
      <c r="AD11" s="14">
        <v>3.2867096165055301E-2</v>
      </c>
      <c r="AE11" s="14">
        <v>4.6171587449859101E-2</v>
      </c>
      <c r="AF11" s="14">
        <v>3.7392308981465602E-2</v>
      </c>
    </row>
    <row r="12" spans="2:32" x14ac:dyDescent="0.3">
      <c r="B12" s="15" t="s">
        <v>104</v>
      </c>
      <c r="C12" s="14">
        <v>7.0573432427028498E-3</v>
      </c>
      <c r="D12" s="14">
        <v>4.7033862493835099E-3</v>
      </c>
      <c r="E12" s="14">
        <v>9.4329132601964003E-3</v>
      </c>
      <c r="F12" s="14"/>
      <c r="G12" s="14">
        <v>9.2868734197849301E-3</v>
      </c>
      <c r="H12" s="14">
        <v>4.6581684971671302E-3</v>
      </c>
      <c r="I12" s="14">
        <v>8.3188197046968199E-3</v>
      </c>
      <c r="J12" s="14">
        <v>7.2910558940732896E-3</v>
      </c>
      <c r="K12" s="14"/>
      <c r="L12" s="14">
        <v>1.5296871170607899E-2</v>
      </c>
      <c r="M12" s="14">
        <v>4.3838423292991997E-3</v>
      </c>
      <c r="N12" s="14">
        <v>4.8636358715118703E-3</v>
      </c>
      <c r="O12" s="14">
        <v>0</v>
      </c>
      <c r="P12" s="14">
        <v>0</v>
      </c>
      <c r="Q12" s="14">
        <v>0</v>
      </c>
      <c r="R12" s="14">
        <v>4.4468136366189103E-3</v>
      </c>
      <c r="S12" s="14">
        <v>2.3215486516340401E-2</v>
      </c>
      <c r="T12" s="14">
        <v>7.33470819287429E-3</v>
      </c>
      <c r="U12" s="14"/>
      <c r="V12" s="14">
        <v>3.5138000847997901E-3</v>
      </c>
      <c r="W12" s="14">
        <v>1.45123853734171E-2</v>
      </c>
      <c r="X12" s="14"/>
      <c r="Y12" s="14">
        <v>6.2777842510848203E-3</v>
      </c>
      <c r="Z12" s="14">
        <v>5.2871178598673796E-3</v>
      </c>
      <c r="AA12" s="14">
        <v>3.81380341305109E-3</v>
      </c>
      <c r="AB12" s="14"/>
      <c r="AC12" s="14">
        <v>8.3903723405595008E-3</v>
      </c>
      <c r="AD12" s="14">
        <v>5.2131284526824801E-3</v>
      </c>
      <c r="AE12" s="14">
        <v>3.0985254929453299E-2</v>
      </c>
      <c r="AF12" s="14">
        <v>0</v>
      </c>
    </row>
    <row r="13" spans="2:32" x14ac:dyDescent="0.3">
      <c r="B13" s="15" t="s">
        <v>63</v>
      </c>
      <c r="C13" s="20">
        <v>2.9467790792733102E-3</v>
      </c>
      <c r="D13" s="20">
        <v>3.1457949368209901E-3</v>
      </c>
      <c r="E13" s="20">
        <v>2.7566011451850099E-3</v>
      </c>
      <c r="F13" s="20"/>
      <c r="G13" s="20">
        <v>0</v>
      </c>
      <c r="H13" s="20">
        <v>3.4501133300305601E-3</v>
      </c>
      <c r="I13" s="20">
        <v>6.8157660884196301E-3</v>
      </c>
      <c r="J13" s="20">
        <v>0</v>
      </c>
      <c r="K13" s="20"/>
      <c r="L13" s="20">
        <v>1.7591029224179799E-3</v>
      </c>
      <c r="M13" s="20">
        <v>3.1240890799711899E-3</v>
      </c>
      <c r="N13" s="20">
        <v>0</v>
      </c>
      <c r="O13" s="20">
        <v>0</v>
      </c>
      <c r="P13" s="20">
        <v>0</v>
      </c>
      <c r="Q13" s="20">
        <v>6.4150554027541003E-3</v>
      </c>
      <c r="R13" s="20">
        <v>5.1953390977129603E-3</v>
      </c>
      <c r="S13" s="20">
        <v>8.7124347311007804E-3</v>
      </c>
      <c r="T13" s="20">
        <v>2.66629759421086E-3</v>
      </c>
      <c r="U13" s="20"/>
      <c r="V13" s="20">
        <v>1.2749308396165799E-3</v>
      </c>
      <c r="W13" s="20">
        <v>6.4550920812574903E-3</v>
      </c>
      <c r="X13" s="20"/>
      <c r="Y13" s="20">
        <v>4.2702915797588796E-3</v>
      </c>
      <c r="Z13" s="20">
        <v>0</v>
      </c>
      <c r="AA13" s="20">
        <v>0</v>
      </c>
      <c r="AB13" s="20"/>
      <c r="AC13" s="20">
        <v>8.8540765274903906E-3</v>
      </c>
      <c r="AD13" s="20">
        <v>1.8915072214719601E-3</v>
      </c>
      <c r="AE13" s="20">
        <v>0</v>
      </c>
      <c r="AF13" s="20">
        <v>0</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113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0.194476808923915</v>
      </c>
      <c r="D9" s="14">
        <v>0.18505877016757599</v>
      </c>
      <c r="E9" s="14">
        <v>0.20339731754766499</v>
      </c>
      <c r="F9" s="14"/>
      <c r="G9" s="14">
        <v>0.24927808110495001</v>
      </c>
      <c r="H9" s="14">
        <v>0.17681685562326399</v>
      </c>
      <c r="I9" s="14">
        <v>0.17715370881467299</v>
      </c>
      <c r="J9" s="14">
        <v>0.166262512613749</v>
      </c>
      <c r="K9" s="14"/>
      <c r="L9" s="14">
        <v>0.279793522020574</v>
      </c>
      <c r="M9" s="14">
        <v>0.15766384741991901</v>
      </c>
      <c r="N9" s="14">
        <v>0.181690019825656</v>
      </c>
      <c r="O9" s="14">
        <v>0.17824611931241699</v>
      </c>
      <c r="P9" s="14">
        <v>0.13750592850442001</v>
      </c>
      <c r="Q9" s="14">
        <v>0.17766808676219001</v>
      </c>
      <c r="R9" s="14">
        <v>0.180252178175866</v>
      </c>
      <c r="S9" s="14">
        <v>0.16208280676676901</v>
      </c>
      <c r="T9" s="14">
        <v>0.18039379879495601</v>
      </c>
      <c r="U9" s="14"/>
      <c r="V9" s="14">
        <v>0.22081102555851401</v>
      </c>
      <c r="W9" s="14">
        <v>0.14377196539708001</v>
      </c>
      <c r="X9" s="14"/>
      <c r="Y9" s="14">
        <v>0.18886109053976599</v>
      </c>
      <c r="Z9" s="14">
        <v>0.21501842238181601</v>
      </c>
      <c r="AA9" s="14">
        <v>0.19989885688155301</v>
      </c>
      <c r="AB9" s="14"/>
      <c r="AC9" s="14">
        <v>0.12796382298022099</v>
      </c>
      <c r="AD9" s="14">
        <v>0.22147878139334701</v>
      </c>
      <c r="AE9" s="14">
        <v>0.18630788725129999</v>
      </c>
      <c r="AF9" s="14">
        <v>0.21943026798781101</v>
      </c>
    </row>
    <row r="10" spans="2:32" x14ac:dyDescent="0.3">
      <c r="B10" s="15" t="s">
        <v>102</v>
      </c>
      <c r="C10" s="14">
        <v>0.46436048995771201</v>
      </c>
      <c r="D10" s="14">
        <v>0.45997683100473002</v>
      </c>
      <c r="E10" s="14">
        <v>0.46905843815619702</v>
      </c>
      <c r="F10" s="14"/>
      <c r="G10" s="14">
        <v>0.447865897240389</v>
      </c>
      <c r="H10" s="14">
        <v>0.50723788881520304</v>
      </c>
      <c r="I10" s="14">
        <v>0.44103204655587502</v>
      </c>
      <c r="J10" s="14">
        <v>0.41117339115572299</v>
      </c>
      <c r="K10" s="14"/>
      <c r="L10" s="14">
        <v>0.47561332134482198</v>
      </c>
      <c r="M10" s="14">
        <v>0.52909557487355596</v>
      </c>
      <c r="N10" s="14">
        <v>0.38303493605231298</v>
      </c>
      <c r="O10" s="14">
        <v>0.46209472795506101</v>
      </c>
      <c r="P10" s="14">
        <v>0.416060224289516</v>
      </c>
      <c r="Q10" s="14">
        <v>0.45324419155479301</v>
      </c>
      <c r="R10" s="14">
        <v>0.44751137208691</v>
      </c>
      <c r="S10" s="14">
        <v>0.48699983921059697</v>
      </c>
      <c r="T10" s="14">
        <v>0.45553882111183902</v>
      </c>
      <c r="U10" s="14"/>
      <c r="V10" s="14">
        <v>0.483870212897343</v>
      </c>
      <c r="W10" s="14">
        <v>0.42776400152059302</v>
      </c>
      <c r="X10" s="14"/>
      <c r="Y10" s="14">
        <v>0.45473806144637702</v>
      </c>
      <c r="Z10" s="14">
        <v>0.418434758669115</v>
      </c>
      <c r="AA10" s="14">
        <v>0.55292712658217402</v>
      </c>
      <c r="AB10" s="14"/>
      <c r="AC10" s="14">
        <v>0.41852418280536402</v>
      </c>
      <c r="AD10" s="14">
        <v>0.47367720214878101</v>
      </c>
      <c r="AE10" s="14">
        <v>0.45262613879479902</v>
      </c>
      <c r="AF10" s="14">
        <v>0.50494689396121994</v>
      </c>
    </row>
    <row r="11" spans="2:32" x14ac:dyDescent="0.3">
      <c r="B11" s="15" t="s">
        <v>103</v>
      </c>
      <c r="C11" s="14">
        <v>0.22776904755503</v>
      </c>
      <c r="D11" s="14">
        <v>0.24379086021527799</v>
      </c>
      <c r="E11" s="14">
        <v>0.21158882852137401</v>
      </c>
      <c r="F11" s="14"/>
      <c r="G11" s="14">
        <v>0.20633364176623101</v>
      </c>
      <c r="H11" s="14">
        <v>0.223938981986254</v>
      </c>
      <c r="I11" s="14">
        <v>0.24981118013241499</v>
      </c>
      <c r="J11" s="14">
        <v>0.24222333752540401</v>
      </c>
      <c r="K11" s="14"/>
      <c r="L11" s="14">
        <v>0.149142942957147</v>
      </c>
      <c r="M11" s="14">
        <v>0.214795470877854</v>
      </c>
      <c r="N11" s="14">
        <v>0.27784774367870202</v>
      </c>
      <c r="O11" s="14">
        <v>0.23416081741529499</v>
      </c>
      <c r="P11" s="14">
        <v>0.29945249814792302</v>
      </c>
      <c r="Q11" s="14">
        <v>0.27086870230466598</v>
      </c>
      <c r="R11" s="14">
        <v>0.24051188223458</v>
      </c>
      <c r="S11" s="14">
        <v>0.21631329741324101</v>
      </c>
      <c r="T11" s="14">
        <v>0.25758844627628702</v>
      </c>
      <c r="U11" s="14"/>
      <c r="V11" s="14">
        <v>0.217331346442553</v>
      </c>
      <c r="W11" s="14">
        <v>0.24607771984157401</v>
      </c>
      <c r="X11" s="14"/>
      <c r="Y11" s="14">
        <v>0.233548234111293</v>
      </c>
      <c r="Z11" s="14">
        <v>0.25279646319582</v>
      </c>
      <c r="AA11" s="14">
        <v>0.20360945809679001</v>
      </c>
      <c r="AB11" s="14"/>
      <c r="AC11" s="14">
        <v>0.27210625525347998</v>
      </c>
      <c r="AD11" s="14">
        <v>0.21289478045685001</v>
      </c>
      <c r="AE11" s="14">
        <v>0.176041170380839</v>
      </c>
      <c r="AF11" s="14">
        <v>0.226505091924252</v>
      </c>
    </row>
    <row r="12" spans="2:32" x14ac:dyDescent="0.3">
      <c r="B12" s="15" t="s">
        <v>104</v>
      </c>
      <c r="C12" s="14">
        <v>0.104509862986222</v>
      </c>
      <c r="D12" s="14">
        <v>0.102655022180439</v>
      </c>
      <c r="E12" s="14">
        <v>0.10667955460318</v>
      </c>
      <c r="F12" s="14"/>
      <c r="G12" s="14">
        <v>9.0069749342535102E-2</v>
      </c>
      <c r="H12" s="14">
        <v>8.4372974928561703E-2</v>
      </c>
      <c r="I12" s="14">
        <v>0.119254730146924</v>
      </c>
      <c r="J12" s="14">
        <v>0.16996638601727401</v>
      </c>
      <c r="K12" s="14"/>
      <c r="L12" s="14">
        <v>7.9022502171539097E-2</v>
      </c>
      <c r="M12" s="14">
        <v>9.5321902491230404E-2</v>
      </c>
      <c r="N12" s="14">
        <v>0.143838606073241</v>
      </c>
      <c r="O12" s="14">
        <v>0.12549833531722601</v>
      </c>
      <c r="P12" s="14">
        <v>0.12761180101613301</v>
      </c>
      <c r="Q12" s="14">
        <v>9.0510565054924594E-2</v>
      </c>
      <c r="R12" s="14">
        <v>0.12727649417094</v>
      </c>
      <c r="S12" s="14">
        <v>0.12209267703492301</v>
      </c>
      <c r="T12" s="14">
        <v>0.10381263622270601</v>
      </c>
      <c r="U12" s="14"/>
      <c r="V12" s="14">
        <v>7.4108575698742796E-2</v>
      </c>
      <c r="W12" s="14">
        <v>0.162998355873756</v>
      </c>
      <c r="X12" s="14"/>
      <c r="Y12" s="14">
        <v>0.116741768490652</v>
      </c>
      <c r="Z12" s="14">
        <v>8.74428746408588E-2</v>
      </c>
      <c r="AA12" s="14">
        <v>3.9750755026431897E-2</v>
      </c>
      <c r="AB12" s="14"/>
      <c r="AC12" s="14">
        <v>0.170502580644561</v>
      </c>
      <c r="AD12" s="14">
        <v>8.8313288174573401E-2</v>
      </c>
      <c r="AE12" s="14">
        <v>0.14280628586260299</v>
      </c>
      <c r="AF12" s="14">
        <v>4.4736665686836499E-2</v>
      </c>
    </row>
    <row r="13" spans="2:32" x14ac:dyDescent="0.3">
      <c r="B13" s="15" t="s">
        <v>63</v>
      </c>
      <c r="C13" s="20">
        <v>8.8837905771211607E-3</v>
      </c>
      <c r="D13" s="20">
        <v>8.5185164319779502E-3</v>
      </c>
      <c r="E13" s="20">
        <v>9.2758611715848104E-3</v>
      </c>
      <c r="F13" s="20"/>
      <c r="G13" s="20">
        <v>6.4526305458946897E-3</v>
      </c>
      <c r="H13" s="20">
        <v>7.6332986467173196E-3</v>
      </c>
      <c r="I13" s="20">
        <v>1.2748334350112999E-2</v>
      </c>
      <c r="J13" s="20">
        <v>1.0374372687850899E-2</v>
      </c>
      <c r="K13" s="20"/>
      <c r="L13" s="20">
        <v>1.6427711505917299E-2</v>
      </c>
      <c r="M13" s="20">
        <v>3.1232043374398899E-3</v>
      </c>
      <c r="N13" s="20">
        <v>1.3588694370088E-2</v>
      </c>
      <c r="O13" s="20">
        <v>0</v>
      </c>
      <c r="P13" s="20">
        <v>1.9369548042008699E-2</v>
      </c>
      <c r="Q13" s="20">
        <v>7.7084543234265702E-3</v>
      </c>
      <c r="R13" s="20">
        <v>4.4480733317038296E-3</v>
      </c>
      <c r="S13" s="20">
        <v>1.25113795744701E-2</v>
      </c>
      <c r="T13" s="20">
        <v>2.66629759421086E-3</v>
      </c>
      <c r="U13" s="20"/>
      <c r="V13" s="20">
        <v>3.8788394028465602E-3</v>
      </c>
      <c r="W13" s="20">
        <v>1.9387957366998301E-2</v>
      </c>
      <c r="X13" s="20"/>
      <c r="Y13" s="20">
        <v>6.1108454119117497E-3</v>
      </c>
      <c r="Z13" s="20">
        <v>2.6307481112389699E-2</v>
      </c>
      <c r="AA13" s="20">
        <v>3.81380341305109E-3</v>
      </c>
      <c r="AB13" s="20"/>
      <c r="AC13" s="20">
        <v>1.0903158316374E-2</v>
      </c>
      <c r="AD13" s="20">
        <v>3.6359478264484202E-3</v>
      </c>
      <c r="AE13" s="20">
        <v>4.2218517710459903E-2</v>
      </c>
      <c r="AF13" s="20">
        <v>4.3810804398795198E-3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114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101</v>
      </c>
      <c r="C9" s="14">
        <v>0.227621375862051</v>
      </c>
      <c r="D9" s="14">
        <v>0.26303574565392401</v>
      </c>
      <c r="E9" s="14">
        <v>0.19288652041941201</v>
      </c>
      <c r="F9" s="14"/>
      <c r="G9" s="14">
        <v>0.236007659219031</v>
      </c>
      <c r="H9" s="14">
        <v>0.218653273028695</v>
      </c>
      <c r="I9" s="14">
        <v>0.23611410403604499</v>
      </c>
      <c r="J9" s="14">
        <v>0.220827016803162</v>
      </c>
      <c r="K9" s="14"/>
      <c r="L9" s="14">
        <v>0.26279984762480302</v>
      </c>
      <c r="M9" s="14">
        <v>0.15420766409630901</v>
      </c>
      <c r="N9" s="14">
        <v>0.212912879128166</v>
      </c>
      <c r="O9" s="14">
        <v>0.23892434700920201</v>
      </c>
      <c r="P9" s="14">
        <v>0.21614906427097799</v>
      </c>
      <c r="Q9" s="14">
        <v>0.23939612627846299</v>
      </c>
      <c r="R9" s="14">
        <v>0.224746356889688</v>
      </c>
      <c r="S9" s="14">
        <v>0.22871803234952001</v>
      </c>
      <c r="T9" s="14">
        <v>0.245427954811586</v>
      </c>
      <c r="U9" s="14"/>
      <c r="V9" s="14">
        <v>0.23977279388202799</v>
      </c>
      <c r="W9" s="14">
        <v>0.20137883036116799</v>
      </c>
      <c r="X9" s="14"/>
      <c r="Y9" s="14">
        <v>0.22169701292112101</v>
      </c>
      <c r="Z9" s="14">
        <v>0.226806018456054</v>
      </c>
      <c r="AA9" s="14">
        <v>0.27109265608543998</v>
      </c>
      <c r="AB9" s="14"/>
      <c r="AC9" s="14">
        <v>0.185767546680149</v>
      </c>
      <c r="AD9" s="14">
        <v>0.23746772817366801</v>
      </c>
      <c r="AE9" s="14">
        <v>0.243385052546497</v>
      </c>
      <c r="AF9" s="14">
        <v>0.244539112290279</v>
      </c>
    </row>
    <row r="10" spans="2:32" x14ac:dyDescent="0.3">
      <c r="B10" s="15" t="s">
        <v>102</v>
      </c>
      <c r="C10" s="14">
        <v>0.34393758663291502</v>
      </c>
      <c r="D10" s="14">
        <v>0.38770939390521197</v>
      </c>
      <c r="E10" s="14">
        <v>0.30119406785832997</v>
      </c>
      <c r="F10" s="14"/>
      <c r="G10" s="14">
        <v>0.35520378159702298</v>
      </c>
      <c r="H10" s="14">
        <v>0.339653772499111</v>
      </c>
      <c r="I10" s="14">
        <v>0.32916940497240499</v>
      </c>
      <c r="J10" s="14">
        <v>0.362616325882129</v>
      </c>
      <c r="K10" s="14"/>
      <c r="L10" s="14">
        <v>0.40795029722466802</v>
      </c>
      <c r="M10" s="14">
        <v>0.36831596200342998</v>
      </c>
      <c r="N10" s="14">
        <v>0.31562649587154101</v>
      </c>
      <c r="O10" s="14">
        <v>0.33532167319635803</v>
      </c>
      <c r="P10" s="14">
        <v>0.27068532881644097</v>
      </c>
      <c r="Q10" s="14">
        <v>0.28879348414013001</v>
      </c>
      <c r="R10" s="14">
        <v>0.32327903571477401</v>
      </c>
      <c r="S10" s="14">
        <v>0.36959680491007402</v>
      </c>
      <c r="T10" s="14">
        <v>0.32732688381672498</v>
      </c>
      <c r="U10" s="14"/>
      <c r="V10" s="14">
        <v>0.38027207027993998</v>
      </c>
      <c r="W10" s="14">
        <v>0.26798450152587899</v>
      </c>
      <c r="X10" s="14"/>
      <c r="Y10" s="14">
        <v>0.34161887391963103</v>
      </c>
      <c r="Z10" s="14">
        <v>0.28722013894481202</v>
      </c>
      <c r="AA10" s="14">
        <v>0.41752625305141999</v>
      </c>
      <c r="AB10" s="14"/>
      <c r="AC10" s="14">
        <v>0.28673563983454697</v>
      </c>
      <c r="AD10" s="14">
        <v>0.37219744366629898</v>
      </c>
      <c r="AE10" s="14">
        <v>0.21752968319601601</v>
      </c>
      <c r="AF10" s="14">
        <v>0.39696844528078201</v>
      </c>
    </row>
    <row r="11" spans="2:32" x14ac:dyDescent="0.3">
      <c r="B11" s="15" t="s">
        <v>103</v>
      </c>
      <c r="C11" s="14">
        <v>0.1814782493696</v>
      </c>
      <c r="D11" s="14">
        <v>0.16912174178893699</v>
      </c>
      <c r="E11" s="14">
        <v>0.194382927914657</v>
      </c>
      <c r="F11" s="14"/>
      <c r="G11" s="14">
        <v>0.194971725872255</v>
      </c>
      <c r="H11" s="14">
        <v>0.186019853077425</v>
      </c>
      <c r="I11" s="14">
        <v>0.17420450583612701</v>
      </c>
      <c r="J11" s="14">
        <v>0.152439442827633</v>
      </c>
      <c r="K11" s="14"/>
      <c r="L11" s="14">
        <v>0.161020497223303</v>
      </c>
      <c r="M11" s="14">
        <v>0.18872009648785901</v>
      </c>
      <c r="N11" s="14">
        <v>0.152388400195998</v>
      </c>
      <c r="O11" s="14">
        <v>0.18566982374132099</v>
      </c>
      <c r="P11" s="14">
        <v>0.20394413666518599</v>
      </c>
      <c r="Q11" s="14">
        <v>0.17747870213019201</v>
      </c>
      <c r="R11" s="14">
        <v>0.22646510332523501</v>
      </c>
      <c r="S11" s="14">
        <v>0.25622002443644198</v>
      </c>
      <c r="T11" s="14">
        <v>0.15307842211693701</v>
      </c>
      <c r="U11" s="14"/>
      <c r="V11" s="14">
        <v>0.172118401029417</v>
      </c>
      <c r="W11" s="14">
        <v>0.20499130664999701</v>
      </c>
      <c r="X11" s="14"/>
      <c r="Y11" s="14">
        <v>0.17805960441277499</v>
      </c>
      <c r="Z11" s="14">
        <v>0.204285599320154</v>
      </c>
      <c r="AA11" s="14">
        <v>0.19341789770191301</v>
      </c>
      <c r="AB11" s="14"/>
      <c r="AC11" s="14">
        <v>0.20107479812995899</v>
      </c>
      <c r="AD11" s="14">
        <v>0.167267198986562</v>
      </c>
      <c r="AE11" s="14">
        <v>0.215529692246274</v>
      </c>
      <c r="AF11" s="14">
        <v>0.182149513598203</v>
      </c>
    </row>
    <row r="12" spans="2:32" x14ac:dyDescent="0.3">
      <c r="B12" s="15" t="s">
        <v>104</v>
      </c>
      <c r="C12" s="14">
        <v>0.23889620262285299</v>
      </c>
      <c r="D12" s="14">
        <v>0.17462847867339101</v>
      </c>
      <c r="E12" s="14">
        <v>0.30088326924969599</v>
      </c>
      <c r="F12" s="14"/>
      <c r="G12" s="14">
        <v>0.21134154516442</v>
      </c>
      <c r="H12" s="14">
        <v>0.24488948608022201</v>
      </c>
      <c r="I12" s="14">
        <v>0.25369621906700401</v>
      </c>
      <c r="J12" s="14">
        <v>0.25002915396188102</v>
      </c>
      <c r="K12" s="14"/>
      <c r="L12" s="14">
        <v>0.166470255004808</v>
      </c>
      <c r="M12" s="14">
        <v>0.278962118720331</v>
      </c>
      <c r="N12" s="14">
        <v>0.30712382065218702</v>
      </c>
      <c r="O12" s="14">
        <v>0.22096919602812201</v>
      </c>
      <c r="P12" s="14">
        <v>0.29313543325444302</v>
      </c>
      <c r="Q12" s="14">
        <v>0.278450122325616</v>
      </c>
      <c r="R12" s="14">
        <v>0.22550950407030301</v>
      </c>
      <c r="S12" s="14">
        <v>0.14546513830396399</v>
      </c>
      <c r="T12" s="14">
        <v>0.26883414406632999</v>
      </c>
      <c r="U12" s="14"/>
      <c r="V12" s="14">
        <v>0.20538580572839199</v>
      </c>
      <c r="W12" s="14">
        <v>0.30583750577207702</v>
      </c>
      <c r="X12" s="14"/>
      <c r="Y12" s="14">
        <v>0.25134741071016597</v>
      </c>
      <c r="Z12" s="14">
        <v>0.27551290216313001</v>
      </c>
      <c r="AA12" s="14">
        <v>0.117963193161227</v>
      </c>
      <c r="AB12" s="14"/>
      <c r="AC12" s="14">
        <v>0.31211881636719202</v>
      </c>
      <c r="AD12" s="14">
        <v>0.219431392673024</v>
      </c>
      <c r="AE12" s="14">
        <v>0.28893600466142499</v>
      </c>
      <c r="AF12" s="14">
        <v>0.17634292883073699</v>
      </c>
    </row>
    <row r="13" spans="2:32" x14ac:dyDescent="0.3">
      <c r="B13" s="15" t="s">
        <v>63</v>
      </c>
      <c r="C13" s="20">
        <v>8.0665855125815096E-3</v>
      </c>
      <c r="D13" s="20">
        <v>5.5046399785357103E-3</v>
      </c>
      <c r="E13" s="20">
        <v>1.0653214557904699E-2</v>
      </c>
      <c r="F13" s="20"/>
      <c r="G13" s="20">
        <v>2.47528814727086E-3</v>
      </c>
      <c r="H13" s="20">
        <v>1.07836153145477E-2</v>
      </c>
      <c r="I13" s="20">
        <v>6.8157660884196301E-3</v>
      </c>
      <c r="J13" s="20">
        <v>1.4088060525195401E-2</v>
      </c>
      <c r="K13" s="20"/>
      <c r="L13" s="20">
        <v>1.7591029224179799E-3</v>
      </c>
      <c r="M13" s="20">
        <v>9.7941586920712708E-3</v>
      </c>
      <c r="N13" s="20">
        <v>1.19484041521082E-2</v>
      </c>
      <c r="O13" s="20">
        <v>1.9114960024995999E-2</v>
      </c>
      <c r="P13" s="20">
        <v>1.60860369929515E-2</v>
      </c>
      <c r="Q13" s="20">
        <v>1.58815651255978E-2</v>
      </c>
      <c r="R13" s="20">
        <v>0</v>
      </c>
      <c r="S13" s="20">
        <v>0</v>
      </c>
      <c r="T13" s="20">
        <v>5.3325951884217199E-3</v>
      </c>
      <c r="U13" s="20"/>
      <c r="V13" s="20">
        <v>2.4509290802239301E-3</v>
      </c>
      <c r="W13" s="20">
        <v>1.98078556908786E-2</v>
      </c>
      <c r="X13" s="20"/>
      <c r="Y13" s="20">
        <v>7.2770980363072299E-3</v>
      </c>
      <c r="Z13" s="20">
        <v>6.1753411158497404E-3</v>
      </c>
      <c r="AA13" s="20">
        <v>0</v>
      </c>
      <c r="AB13" s="20"/>
      <c r="AC13" s="20">
        <v>1.43031989881521E-2</v>
      </c>
      <c r="AD13" s="20">
        <v>3.6362365004468699E-3</v>
      </c>
      <c r="AE13" s="20">
        <v>3.4619567349788098E-2</v>
      </c>
      <c r="AF13" s="20">
        <v>0</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G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121</v>
      </c>
      <c r="E2" s="23"/>
      <c r="F2" s="23"/>
      <c r="G2" s="23"/>
    </row>
    <row r="6" spans="2:7" ht="49.95" customHeight="1" x14ac:dyDescent="0.3">
      <c r="B6" s="17" t="s">
        <v>14</v>
      </c>
      <c r="C6" s="17" t="s">
        <v>115</v>
      </c>
      <c r="D6" s="17" t="s">
        <v>116</v>
      </c>
      <c r="E6" s="17" t="s">
        <v>117</v>
      </c>
      <c r="F6" s="17" t="s">
        <v>118</v>
      </c>
    </row>
    <row r="7" spans="2:7" x14ac:dyDescent="0.3">
      <c r="B7" s="15" t="s">
        <v>119</v>
      </c>
      <c r="C7" s="14">
        <v>0.93906277377764102</v>
      </c>
      <c r="D7" s="14">
        <v>0.92230737278485897</v>
      </c>
      <c r="E7" s="14">
        <v>0.89578609664536701</v>
      </c>
      <c r="F7" s="14">
        <v>0.94350243737839101</v>
      </c>
    </row>
    <row r="8" spans="2:7" x14ac:dyDescent="0.3">
      <c r="B8" s="15" t="s">
        <v>120</v>
      </c>
      <c r="C8" s="14">
        <v>5.2571724808467397E-2</v>
      </c>
      <c r="D8" s="14">
        <v>7.25352858330581E-2</v>
      </c>
      <c r="E8" s="14">
        <v>8.2334496780355093E-2</v>
      </c>
      <c r="F8" s="14">
        <v>4.60746891643629E-2</v>
      </c>
    </row>
    <row r="9" spans="2:7" x14ac:dyDescent="0.3">
      <c r="B9" s="15" t="s">
        <v>63</v>
      </c>
      <c r="C9" s="14">
        <v>8.3655014138920205E-3</v>
      </c>
      <c r="D9" s="14">
        <v>5.1573413820825403E-3</v>
      </c>
      <c r="E9" s="14">
        <v>2.1879406574277602E-2</v>
      </c>
      <c r="F9" s="14">
        <v>1.0422873457245799E-2</v>
      </c>
    </row>
    <row r="10" spans="2:7" x14ac:dyDescent="0.3">
      <c r="B10" s="16"/>
      <c r="C10" s="16"/>
      <c r="D10" s="16"/>
      <c r="E10" s="16"/>
      <c r="F10" s="16"/>
    </row>
    <row r="11" spans="2:7" x14ac:dyDescent="0.3">
      <c r="B11" t="s">
        <v>65</v>
      </c>
    </row>
    <row r="12" spans="2:7" x14ac:dyDescent="0.3">
      <c r="B12" t="s">
        <v>66</v>
      </c>
    </row>
    <row r="16" spans="2:7" x14ac:dyDescent="0.3">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122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119</v>
      </c>
      <c r="C9" s="14">
        <v>0.93906277377764102</v>
      </c>
      <c r="D9" s="14">
        <v>0.93730186035096896</v>
      </c>
      <c r="E9" s="14">
        <v>0.94148197987730098</v>
      </c>
      <c r="F9" s="14"/>
      <c r="G9" s="14">
        <v>0.92136204314055903</v>
      </c>
      <c r="H9" s="14">
        <v>0.93828239460732499</v>
      </c>
      <c r="I9" s="14">
        <v>0.94662045812724405</v>
      </c>
      <c r="J9" s="14">
        <v>0.96475416989310903</v>
      </c>
      <c r="K9" s="14"/>
      <c r="L9" s="14">
        <v>0.90593327169389903</v>
      </c>
      <c r="M9" s="14">
        <v>0.95843246945073102</v>
      </c>
      <c r="N9" s="14">
        <v>0.97029517037421098</v>
      </c>
      <c r="O9" s="14">
        <v>0.97237082514555895</v>
      </c>
      <c r="P9" s="14">
        <v>0.93848825606756103</v>
      </c>
      <c r="Q9" s="14">
        <v>0.924369632844664</v>
      </c>
      <c r="R9" s="14">
        <v>0.941787301672947</v>
      </c>
      <c r="S9" s="14">
        <v>0.96187015550172705</v>
      </c>
      <c r="T9" s="14">
        <v>0.94170790826550399</v>
      </c>
      <c r="U9" s="14"/>
      <c r="V9" s="14">
        <v>0.94881959634677304</v>
      </c>
      <c r="W9" s="14">
        <v>0.92223164729235996</v>
      </c>
      <c r="X9" s="14"/>
      <c r="Y9" s="14">
        <v>0.94879244562625298</v>
      </c>
      <c r="Z9" s="14">
        <v>0.94562336356353405</v>
      </c>
      <c r="AA9" s="14">
        <v>0.94151538299305204</v>
      </c>
      <c r="AB9" s="14"/>
      <c r="AC9" s="14">
        <v>0.92915910534655399</v>
      </c>
      <c r="AD9" s="14">
        <v>0.95996356322790299</v>
      </c>
      <c r="AE9" s="14">
        <v>0.90359151825813899</v>
      </c>
      <c r="AF9" s="14">
        <v>0.92577656798803898</v>
      </c>
    </row>
    <row r="10" spans="2:32" x14ac:dyDescent="0.3">
      <c r="B10" s="15" t="s">
        <v>120</v>
      </c>
      <c r="C10" s="14">
        <v>5.2571724808467397E-2</v>
      </c>
      <c r="D10" s="14">
        <v>5.2257471735337201E-2</v>
      </c>
      <c r="E10" s="14">
        <v>5.2202833922362198E-2</v>
      </c>
      <c r="F10" s="14"/>
      <c r="G10" s="14">
        <v>7.6519299177848596E-2</v>
      </c>
      <c r="H10" s="14">
        <v>4.8396369981047002E-2</v>
      </c>
      <c r="I10" s="14">
        <v>4.1900619374353999E-2</v>
      </c>
      <c r="J10" s="14">
        <v>3.5245830106890599E-2</v>
      </c>
      <c r="K10" s="14"/>
      <c r="L10" s="14">
        <v>8.5197665850639495E-2</v>
      </c>
      <c r="M10" s="14">
        <v>2.9919948813681499E-2</v>
      </c>
      <c r="N10" s="14">
        <v>1.46416791077886E-2</v>
      </c>
      <c r="O10" s="14">
        <v>1.6746470934957E-2</v>
      </c>
      <c r="P10" s="14">
        <v>6.1511743932438502E-2</v>
      </c>
      <c r="Q10" s="14">
        <v>6.8676454709088702E-2</v>
      </c>
      <c r="R10" s="14">
        <v>5.3764624995349397E-2</v>
      </c>
      <c r="S10" s="14">
        <v>3.0672665507306799E-2</v>
      </c>
      <c r="T10" s="14">
        <v>4.9845267282224298E-2</v>
      </c>
      <c r="U10" s="14"/>
      <c r="V10" s="14">
        <v>4.6242486035984298E-2</v>
      </c>
      <c r="W10" s="14">
        <v>6.2155649353356997E-2</v>
      </c>
      <c r="X10" s="14"/>
      <c r="Y10" s="14">
        <v>4.0162099520772099E-2</v>
      </c>
      <c r="Z10" s="14">
        <v>5.4376636436466202E-2</v>
      </c>
      <c r="AA10" s="14">
        <v>4.7828854554012201E-2</v>
      </c>
      <c r="AB10" s="14"/>
      <c r="AC10" s="14">
        <v>4.9425852302431697E-2</v>
      </c>
      <c r="AD10" s="14">
        <v>3.4362162190585598E-2</v>
      </c>
      <c r="AE10" s="14">
        <v>9.6408481741860799E-2</v>
      </c>
      <c r="AF10" s="14">
        <v>7.0808122510013005E-2</v>
      </c>
    </row>
    <row r="11" spans="2:32" x14ac:dyDescent="0.3">
      <c r="B11" s="15" t="s">
        <v>63</v>
      </c>
      <c r="C11" s="20">
        <v>8.3655014138920205E-3</v>
      </c>
      <c r="D11" s="20">
        <v>1.04406679136941E-2</v>
      </c>
      <c r="E11" s="20">
        <v>6.3151862003367597E-3</v>
      </c>
      <c r="F11" s="20"/>
      <c r="G11" s="20">
        <v>2.11865768159209E-3</v>
      </c>
      <c r="H11" s="20">
        <v>1.33212354116277E-2</v>
      </c>
      <c r="I11" s="20">
        <v>1.1478922498402299E-2</v>
      </c>
      <c r="J11" s="20">
        <v>0</v>
      </c>
      <c r="K11" s="20"/>
      <c r="L11" s="20">
        <v>8.8690624554612404E-3</v>
      </c>
      <c r="M11" s="20">
        <v>1.1647581735587499E-2</v>
      </c>
      <c r="N11" s="20">
        <v>1.50631505180004E-2</v>
      </c>
      <c r="O11" s="20">
        <v>1.0882703919483899E-2</v>
      </c>
      <c r="P11" s="20">
        <v>0</v>
      </c>
      <c r="Q11" s="20">
        <v>6.9539124462477796E-3</v>
      </c>
      <c r="R11" s="20">
        <v>4.4480733317038296E-3</v>
      </c>
      <c r="S11" s="20">
        <v>7.4571789909663603E-3</v>
      </c>
      <c r="T11" s="20">
        <v>8.4468244522714706E-3</v>
      </c>
      <c r="U11" s="20"/>
      <c r="V11" s="20">
        <v>4.9379176172429998E-3</v>
      </c>
      <c r="W11" s="20">
        <v>1.56127033542829E-2</v>
      </c>
      <c r="X11" s="20"/>
      <c r="Y11" s="20">
        <v>1.1045454852974999E-2</v>
      </c>
      <c r="Z11" s="20">
        <v>0</v>
      </c>
      <c r="AA11" s="20">
        <v>1.0655762452935501E-2</v>
      </c>
      <c r="AB11" s="20"/>
      <c r="AC11" s="20">
        <v>2.14150423510144E-2</v>
      </c>
      <c r="AD11" s="20">
        <v>5.6742745815116201E-3</v>
      </c>
      <c r="AE11" s="20">
        <v>0</v>
      </c>
      <c r="AF11" s="20">
        <v>3.41530950194754E-3</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123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119</v>
      </c>
      <c r="C9" s="14">
        <v>0.92230737278485897</v>
      </c>
      <c r="D9" s="14">
        <v>0.93502390266799396</v>
      </c>
      <c r="E9" s="14">
        <v>0.91019641938941298</v>
      </c>
      <c r="F9" s="14"/>
      <c r="G9" s="14">
        <v>0.89381810711961895</v>
      </c>
      <c r="H9" s="14">
        <v>0.92915487387985796</v>
      </c>
      <c r="I9" s="14">
        <v>0.93384517069593198</v>
      </c>
      <c r="J9" s="14">
        <v>0.93928821199535595</v>
      </c>
      <c r="K9" s="14"/>
      <c r="L9" s="14">
        <v>0.91739738263812598</v>
      </c>
      <c r="M9" s="14">
        <v>0.95958812013641004</v>
      </c>
      <c r="N9" s="14">
        <v>0.93674219224789601</v>
      </c>
      <c r="O9" s="14">
        <v>0.94506602089651004</v>
      </c>
      <c r="P9" s="14">
        <v>0.900362197199574</v>
      </c>
      <c r="Q9" s="14">
        <v>0.91709399810179004</v>
      </c>
      <c r="R9" s="14">
        <v>0.92601601591807303</v>
      </c>
      <c r="S9" s="14">
        <v>0.89434138385905804</v>
      </c>
      <c r="T9" s="14">
        <v>0.89814455135324101</v>
      </c>
      <c r="U9" s="14"/>
      <c r="V9" s="14">
        <v>0.94610702248346601</v>
      </c>
      <c r="W9" s="14">
        <v>0.87449801984572195</v>
      </c>
      <c r="X9" s="14"/>
      <c r="Y9" s="14">
        <v>0.92489134581289301</v>
      </c>
      <c r="Z9" s="14">
        <v>0.92408058081189404</v>
      </c>
      <c r="AA9" s="14">
        <v>0.92611109387861001</v>
      </c>
      <c r="AB9" s="14"/>
      <c r="AC9" s="14">
        <v>0.87958640831587898</v>
      </c>
      <c r="AD9" s="14">
        <v>0.94816073079633101</v>
      </c>
      <c r="AE9" s="14">
        <v>0.86080638621647998</v>
      </c>
      <c r="AF9" s="14">
        <v>0.94186045037869404</v>
      </c>
    </row>
    <row r="10" spans="2:32" x14ac:dyDescent="0.3">
      <c r="B10" s="15" t="s">
        <v>120</v>
      </c>
      <c r="C10" s="14">
        <v>7.25352858330581E-2</v>
      </c>
      <c r="D10" s="14">
        <v>5.7402874255565298E-2</v>
      </c>
      <c r="E10" s="14">
        <v>8.7046979465402005E-2</v>
      </c>
      <c r="F10" s="14"/>
      <c r="G10" s="14">
        <v>0.100363219561714</v>
      </c>
      <c r="H10" s="14">
        <v>6.5327006798596293E-2</v>
      </c>
      <c r="I10" s="14">
        <v>6.0974194921658002E-2</v>
      </c>
      <c r="J10" s="14">
        <v>5.8174178103582899E-2</v>
      </c>
      <c r="K10" s="14"/>
      <c r="L10" s="14">
        <v>7.4872570628828294E-2</v>
      </c>
      <c r="M10" s="14">
        <v>3.7738655387484603E-2</v>
      </c>
      <c r="N10" s="14">
        <v>5.4462512050297299E-2</v>
      </c>
      <c r="O10" s="14">
        <v>5.4933979103490203E-2</v>
      </c>
      <c r="P10" s="14">
        <v>9.3792236003239604E-2</v>
      </c>
      <c r="Q10" s="14">
        <v>7.8975801416176605E-2</v>
      </c>
      <c r="R10" s="14">
        <v>6.9535910750223098E-2</v>
      </c>
      <c r="S10" s="14">
        <v>9.1158032417578805E-2</v>
      </c>
      <c r="T10" s="14">
        <v>9.9189151052548094E-2</v>
      </c>
      <c r="U10" s="14"/>
      <c r="V10" s="14">
        <v>5.0132697862836799E-2</v>
      </c>
      <c r="W10" s="14">
        <v>0.117349711663533</v>
      </c>
      <c r="X10" s="14"/>
      <c r="Y10" s="14">
        <v>6.9029509439122602E-2</v>
      </c>
      <c r="Z10" s="14">
        <v>7.5919419188105797E-2</v>
      </c>
      <c r="AA10" s="14">
        <v>6.0095304111494198E-2</v>
      </c>
      <c r="AB10" s="14"/>
      <c r="AC10" s="14">
        <v>0.10923159641882001</v>
      </c>
      <c r="AD10" s="14">
        <v>4.8398537537660699E-2</v>
      </c>
      <c r="AE10" s="14">
        <v>0.13919361378351999</v>
      </c>
      <c r="AF10" s="14">
        <v>5.3718522011263502E-2</v>
      </c>
    </row>
    <row r="11" spans="2:32" x14ac:dyDescent="0.3">
      <c r="B11" s="15" t="s">
        <v>63</v>
      </c>
      <c r="C11" s="20">
        <v>5.1573413820825403E-3</v>
      </c>
      <c r="D11" s="20">
        <v>7.5732230764409799E-3</v>
      </c>
      <c r="E11" s="20">
        <v>2.7566011451850099E-3</v>
      </c>
      <c r="F11" s="20"/>
      <c r="G11" s="20">
        <v>5.8186733186677596E-3</v>
      </c>
      <c r="H11" s="20">
        <v>5.5181193215453903E-3</v>
      </c>
      <c r="I11" s="20">
        <v>5.1806343824104002E-3</v>
      </c>
      <c r="J11" s="20">
        <v>2.5376099010609499E-3</v>
      </c>
      <c r="K11" s="20"/>
      <c r="L11" s="20">
        <v>7.7300467330460101E-3</v>
      </c>
      <c r="M11" s="20">
        <v>2.6732244761056702E-3</v>
      </c>
      <c r="N11" s="20">
        <v>8.7952957018067306E-3</v>
      </c>
      <c r="O11" s="20">
        <v>0</v>
      </c>
      <c r="P11" s="20">
        <v>5.8455667971865598E-3</v>
      </c>
      <c r="Q11" s="20">
        <v>3.9302004820332701E-3</v>
      </c>
      <c r="R11" s="20">
        <v>4.4480733317038296E-3</v>
      </c>
      <c r="S11" s="20">
        <v>1.45005837233631E-2</v>
      </c>
      <c r="T11" s="20">
        <v>2.66629759421086E-3</v>
      </c>
      <c r="U11" s="20"/>
      <c r="V11" s="20">
        <v>3.7602796536969599E-3</v>
      </c>
      <c r="W11" s="20">
        <v>8.1522684907452993E-3</v>
      </c>
      <c r="X11" s="20"/>
      <c r="Y11" s="20">
        <v>6.0791447479846203E-3</v>
      </c>
      <c r="Z11" s="20">
        <v>0</v>
      </c>
      <c r="AA11" s="20">
        <v>1.37936020098959E-2</v>
      </c>
      <c r="AB11" s="20"/>
      <c r="AC11" s="20">
        <v>1.1181995265301699E-2</v>
      </c>
      <c r="AD11" s="20">
        <v>3.4407316660082501E-3</v>
      </c>
      <c r="AE11" s="20">
        <v>0</v>
      </c>
      <c r="AF11" s="20">
        <v>4.4210276100423301E-3</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124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119</v>
      </c>
      <c r="C9" s="14">
        <v>0.89578609664536701</v>
      </c>
      <c r="D9" s="14">
        <v>0.90778861449373405</v>
      </c>
      <c r="E9" s="14">
        <v>0.886477857850409</v>
      </c>
      <c r="F9" s="14"/>
      <c r="G9" s="14">
        <v>0.88543339542802102</v>
      </c>
      <c r="H9" s="14">
        <v>0.90440490399568296</v>
      </c>
      <c r="I9" s="14">
        <v>0.88760536596040096</v>
      </c>
      <c r="J9" s="14">
        <v>0.90732008429958999</v>
      </c>
      <c r="K9" s="14"/>
      <c r="L9" s="14">
        <v>0.90282285967787401</v>
      </c>
      <c r="M9" s="14">
        <v>0.88756803117839</v>
      </c>
      <c r="N9" s="14">
        <v>0.85781702754796996</v>
      </c>
      <c r="O9" s="14">
        <v>0.94857627105057596</v>
      </c>
      <c r="P9" s="14">
        <v>0.88552626102142495</v>
      </c>
      <c r="Q9" s="14">
        <v>0.90722682545363997</v>
      </c>
      <c r="R9" s="14">
        <v>0.86901443846385495</v>
      </c>
      <c r="S9" s="14">
        <v>0.89470340684639704</v>
      </c>
      <c r="T9" s="14">
        <v>0.89382324785159695</v>
      </c>
      <c r="U9" s="14"/>
      <c r="V9" s="14">
        <v>0.90148581995615495</v>
      </c>
      <c r="W9" s="14">
        <v>0.88769815779358696</v>
      </c>
      <c r="X9" s="14"/>
      <c r="Y9" s="14">
        <v>0.89017458628889701</v>
      </c>
      <c r="Z9" s="14">
        <v>0.89593900460852005</v>
      </c>
      <c r="AA9" s="14">
        <v>0.93776541883505404</v>
      </c>
      <c r="AB9" s="14"/>
      <c r="AC9" s="14">
        <v>0.88154862870519501</v>
      </c>
      <c r="AD9" s="14">
        <v>0.89614603496575596</v>
      </c>
      <c r="AE9" s="14">
        <v>0.90424506645915803</v>
      </c>
      <c r="AF9" s="14">
        <v>0.91252720389742004</v>
      </c>
    </row>
    <row r="10" spans="2:32" x14ac:dyDescent="0.3">
      <c r="B10" s="15" t="s">
        <v>120</v>
      </c>
      <c r="C10" s="14">
        <v>8.2334496780355093E-2</v>
      </c>
      <c r="D10" s="14">
        <v>7.2208302939739996E-2</v>
      </c>
      <c r="E10" s="14">
        <v>9.1868676567061505E-2</v>
      </c>
      <c r="F10" s="14"/>
      <c r="G10" s="14">
        <v>9.9560039595585403E-2</v>
      </c>
      <c r="H10" s="14">
        <v>6.9681143904512896E-2</v>
      </c>
      <c r="I10" s="14">
        <v>8.5520947323919294E-2</v>
      </c>
      <c r="J10" s="14">
        <v>7.8659195451904806E-2</v>
      </c>
      <c r="K10" s="14"/>
      <c r="L10" s="14">
        <v>8.5549576981077902E-2</v>
      </c>
      <c r="M10" s="14">
        <v>8.6453598716777894E-2</v>
      </c>
      <c r="N10" s="14">
        <v>9.3206825269981905E-2</v>
      </c>
      <c r="O10" s="14">
        <v>2.88101688186224E-2</v>
      </c>
      <c r="P10" s="14">
        <v>9.7442708671579906E-2</v>
      </c>
      <c r="Q10" s="14">
        <v>7.7165594618114799E-2</v>
      </c>
      <c r="R10" s="14">
        <v>0.103361261892016</v>
      </c>
      <c r="S10" s="14">
        <v>7.4212621449602903E-2</v>
      </c>
      <c r="T10" s="14">
        <v>8.3703994514175803E-2</v>
      </c>
      <c r="U10" s="14"/>
      <c r="V10" s="14">
        <v>7.5953322739258894E-2</v>
      </c>
      <c r="W10" s="14">
        <v>9.3008302358116607E-2</v>
      </c>
      <c r="X10" s="14"/>
      <c r="Y10" s="14">
        <v>8.1793737336289599E-2</v>
      </c>
      <c r="Z10" s="14">
        <v>0.10406099539148</v>
      </c>
      <c r="AA10" s="14">
        <v>4.3985203941164397E-2</v>
      </c>
      <c r="AB10" s="14"/>
      <c r="AC10" s="14">
        <v>9.1987538377688097E-2</v>
      </c>
      <c r="AD10" s="14">
        <v>7.6016095717441307E-2</v>
      </c>
      <c r="AE10" s="14">
        <v>9.5754933540842399E-2</v>
      </c>
      <c r="AF10" s="14">
        <v>7.5823523401926898E-2</v>
      </c>
    </row>
    <row r="11" spans="2:32" x14ac:dyDescent="0.3">
      <c r="B11" s="15" t="s">
        <v>63</v>
      </c>
      <c r="C11" s="20">
        <v>2.1879406574277602E-2</v>
      </c>
      <c r="D11" s="20">
        <v>2.0003082566525499E-2</v>
      </c>
      <c r="E11" s="20">
        <v>2.1653465582529299E-2</v>
      </c>
      <c r="F11" s="20"/>
      <c r="G11" s="20">
        <v>1.50065649763936E-2</v>
      </c>
      <c r="H11" s="20">
        <v>2.5913952099803701E-2</v>
      </c>
      <c r="I11" s="20">
        <v>2.6873686715679301E-2</v>
      </c>
      <c r="J11" s="20">
        <v>1.4020720248505199E-2</v>
      </c>
      <c r="K11" s="20"/>
      <c r="L11" s="20">
        <v>1.16275633410476E-2</v>
      </c>
      <c r="M11" s="20">
        <v>2.5978370104831599E-2</v>
      </c>
      <c r="N11" s="20">
        <v>4.8976147182048603E-2</v>
      </c>
      <c r="O11" s="20">
        <v>2.2613560130801E-2</v>
      </c>
      <c r="P11" s="20">
        <v>1.70310303069948E-2</v>
      </c>
      <c r="Q11" s="20">
        <v>1.56075799282453E-2</v>
      </c>
      <c r="R11" s="20">
        <v>2.7624299644129199E-2</v>
      </c>
      <c r="S11" s="20">
        <v>3.1083971703999898E-2</v>
      </c>
      <c r="T11" s="20">
        <v>2.2472757634227701E-2</v>
      </c>
      <c r="U11" s="20"/>
      <c r="V11" s="20">
        <v>2.25608573045861E-2</v>
      </c>
      <c r="W11" s="20">
        <v>1.92935398482964E-2</v>
      </c>
      <c r="X11" s="20"/>
      <c r="Y11" s="20">
        <v>2.80316763748132E-2</v>
      </c>
      <c r="Z11" s="20">
        <v>0</v>
      </c>
      <c r="AA11" s="20">
        <v>1.8249377223781602E-2</v>
      </c>
      <c r="AB11" s="20"/>
      <c r="AC11" s="20">
        <v>2.6463832917116799E-2</v>
      </c>
      <c r="AD11" s="20">
        <v>2.7837869316802301E-2</v>
      </c>
      <c r="AE11" s="20">
        <v>0</v>
      </c>
      <c r="AF11" s="20">
        <v>1.16492727006533E-2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125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119</v>
      </c>
      <c r="C9" s="14">
        <v>0.94350243737839101</v>
      </c>
      <c r="D9" s="14">
        <v>0.95108592235292</v>
      </c>
      <c r="E9" s="14">
        <v>0.93574770677163599</v>
      </c>
      <c r="F9" s="14"/>
      <c r="G9" s="14">
        <v>0.94664414073402903</v>
      </c>
      <c r="H9" s="14">
        <v>0.93909440226021901</v>
      </c>
      <c r="I9" s="14">
        <v>0.93895447667091103</v>
      </c>
      <c r="J9" s="14">
        <v>0.95973094638009104</v>
      </c>
      <c r="K9" s="14"/>
      <c r="L9" s="14">
        <v>0.92861350319654801</v>
      </c>
      <c r="M9" s="14">
        <v>0.95587869390005398</v>
      </c>
      <c r="N9" s="14">
        <v>0.96355778739284403</v>
      </c>
      <c r="O9" s="14">
        <v>0.97705217643046505</v>
      </c>
      <c r="P9" s="14">
        <v>0.929333270930502</v>
      </c>
      <c r="Q9" s="14">
        <v>0.94782136007929596</v>
      </c>
      <c r="R9" s="14">
        <v>0.92766214668959202</v>
      </c>
      <c r="S9" s="14">
        <v>0.93790068295361595</v>
      </c>
      <c r="T9" s="14">
        <v>0.94282907424356799</v>
      </c>
      <c r="U9" s="14"/>
      <c r="V9" s="14">
        <v>0.95253247701793298</v>
      </c>
      <c r="W9" s="14">
        <v>0.92360086665444496</v>
      </c>
      <c r="X9" s="14"/>
      <c r="Y9" s="14">
        <v>0.95198874714327597</v>
      </c>
      <c r="Z9" s="14">
        <v>0.92305371696619198</v>
      </c>
      <c r="AA9" s="14">
        <v>0.94674363682055696</v>
      </c>
      <c r="AB9" s="14"/>
      <c r="AC9" s="14">
        <v>0.944611587174367</v>
      </c>
      <c r="AD9" s="14">
        <v>0.95551471560732504</v>
      </c>
      <c r="AE9" s="14">
        <v>0.86706605424136896</v>
      </c>
      <c r="AF9" s="14">
        <v>0.94636592886493698</v>
      </c>
    </row>
    <row r="10" spans="2:32" x14ac:dyDescent="0.3">
      <c r="B10" s="15" t="s">
        <v>120</v>
      </c>
      <c r="C10" s="14">
        <v>4.60746891643629E-2</v>
      </c>
      <c r="D10" s="14">
        <v>3.9118747016602201E-2</v>
      </c>
      <c r="E10" s="14">
        <v>5.3170406704568497E-2</v>
      </c>
      <c r="F10" s="14"/>
      <c r="G10" s="14">
        <v>4.4167967608244499E-2</v>
      </c>
      <c r="H10" s="14">
        <v>5.1335406667285102E-2</v>
      </c>
      <c r="I10" s="14">
        <v>4.3994531627923501E-2</v>
      </c>
      <c r="J10" s="14">
        <v>3.77314437188477E-2</v>
      </c>
      <c r="K10" s="14"/>
      <c r="L10" s="14">
        <v>6.0676475974946298E-2</v>
      </c>
      <c r="M10" s="14">
        <v>3.2526806458261497E-2</v>
      </c>
      <c r="N10" s="14">
        <v>2.7646916905349199E-2</v>
      </c>
      <c r="O10" s="14">
        <v>2.2947823569534401E-2</v>
      </c>
      <c r="P10" s="14">
        <v>6.2461680537432597E-2</v>
      </c>
      <c r="Q10" s="14">
        <v>4.1118182101686697E-2</v>
      </c>
      <c r="R10" s="14">
        <v>5.4343889466416703E-2</v>
      </c>
      <c r="S10" s="14">
        <v>4.8853989063155197E-2</v>
      </c>
      <c r="T10" s="14">
        <v>4.70191543062876E-2</v>
      </c>
      <c r="U10" s="14"/>
      <c r="V10" s="14">
        <v>4.0394975407484802E-2</v>
      </c>
      <c r="W10" s="14">
        <v>5.8839702915478499E-2</v>
      </c>
      <c r="X10" s="14"/>
      <c r="Y10" s="14">
        <v>3.6895779881951501E-2</v>
      </c>
      <c r="Z10" s="14">
        <v>5.8416760980224601E-2</v>
      </c>
      <c r="AA10" s="14">
        <v>4.83428381949444E-2</v>
      </c>
      <c r="AB10" s="14"/>
      <c r="AC10" s="14">
        <v>4.1485075819047798E-2</v>
      </c>
      <c r="AD10" s="14">
        <v>3.4753963911225198E-2</v>
      </c>
      <c r="AE10" s="14">
        <v>0.105536844332656</v>
      </c>
      <c r="AF10" s="14">
        <v>5.2059222911697303E-2</v>
      </c>
    </row>
    <row r="11" spans="2:32" x14ac:dyDescent="0.3">
      <c r="B11" s="15" t="s">
        <v>63</v>
      </c>
      <c r="C11" s="20">
        <v>1.0422873457245799E-2</v>
      </c>
      <c r="D11" s="20">
        <v>9.7953306304778796E-3</v>
      </c>
      <c r="E11" s="20">
        <v>1.10818865237957E-2</v>
      </c>
      <c r="F11" s="20"/>
      <c r="G11" s="20">
        <v>9.1878916577258895E-3</v>
      </c>
      <c r="H11" s="20">
        <v>9.5701910724959594E-3</v>
      </c>
      <c r="I11" s="20">
        <v>1.7050991701165599E-2</v>
      </c>
      <c r="J11" s="20">
        <v>2.5376099010609499E-3</v>
      </c>
      <c r="K11" s="20"/>
      <c r="L11" s="20">
        <v>1.0710020828505499E-2</v>
      </c>
      <c r="M11" s="20">
        <v>1.15944996416848E-2</v>
      </c>
      <c r="N11" s="20">
        <v>8.7952957018067306E-3</v>
      </c>
      <c r="O11" s="20">
        <v>0</v>
      </c>
      <c r="P11" s="20">
        <v>8.2050485320656896E-3</v>
      </c>
      <c r="Q11" s="20">
        <v>1.1060457819016999E-2</v>
      </c>
      <c r="R11" s="20">
        <v>1.79939638439915E-2</v>
      </c>
      <c r="S11" s="20">
        <v>1.3245327983228699E-2</v>
      </c>
      <c r="T11" s="20">
        <v>1.01517714501444E-2</v>
      </c>
      <c r="U11" s="20"/>
      <c r="V11" s="20">
        <v>7.0725475745827496E-3</v>
      </c>
      <c r="W11" s="20">
        <v>1.7559430430076999E-2</v>
      </c>
      <c r="X11" s="20"/>
      <c r="Y11" s="20">
        <v>1.1115472974772601E-2</v>
      </c>
      <c r="Z11" s="20">
        <v>1.85295220535832E-2</v>
      </c>
      <c r="AA11" s="20">
        <v>4.9135249844984097E-3</v>
      </c>
      <c r="AB11" s="20"/>
      <c r="AC11" s="20">
        <v>1.3903337006585499E-2</v>
      </c>
      <c r="AD11" s="20">
        <v>9.7313204814498903E-3</v>
      </c>
      <c r="AE11" s="20">
        <v>2.7397101425975699E-2</v>
      </c>
      <c r="AF11" s="20">
        <v>1.5748482233658601E-3</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F3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143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126</v>
      </c>
      <c r="C9" s="14">
        <v>0.63327362687574096</v>
      </c>
      <c r="D9" s="14">
        <v>0.62186554284481299</v>
      </c>
      <c r="E9" s="14">
        <v>0.64466408444064605</v>
      </c>
      <c r="F9" s="14"/>
      <c r="G9" s="14">
        <v>0.62330550910550897</v>
      </c>
      <c r="H9" s="14">
        <v>0.64112108695696601</v>
      </c>
      <c r="I9" s="14">
        <v>0.626497635272667</v>
      </c>
      <c r="J9" s="14">
        <v>0.64360400383362104</v>
      </c>
      <c r="K9" s="14"/>
      <c r="L9" s="14">
        <v>0.57568035504778603</v>
      </c>
      <c r="M9" s="14">
        <v>0.65931838482322103</v>
      </c>
      <c r="N9" s="14">
        <v>0.64837568283148705</v>
      </c>
      <c r="O9" s="14">
        <v>0.66154758779231404</v>
      </c>
      <c r="P9" s="14">
        <v>0.616709668999464</v>
      </c>
      <c r="Q9" s="14">
        <v>0.65130040410601497</v>
      </c>
      <c r="R9" s="14">
        <v>0.60229910803245801</v>
      </c>
      <c r="S9" s="14">
        <v>0.64801915461237702</v>
      </c>
      <c r="T9" s="14">
        <v>0.68026914149123496</v>
      </c>
      <c r="U9" s="14"/>
      <c r="V9" s="14">
        <v>0.65552399864665001</v>
      </c>
      <c r="W9" s="14">
        <v>0.58570655648943404</v>
      </c>
      <c r="X9" s="14"/>
      <c r="Y9" s="14">
        <v>0.65343079253982095</v>
      </c>
      <c r="Z9" s="14">
        <v>0.543438028495282</v>
      </c>
      <c r="AA9" s="14">
        <v>0.71716541833260705</v>
      </c>
      <c r="AB9" s="14"/>
      <c r="AC9" s="14">
        <v>0.62999311082445697</v>
      </c>
      <c r="AD9" s="14">
        <v>0.66407866412838101</v>
      </c>
      <c r="AE9" s="14">
        <v>0.466542054759091</v>
      </c>
      <c r="AF9" s="14">
        <v>0.63783501936326903</v>
      </c>
    </row>
    <row r="10" spans="2:32" x14ac:dyDescent="0.3">
      <c r="B10" s="15" t="s">
        <v>127</v>
      </c>
      <c r="C10" s="14">
        <v>0.54094052436945095</v>
      </c>
      <c r="D10" s="14">
        <v>0.52086169544299099</v>
      </c>
      <c r="E10" s="14">
        <v>0.56180924126736898</v>
      </c>
      <c r="F10" s="14"/>
      <c r="G10" s="14">
        <v>0.51794511824241696</v>
      </c>
      <c r="H10" s="14">
        <v>0.53189692348155204</v>
      </c>
      <c r="I10" s="14">
        <v>0.54533638240455296</v>
      </c>
      <c r="J10" s="14">
        <v>0.61055057541497304</v>
      </c>
      <c r="K10" s="14"/>
      <c r="L10" s="14">
        <v>0.48832394538055202</v>
      </c>
      <c r="M10" s="14">
        <v>0.55398326155076705</v>
      </c>
      <c r="N10" s="14">
        <v>0.55790700782228897</v>
      </c>
      <c r="O10" s="14">
        <v>0.54751974289416605</v>
      </c>
      <c r="P10" s="14">
        <v>0.53772422087863103</v>
      </c>
      <c r="Q10" s="14">
        <v>0.57505987292064498</v>
      </c>
      <c r="R10" s="14">
        <v>0.59274317221883199</v>
      </c>
      <c r="S10" s="14">
        <v>0.49724368304485</v>
      </c>
      <c r="T10" s="14">
        <v>0.55487147281938198</v>
      </c>
      <c r="U10" s="14"/>
      <c r="V10" s="14">
        <v>0.54875423407839596</v>
      </c>
      <c r="W10" s="14">
        <v>0.523089903819691</v>
      </c>
      <c r="X10" s="14"/>
      <c r="Y10" s="14">
        <v>0.56622725863590695</v>
      </c>
      <c r="Z10" s="14">
        <v>0.48244639063284001</v>
      </c>
      <c r="AA10" s="14">
        <v>0.48774096365883701</v>
      </c>
      <c r="AB10" s="14"/>
      <c r="AC10" s="14">
        <v>0.55043460818496204</v>
      </c>
      <c r="AD10" s="14">
        <v>0.57379053936495295</v>
      </c>
      <c r="AE10" s="14">
        <v>0.44951185920595499</v>
      </c>
      <c r="AF10" s="14">
        <v>0.49698520973815602</v>
      </c>
    </row>
    <row r="11" spans="2:32" x14ac:dyDescent="0.3">
      <c r="B11" s="15" t="s">
        <v>128</v>
      </c>
      <c r="C11" s="14">
        <v>0.53719159363626701</v>
      </c>
      <c r="D11" s="14">
        <v>0.56690544862269399</v>
      </c>
      <c r="E11" s="14">
        <v>0.50716412285146095</v>
      </c>
      <c r="F11" s="14"/>
      <c r="G11" s="14">
        <v>0.56881021941038301</v>
      </c>
      <c r="H11" s="14">
        <v>0.54045885493871604</v>
      </c>
      <c r="I11" s="14">
        <v>0.52037684146655006</v>
      </c>
      <c r="J11" s="14">
        <v>0.492005430894564</v>
      </c>
      <c r="K11" s="14"/>
      <c r="L11" s="14">
        <v>0.55163160508543096</v>
      </c>
      <c r="M11" s="14">
        <v>0.53382492959574501</v>
      </c>
      <c r="N11" s="14">
        <v>0.53970979799055396</v>
      </c>
      <c r="O11" s="14">
        <v>0.52619073942378203</v>
      </c>
      <c r="P11" s="14">
        <v>0.56321061465602096</v>
      </c>
      <c r="Q11" s="14">
        <v>0.46329253598106002</v>
      </c>
      <c r="R11" s="14">
        <v>0.54620320213967999</v>
      </c>
      <c r="S11" s="14">
        <v>0.57504931903256595</v>
      </c>
      <c r="T11" s="14">
        <v>0.55207309543931404</v>
      </c>
      <c r="U11" s="14"/>
      <c r="V11" s="14">
        <v>0.55673508234462998</v>
      </c>
      <c r="W11" s="14">
        <v>0.49711467710650897</v>
      </c>
      <c r="X11" s="14"/>
      <c r="Y11" s="14">
        <v>0.52406399052794606</v>
      </c>
      <c r="Z11" s="14">
        <v>0.49785468932869398</v>
      </c>
      <c r="AA11" s="14">
        <v>0.631935598356412</v>
      </c>
      <c r="AB11" s="14"/>
      <c r="AC11" s="14">
        <v>0.49739606701279498</v>
      </c>
      <c r="AD11" s="14">
        <v>0.53847151041336805</v>
      </c>
      <c r="AE11" s="14">
        <v>0.49635752432102198</v>
      </c>
      <c r="AF11" s="14">
        <v>0.59449973208138096</v>
      </c>
    </row>
    <row r="12" spans="2:32" x14ac:dyDescent="0.3">
      <c r="B12" s="15" t="s">
        <v>129</v>
      </c>
      <c r="C12" s="14">
        <v>0.53107148408466498</v>
      </c>
      <c r="D12" s="14">
        <v>0.51349127825568197</v>
      </c>
      <c r="E12" s="14">
        <v>0.54832711837844506</v>
      </c>
      <c r="F12" s="14"/>
      <c r="G12" s="14">
        <v>0.48225315401028301</v>
      </c>
      <c r="H12" s="14">
        <v>0.542573081399496</v>
      </c>
      <c r="I12" s="14">
        <v>0.52432573905532698</v>
      </c>
      <c r="J12" s="14">
        <v>0.613936215408594</v>
      </c>
      <c r="K12" s="14"/>
      <c r="L12" s="14">
        <v>0.47439432535842901</v>
      </c>
      <c r="M12" s="14">
        <v>0.60436110862083203</v>
      </c>
      <c r="N12" s="14">
        <v>0.56465450117098503</v>
      </c>
      <c r="O12" s="14">
        <v>0.47168945301049198</v>
      </c>
      <c r="P12" s="14">
        <v>0.56243419300796504</v>
      </c>
      <c r="Q12" s="14">
        <v>0.54738846584116496</v>
      </c>
      <c r="R12" s="14">
        <v>0.46348584938318099</v>
      </c>
      <c r="S12" s="14">
        <v>0.56526836313498796</v>
      </c>
      <c r="T12" s="14">
        <v>0.55914312470662098</v>
      </c>
      <c r="U12" s="14"/>
      <c r="V12" s="14">
        <v>0.54589491388439604</v>
      </c>
      <c r="W12" s="14">
        <v>0.50671670342331698</v>
      </c>
      <c r="X12" s="14"/>
      <c r="Y12" s="14">
        <v>0.54788498200174296</v>
      </c>
      <c r="Z12" s="14">
        <v>0.44710326215780299</v>
      </c>
      <c r="AA12" s="14">
        <v>0.51972923240117996</v>
      </c>
      <c r="AB12" s="14"/>
      <c r="AC12" s="14">
        <v>0.52228445416639002</v>
      </c>
      <c r="AD12" s="14">
        <v>0.562339710366903</v>
      </c>
      <c r="AE12" s="14">
        <v>0.46482761793866401</v>
      </c>
      <c r="AF12" s="14">
        <v>0.51189105190759299</v>
      </c>
    </row>
    <row r="13" spans="2:32" x14ac:dyDescent="0.3">
      <c r="B13" s="15" t="s">
        <v>130</v>
      </c>
      <c r="C13" s="14">
        <v>0.47813139931409199</v>
      </c>
      <c r="D13" s="14">
        <v>0.473936731080558</v>
      </c>
      <c r="E13" s="14">
        <v>0.48292440292365602</v>
      </c>
      <c r="F13" s="14"/>
      <c r="G13" s="14">
        <v>0.44105636090051897</v>
      </c>
      <c r="H13" s="14">
        <v>0.47055288316917498</v>
      </c>
      <c r="I13" s="14">
        <v>0.495863302420125</v>
      </c>
      <c r="J13" s="14">
        <v>0.54693315058879499</v>
      </c>
      <c r="K13" s="14"/>
      <c r="L13" s="14">
        <v>0.45089278276882899</v>
      </c>
      <c r="M13" s="14">
        <v>0.53331436197525695</v>
      </c>
      <c r="N13" s="14">
        <v>0.42648795624980401</v>
      </c>
      <c r="O13" s="14">
        <v>0.48641836870579302</v>
      </c>
      <c r="P13" s="14">
        <v>0.486402046205202</v>
      </c>
      <c r="Q13" s="14">
        <v>0.43069821044462497</v>
      </c>
      <c r="R13" s="14">
        <v>0.51582037703053496</v>
      </c>
      <c r="S13" s="14">
        <v>0.51136264880586102</v>
      </c>
      <c r="T13" s="14">
        <v>0.482501862830025</v>
      </c>
      <c r="U13" s="14"/>
      <c r="V13" s="14">
        <v>0.499063851276138</v>
      </c>
      <c r="W13" s="14">
        <v>0.44417452766242999</v>
      </c>
      <c r="X13" s="14"/>
      <c r="Y13" s="14">
        <v>0.45453344712586602</v>
      </c>
      <c r="Z13" s="14">
        <v>0.49803230717126601</v>
      </c>
      <c r="AA13" s="14">
        <v>0.59499652597722696</v>
      </c>
      <c r="AB13" s="14"/>
      <c r="AC13" s="14">
        <v>0.42887674783729401</v>
      </c>
      <c r="AD13" s="14">
        <v>0.47136566320451101</v>
      </c>
      <c r="AE13" s="14">
        <v>0.48533718612197901</v>
      </c>
      <c r="AF13" s="14">
        <v>0.55633700544359599</v>
      </c>
    </row>
    <row r="14" spans="2:32" x14ac:dyDescent="0.3">
      <c r="B14" s="15" t="s">
        <v>131</v>
      </c>
      <c r="C14" s="14">
        <v>0.422759066355889</v>
      </c>
      <c r="D14" s="14">
        <v>0.417096921985187</v>
      </c>
      <c r="E14" s="14">
        <v>0.42969454190254902</v>
      </c>
      <c r="F14" s="14"/>
      <c r="G14" s="14">
        <v>0.35107210732003402</v>
      </c>
      <c r="H14" s="14">
        <v>0.397705483653091</v>
      </c>
      <c r="I14" s="14">
        <v>0.47661847615470099</v>
      </c>
      <c r="J14" s="14">
        <v>0.54952747761406995</v>
      </c>
      <c r="K14" s="14"/>
      <c r="L14" s="14">
        <v>0.40214207147506997</v>
      </c>
      <c r="M14" s="14">
        <v>0.39673286296542698</v>
      </c>
      <c r="N14" s="14">
        <v>0.40144392466644002</v>
      </c>
      <c r="O14" s="14">
        <v>0.41289446737470398</v>
      </c>
      <c r="P14" s="14">
        <v>0.40208279891108401</v>
      </c>
      <c r="Q14" s="14">
        <v>0.46823478757797599</v>
      </c>
      <c r="R14" s="14">
        <v>0.41391457927970599</v>
      </c>
      <c r="S14" s="14">
        <v>0.486337212214766</v>
      </c>
      <c r="T14" s="14">
        <v>0.45004633697222002</v>
      </c>
      <c r="U14" s="14"/>
      <c r="V14" s="14">
        <v>0.432227385345059</v>
      </c>
      <c r="W14" s="14">
        <v>0.40383274625954402</v>
      </c>
      <c r="X14" s="14"/>
      <c r="Y14" s="14">
        <v>0.41499305169786999</v>
      </c>
      <c r="Z14" s="14">
        <v>0.43464517413626702</v>
      </c>
      <c r="AA14" s="14">
        <v>0.47574830699937498</v>
      </c>
      <c r="AB14" s="14"/>
      <c r="AC14" s="14">
        <v>0.40791643561893498</v>
      </c>
      <c r="AD14" s="14">
        <v>0.42054077000659501</v>
      </c>
      <c r="AE14" s="14">
        <v>0.39284451709969398</v>
      </c>
      <c r="AF14" s="14">
        <v>0.45639247947485601</v>
      </c>
    </row>
    <row r="15" spans="2:32" x14ac:dyDescent="0.3">
      <c r="B15" s="15" t="s">
        <v>132</v>
      </c>
      <c r="C15" s="14">
        <v>0.40746287555529198</v>
      </c>
      <c r="D15" s="14">
        <v>0.41604116907441302</v>
      </c>
      <c r="E15" s="14">
        <v>0.39926820034479199</v>
      </c>
      <c r="F15" s="14"/>
      <c r="G15" s="14">
        <v>0.35417194358867798</v>
      </c>
      <c r="H15" s="14">
        <v>0.401102032607287</v>
      </c>
      <c r="I15" s="14">
        <v>0.41115372345851903</v>
      </c>
      <c r="J15" s="14">
        <v>0.53561988851627895</v>
      </c>
      <c r="K15" s="14"/>
      <c r="L15" s="14">
        <v>0.43052882739640103</v>
      </c>
      <c r="M15" s="14">
        <v>0.38221808425584602</v>
      </c>
      <c r="N15" s="14">
        <v>0.379670032424888</v>
      </c>
      <c r="O15" s="14">
        <v>0.41469777235449101</v>
      </c>
      <c r="P15" s="14">
        <v>0.31539031783499</v>
      </c>
      <c r="Q15" s="14">
        <v>0.39011062536269803</v>
      </c>
      <c r="R15" s="14">
        <v>0.415958998942766</v>
      </c>
      <c r="S15" s="14">
        <v>0.41077911798403499</v>
      </c>
      <c r="T15" s="14">
        <v>0.46286185585028</v>
      </c>
      <c r="U15" s="14"/>
      <c r="V15" s="14">
        <v>0.415483428040548</v>
      </c>
      <c r="W15" s="14">
        <v>0.39111001085353198</v>
      </c>
      <c r="X15" s="14"/>
      <c r="Y15" s="14">
        <v>0.40724420836473102</v>
      </c>
      <c r="Z15" s="14">
        <v>0.35822549852442598</v>
      </c>
      <c r="AA15" s="14">
        <v>0.43599193651773299</v>
      </c>
      <c r="AB15" s="14"/>
      <c r="AC15" s="14">
        <v>0.39239084934375701</v>
      </c>
      <c r="AD15" s="14">
        <v>0.41682401168300498</v>
      </c>
      <c r="AE15" s="14">
        <v>0.387663581507731</v>
      </c>
      <c r="AF15" s="14">
        <v>0.41271142528606097</v>
      </c>
    </row>
    <row r="16" spans="2:32" x14ac:dyDescent="0.3">
      <c r="B16" s="15" t="s">
        <v>133</v>
      </c>
      <c r="C16" s="14">
        <v>0.31673420571241001</v>
      </c>
      <c r="D16" s="14">
        <v>0.28391100875837899</v>
      </c>
      <c r="E16" s="14">
        <v>0.34943184915433601</v>
      </c>
      <c r="F16" s="14"/>
      <c r="G16" s="14">
        <v>0.33968034881063403</v>
      </c>
      <c r="H16" s="14">
        <v>0.321187766106379</v>
      </c>
      <c r="I16" s="14">
        <v>0.283809437280378</v>
      </c>
      <c r="J16" s="14">
        <v>0.31880158607241699</v>
      </c>
      <c r="K16" s="14"/>
      <c r="L16" s="14">
        <v>0.33712558696818601</v>
      </c>
      <c r="M16" s="14">
        <v>0.31355951147172501</v>
      </c>
      <c r="N16" s="14">
        <v>0.289378828422097</v>
      </c>
      <c r="O16" s="14">
        <v>0.29238936496847201</v>
      </c>
      <c r="P16" s="14">
        <v>0.26331388609053202</v>
      </c>
      <c r="Q16" s="14">
        <v>0.31144508371930202</v>
      </c>
      <c r="R16" s="14">
        <v>0.28512258297894999</v>
      </c>
      <c r="S16" s="14">
        <v>0.339757123596309</v>
      </c>
      <c r="T16" s="14">
        <v>0.35714303369362599</v>
      </c>
      <c r="U16" s="14"/>
      <c r="V16" s="14">
        <v>0.33120202872428101</v>
      </c>
      <c r="W16" s="14">
        <v>0.28570952593539101</v>
      </c>
      <c r="X16" s="14"/>
      <c r="Y16" s="14">
        <v>0.30334865514970999</v>
      </c>
      <c r="Z16" s="14">
        <v>0.30808633759569198</v>
      </c>
      <c r="AA16" s="14">
        <v>0.48816045155258397</v>
      </c>
      <c r="AB16" s="14"/>
      <c r="AC16" s="14">
        <v>0.28703536878325198</v>
      </c>
      <c r="AD16" s="14">
        <v>0.311555558827872</v>
      </c>
      <c r="AE16" s="14">
        <v>0.28214200065124201</v>
      </c>
      <c r="AF16" s="14">
        <v>0.37182617700118398</v>
      </c>
    </row>
    <row r="17" spans="2:32" ht="28.8" x14ac:dyDescent="0.3">
      <c r="B17" s="15" t="s">
        <v>134</v>
      </c>
      <c r="C17" s="14">
        <v>0.31081965626833502</v>
      </c>
      <c r="D17" s="14">
        <v>0.28286198081115799</v>
      </c>
      <c r="E17" s="14">
        <v>0.33971726219236298</v>
      </c>
      <c r="F17" s="14"/>
      <c r="G17" s="14">
        <v>0.30417547322341099</v>
      </c>
      <c r="H17" s="14">
        <v>0.32160544055396401</v>
      </c>
      <c r="I17" s="14">
        <v>0.28417361792280499</v>
      </c>
      <c r="J17" s="14">
        <v>0.34440009778844499</v>
      </c>
      <c r="K17" s="14"/>
      <c r="L17" s="14">
        <v>0.31244606617127102</v>
      </c>
      <c r="M17" s="14">
        <v>0.310037379598887</v>
      </c>
      <c r="N17" s="14">
        <v>0.26143605896508598</v>
      </c>
      <c r="O17" s="14">
        <v>0.31431468662717399</v>
      </c>
      <c r="P17" s="14">
        <v>0.34211695280059001</v>
      </c>
      <c r="Q17" s="14">
        <v>0.292980941110069</v>
      </c>
      <c r="R17" s="14">
        <v>0.30432796342135698</v>
      </c>
      <c r="S17" s="14">
        <v>0.30279432701026898</v>
      </c>
      <c r="T17" s="14">
        <v>0.33320134223076903</v>
      </c>
      <c r="U17" s="14"/>
      <c r="V17" s="14">
        <v>0.30403665522422901</v>
      </c>
      <c r="W17" s="14">
        <v>0.321449986024262</v>
      </c>
      <c r="X17" s="14"/>
      <c r="Y17" s="14">
        <v>0.29810907665172598</v>
      </c>
      <c r="Z17" s="14">
        <v>0.35305001101160299</v>
      </c>
      <c r="AA17" s="14">
        <v>0.40237098096526402</v>
      </c>
      <c r="AB17" s="14"/>
      <c r="AC17" s="14">
        <v>0.32265021307601199</v>
      </c>
      <c r="AD17" s="14">
        <v>0.28558693549145298</v>
      </c>
      <c r="AE17" s="14">
        <v>0.31822046273592702</v>
      </c>
      <c r="AF17" s="14">
        <v>0.34218621359495</v>
      </c>
    </row>
    <row r="18" spans="2:32" ht="28.8" x14ac:dyDescent="0.3">
      <c r="B18" s="15" t="s">
        <v>135</v>
      </c>
      <c r="C18" s="14">
        <v>0.29593970268141001</v>
      </c>
      <c r="D18" s="14">
        <v>0.28065619438466199</v>
      </c>
      <c r="E18" s="14">
        <v>0.311274928603056</v>
      </c>
      <c r="F18" s="14"/>
      <c r="G18" s="14">
        <v>0.28964492618798998</v>
      </c>
      <c r="H18" s="14">
        <v>0.261072632228594</v>
      </c>
      <c r="I18" s="14">
        <v>0.294668722052642</v>
      </c>
      <c r="J18" s="14">
        <v>0.422359593460157</v>
      </c>
      <c r="K18" s="14"/>
      <c r="L18" s="14">
        <v>0.338070673755204</v>
      </c>
      <c r="M18" s="14">
        <v>0.256153887287703</v>
      </c>
      <c r="N18" s="14">
        <v>0.246824205316724</v>
      </c>
      <c r="O18" s="14">
        <v>0.27396984684115699</v>
      </c>
      <c r="P18" s="14">
        <v>0.30141247633930202</v>
      </c>
      <c r="Q18" s="14">
        <v>0.25028027396561098</v>
      </c>
      <c r="R18" s="14">
        <v>0.25072281745284303</v>
      </c>
      <c r="S18" s="14">
        <v>0.33194750386918798</v>
      </c>
      <c r="T18" s="14">
        <v>0.353604967645747</v>
      </c>
      <c r="U18" s="14"/>
      <c r="V18" s="14">
        <v>0.31598253084224198</v>
      </c>
      <c r="W18" s="14">
        <v>0.25868252110439</v>
      </c>
      <c r="X18" s="14"/>
      <c r="Y18" s="14">
        <v>0.25127145647785099</v>
      </c>
      <c r="Z18" s="14">
        <v>0.46198202693578999</v>
      </c>
      <c r="AA18" s="14">
        <v>0.43518073617987302</v>
      </c>
      <c r="AB18" s="14"/>
      <c r="AC18" s="14">
        <v>0.221338653357252</v>
      </c>
      <c r="AD18" s="14">
        <v>0.268857668086321</v>
      </c>
      <c r="AE18" s="14">
        <v>0.35916591746679899</v>
      </c>
      <c r="AF18" s="14">
        <v>0.413425349945093</v>
      </c>
    </row>
    <row r="19" spans="2:32" x14ac:dyDescent="0.3">
      <c r="B19" s="15" t="s">
        <v>136</v>
      </c>
      <c r="C19" s="14">
        <v>0.234167059742487</v>
      </c>
      <c r="D19" s="14">
        <v>0.23813199248675401</v>
      </c>
      <c r="E19" s="14">
        <v>0.23090630674213899</v>
      </c>
      <c r="F19" s="14"/>
      <c r="G19" s="14">
        <v>0.247165825010601</v>
      </c>
      <c r="H19" s="14">
        <v>0.22312987871196399</v>
      </c>
      <c r="I19" s="14">
        <v>0.225470624241079</v>
      </c>
      <c r="J19" s="14">
        <v>0.25830257172166299</v>
      </c>
      <c r="K19" s="14"/>
      <c r="L19" s="14">
        <v>0.30033671240410698</v>
      </c>
      <c r="M19" s="14">
        <v>0.223263271320396</v>
      </c>
      <c r="N19" s="14">
        <v>0.15054667989169601</v>
      </c>
      <c r="O19" s="14">
        <v>0.19158135803666501</v>
      </c>
      <c r="P19" s="14">
        <v>0.20457186948960401</v>
      </c>
      <c r="Q19" s="14">
        <v>0.24613271238899201</v>
      </c>
      <c r="R19" s="14">
        <v>0.24374791262359799</v>
      </c>
      <c r="S19" s="14">
        <v>0.20989394381745899</v>
      </c>
      <c r="T19" s="14">
        <v>0.21171580485665401</v>
      </c>
      <c r="U19" s="14"/>
      <c r="V19" s="14">
        <v>0.24537848265335399</v>
      </c>
      <c r="W19" s="14">
        <v>0.20849184173844101</v>
      </c>
      <c r="X19" s="14"/>
      <c r="Y19" s="14">
        <v>0.203038637867232</v>
      </c>
      <c r="Z19" s="14">
        <v>0.26118743428794999</v>
      </c>
      <c r="AA19" s="14">
        <v>0.41782392677435998</v>
      </c>
      <c r="AB19" s="14"/>
      <c r="AC19" s="14">
        <v>0.18949596045866901</v>
      </c>
      <c r="AD19" s="14">
        <v>0.21165221598710501</v>
      </c>
      <c r="AE19" s="14">
        <v>0.25960520473590198</v>
      </c>
      <c r="AF19" s="14">
        <v>0.315116245472852</v>
      </c>
    </row>
    <row r="20" spans="2:32" ht="28.8" x14ac:dyDescent="0.3">
      <c r="B20" s="15" t="s">
        <v>137</v>
      </c>
      <c r="C20" s="14">
        <v>0.180002103847346</v>
      </c>
      <c r="D20" s="14">
        <v>0.191846130773178</v>
      </c>
      <c r="E20" s="14">
        <v>0.16869798514954201</v>
      </c>
      <c r="F20" s="14"/>
      <c r="G20" s="14">
        <v>0.18856419698323201</v>
      </c>
      <c r="H20" s="14">
        <v>0.172787529877232</v>
      </c>
      <c r="I20" s="14">
        <v>0.190346750774226</v>
      </c>
      <c r="J20" s="14">
        <v>0.16357875500725699</v>
      </c>
      <c r="K20" s="14"/>
      <c r="L20" s="14">
        <v>0.25685441989087898</v>
      </c>
      <c r="M20" s="14">
        <v>0.16969861029154101</v>
      </c>
      <c r="N20" s="14">
        <v>0.164370313382114</v>
      </c>
      <c r="O20" s="14">
        <v>0.149762576566838</v>
      </c>
      <c r="P20" s="14">
        <v>0.142251387254691</v>
      </c>
      <c r="Q20" s="14">
        <v>0.15632146741841199</v>
      </c>
      <c r="R20" s="14">
        <v>0.172668277422033</v>
      </c>
      <c r="S20" s="14">
        <v>0.15869805350612501</v>
      </c>
      <c r="T20" s="14">
        <v>0.148340283004879</v>
      </c>
      <c r="U20" s="14"/>
      <c r="V20" s="14">
        <v>0.207152627852281</v>
      </c>
      <c r="W20" s="14">
        <v>0.12516085756491699</v>
      </c>
      <c r="X20" s="14"/>
      <c r="Y20" s="14">
        <v>0.154706688478147</v>
      </c>
      <c r="Z20" s="14">
        <v>0.23373370308233199</v>
      </c>
      <c r="AA20" s="14">
        <v>0.32918866344675302</v>
      </c>
      <c r="AB20" s="14"/>
      <c r="AC20" s="14">
        <v>0.11352637114457199</v>
      </c>
      <c r="AD20" s="14">
        <v>0.17670598876551999</v>
      </c>
      <c r="AE20" s="14">
        <v>0.15646647160480601</v>
      </c>
      <c r="AF20" s="14">
        <v>0.27010891401033899</v>
      </c>
    </row>
    <row r="21" spans="2:32" ht="28.8" x14ac:dyDescent="0.3">
      <c r="B21" s="15" t="s">
        <v>138</v>
      </c>
      <c r="C21" s="14">
        <v>0.14529920061691001</v>
      </c>
      <c r="D21" s="14">
        <v>0.16570595831083501</v>
      </c>
      <c r="E21" s="14">
        <v>0.12532654941053001</v>
      </c>
      <c r="F21" s="14"/>
      <c r="G21" s="14">
        <v>0.107669736195766</v>
      </c>
      <c r="H21" s="14">
        <v>0.129528897251356</v>
      </c>
      <c r="I21" s="14">
        <v>0.18340293574432101</v>
      </c>
      <c r="J21" s="14">
        <v>0.200459164355409</v>
      </c>
      <c r="K21" s="14"/>
      <c r="L21" s="14">
        <v>0.14868642782677599</v>
      </c>
      <c r="M21" s="14">
        <v>0.14422938384369399</v>
      </c>
      <c r="N21" s="14">
        <v>9.47165393017214E-2</v>
      </c>
      <c r="O21" s="14">
        <v>0.13966136619038499</v>
      </c>
      <c r="P21" s="14">
        <v>0.126762202606541</v>
      </c>
      <c r="Q21" s="14">
        <v>0.15053097582070801</v>
      </c>
      <c r="R21" s="14">
        <v>0.162399951237895</v>
      </c>
      <c r="S21" s="14">
        <v>0.125276822406299</v>
      </c>
      <c r="T21" s="14">
        <v>0.16817792975562401</v>
      </c>
      <c r="U21" s="14"/>
      <c r="V21" s="14">
        <v>0.137258441379391</v>
      </c>
      <c r="W21" s="14">
        <v>0.16033800218851901</v>
      </c>
      <c r="X21" s="14"/>
      <c r="Y21" s="14">
        <v>0.14635676602678799</v>
      </c>
      <c r="Z21" s="14">
        <v>0.18061519384027699</v>
      </c>
      <c r="AA21" s="14">
        <v>0.13733564085352301</v>
      </c>
      <c r="AB21" s="14"/>
      <c r="AC21" s="14">
        <v>0.17478344319554601</v>
      </c>
      <c r="AD21" s="14">
        <v>0.130470646249502</v>
      </c>
      <c r="AE21" s="14">
        <v>0.121468783173298</v>
      </c>
      <c r="AF21" s="14">
        <v>0.15129396009007301</v>
      </c>
    </row>
    <row r="22" spans="2:32" x14ac:dyDescent="0.3">
      <c r="B22" s="15" t="s">
        <v>139</v>
      </c>
      <c r="C22" s="14">
        <v>0.143088244245095</v>
      </c>
      <c r="D22" s="14">
        <v>0.150964530920147</v>
      </c>
      <c r="E22" s="14">
        <v>0.134799961139419</v>
      </c>
      <c r="F22" s="14"/>
      <c r="G22" s="14">
        <v>0.148312875447488</v>
      </c>
      <c r="H22" s="14">
        <v>0.132729148215597</v>
      </c>
      <c r="I22" s="14">
        <v>0.14219307157941299</v>
      </c>
      <c r="J22" s="14">
        <v>0.166315824791512</v>
      </c>
      <c r="K22" s="14"/>
      <c r="L22" s="14">
        <v>0.17353956796592401</v>
      </c>
      <c r="M22" s="14">
        <v>0.144243395902653</v>
      </c>
      <c r="N22" s="14">
        <v>0.13200775129322601</v>
      </c>
      <c r="O22" s="14">
        <v>0.112032172033672</v>
      </c>
      <c r="P22" s="14">
        <v>0.156682024240686</v>
      </c>
      <c r="Q22" s="14">
        <v>9.4623707438357602E-2</v>
      </c>
      <c r="R22" s="14">
        <v>0.13418172293695399</v>
      </c>
      <c r="S22" s="14">
        <v>0.14475595499031399</v>
      </c>
      <c r="T22" s="14">
        <v>0.154788674693078</v>
      </c>
      <c r="U22" s="14"/>
      <c r="V22" s="14">
        <v>0.15476721366304599</v>
      </c>
      <c r="W22" s="14">
        <v>0.12030393987325901</v>
      </c>
      <c r="X22" s="14"/>
      <c r="Y22" s="14">
        <v>0.117945723963211</v>
      </c>
      <c r="Z22" s="14">
        <v>0.14252235370911401</v>
      </c>
      <c r="AA22" s="14">
        <v>0.37614919553981802</v>
      </c>
      <c r="AB22" s="14"/>
      <c r="AC22" s="14">
        <v>0.113429253476658</v>
      </c>
      <c r="AD22" s="14">
        <v>0.121187659280966</v>
      </c>
      <c r="AE22" s="14">
        <v>0.13880207302685801</v>
      </c>
      <c r="AF22" s="14">
        <v>0.22420161096102501</v>
      </c>
    </row>
    <row r="23" spans="2:32" x14ac:dyDescent="0.3">
      <c r="B23" s="15" t="s">
        <v>140</v>
      </c>
      <c r="C23" s="14">
        <v>0.14070145652744001</v>
      </c>
      <c r="D23" s="14">
        <v>0.155986172041501</v>
      </c>
      <c r="E23" s="14">
        <v>0.124753763681155</v>
      </c>
      <c r="F23" s="14"/>
      <c r="G23" s="14">
        <v>0.205161844746754</v>
      </c>
      <c r="H23" s="14">
        <v>0.12991252456454899</v>
      </c>
      <c r="I23" s="14">
        <v>0.107541038637491</v>
      </c>
      <c r="J23" s="14">
        <v>0.101515418885105</v>
      </c>
      <c r="K23" s="14"/>
      <c r="L23" s="14">
        <v>0.18331361134056501</v>
      </c>
      <c r="M23" s="14">
        <v>0.12253003875688601</v>
      </c>
      <c r="N23" s="14">
        <v>0.133376010016443</v>
      </c>
      <c r="O23" s="14">
        <v>9.5136632135509006E-2</v>
      </c>
      <c r="P23" s="14">
        <v>0.148608519423437</v>
      </c>
      <c r="Q23" s="14">
        <v>0.123145251621967</v>
      </c>
      <c r="R23" s="14">
        <v>0.100454916455815</v>
      </c>
      <c r="S23" s="14">
        <v>0.16520583409643499</v>
      </c>
      <c r="T23" s="14">
        <v>0.147313825951922</v>
      </c>
      <c r="U23" s="14"/>
      <c r="V23" s="14">
        <v>0.13291079893694299</v>
      </c>
      <c r="W23" s="14">
        <v>0.15705740585616801</v>
      </c>
      <c r="X23" s="14"/>
      <c r="Y23" s="14">
        <v>0.12818167249792201</v>
      </c>
      <c r="Z23" s="14">
        <v>0.179251140311633</v>
      </c>
      <c r="AA23" s="14">
        <v>0.20833746150310301</v>
      </c>
      <c r="AB23" s="14"/>
      <c r="AC23" s="14">
        <v>0.138377189813567</v>
      </c>
      <c r="AD23" s="14">
        <v>0.12376321737396601</v>
      </c>
      <c r="AE23" s="14">
        <v>0.20732138936890901</v>
      </c>
      <c r="AF23" s="14">
        <v>0.15182578528048901</v>
      </c>
    </row>
    <row r="24" spans="2:32" x14ac:dyDescent="0.3">
      <c r="B24" s="15" t="s">
        <v>141</v>
      </c>
      <c r="C24" s="14">
        <v>0.102541694082808</v>
      </c>
      <c r="D24" s="14">
        <v>0.121272726084027</v>
      </c>
      <c r="E24" s="14">
        <v>8.4116339776749399E-2</v>
      </c>
      <c r="F24" s="14"/>
      <c r="G24" s="14">
        <v>6.7734594623548097E-2</v>
      </c>
      <c r="H24" s="14">
        <v>0.109875123769772</v>
      </c>
      <c r="I24" s="14">
        <v>8.5431539673884699E-2</v>
      </c>
      <c r="J24" s="14">
        <v>0.188966287117529</v>
      </c>
      <c r="K24" s="14"/>
      <c r="L24" s="14">
        <v>0.13643347016322299</v>
      </c>
      <c r="M24" s="14">
        <v>6.5085626275509206E-2</v>
      </c>
      <c r="N24" s="14">
        <v>8.3643517296437195E-2</v>
      </c>
      <c r="O24" s="14">
        <v>7.7360786777704194E-2</v>
      </c>
      <c r="P24" s="14">
        <v>8.8601920102280504E-2</v>
      </c>
      <c r="Q24" s="14">
        <v>6.8948182338663497E-2</v>
      </c>
      <c r="R24" s="14">
        <v>0.149163173439364</v>
      </c>
      <c r="S24" s="14">
        <v>9.5428678938169406E-2</v>
      </c>
      <c r="T24" s="14">
        <v>0.11989484129443601</v>
      </c>
      <c r="U24" s="14"/>
      <c r="V24" s="14">
        <v>9.1551799300165299E-2</v>
      </c>
      <c r="W24" s="14">
        <v>0.12585792305386001</v>
      </c>
      <c r="X24" s="14"/>
      <c r="Y24" s="14">
        <v>0.100750788124132</v>
      </c>
      <c r="Z24" s="14">
        <v>8.9939376325293002E-2</v>
      </c>
      <c r="AA24" s="14">
        <v>0.15690085108434401</v>
      </c>
      <c r="AB24" s="14"/>
      <c r="AC24" s="14">
        <v>0.120961532925787</v>
      </c>
      <c r="AD24" s="14">
        <v>8.9640315145272598E-2</v>
      </c>
      <c r="AE24" s="14">
        <v>0.13903293516871701</v>
      </c>
      <c r="AF24" s="14">
        <v>9.5504286242947198E-2</v>
      </c>
    </row>
    <row r="25" spans="2:32" x14ac:dyDescent="0.3">
      <c r="B25" s="15" t="s">
        <v>63</v>
      </c>
      <c r="C25" s="14">
        <v>7.1742653489701097E-3</v>
      </c>
      <c r="D25" s="14">
        <v>7.79560641363363E-3</v>
      </c>
      <c r="E25" s="14">
        <v>6.5744196091485404E-3</v>
      </c>
      <c r="F25" s="14"/>
      <c r="G25" s="14">
        <v>4.3252959658087002E-3</v>
      </c>
      <c r="H25" s="14">
        <v>5.5181193215453903E-3</v>
      </c>
      <c r="I25" s="14">
        <v>1.0435866820974801E-2</v>
      </c>
      <c r="J25" s="14">
        <v>1.2058304275947901E-2</v>
      </c>
      <c r="K25" s="14"/>
      <c r="L25" s="14">
        <v>4.9648680468019598E-3</v>
      </c>
      <c r="M25" s="14">
        <v>9.0728726463100602E-3</v>
      </c>
      <c r="N25" s="14">
        <v>6.26785481619372E-3</v>
      </c>
      <c r="O25" s="14">
        <v>5.0189369040108201E-3</v>
      </c>
      <c r="P25" s="14">
        <v>1.5855357898307599E-2</v>
      </c>
      <c r="Q25" s="14">
        <v>1.14949360491645E-2</v>
      </c>
      <c r="R25" s="14">
        <v>0</v>
      </c>
      <c r="S25" s="14">
        <v>0</v>
      </c>
      <c r="T25" s="14">
        <v>8.8076487187803299E-3</v>
      </c>
      <c r="U25" s="14"/>
      <c r="V25" s="14">
        <v>4.0038213434285099E-3</v>
      </c>
      <c r="W25" s="14">
        <v>1.12814108396321E-2</v>
      </c>
      <c r="X25" s="14"/>
      <c r="Y25" s="14">
        <v>7.3199915201631396E-3</v>
      </c>
      <c r="Z25" s="14">
        <v>6.1770904688667498E-3</v>
      </c>
      <c r="AA25" s="14">
        <v>6.8968010049479597E-3</v>
      </c>
      <c r="AB25" s="14"/>
      <c r="AC25" s="14">
        <v>1.2079765687249401E-2</v>
      </c>
      <c r="AD25" s="14">
        <v>4.8710927586510704E-3</v>
      </c>
      <c r="AE25" s="14">
        <v>9.1332293193306293E-3</v>
      </c>
      <c r="AF25" s="14">
        <v>2.2105138050211698E-3</v>
      </c>
    </row>
    <row r="26" spans="2:32" x14ac:dyDescent="0.3">
      <c r="B26" s="15" t="s">
        <v>142</v>
      </c>
      <c r="C26" s="20">
        <v>6.4513195973183498E-3</v>
      </c>
      <c r="D26" s="20">
        <v>5.6236066220958503E-3</v>
      </c>
      <c r="E26" s="20">
        <v>7.2985806621438803E-3</v>
      </c>
      <c r="F26" s="20"/>
      <c r="G26" s="20">
        <v>8.9192417946716406E-3</v>
      </c>
      <c r="H26" s="20">
        <v>4.0478370229364404E-3</v>
      </c>
      <c r="I26" s="20">
        <v>5.4558736467931303E-3</v>
      </c>
      <c r="J26" s="20">
        <v>1.0696146496960501E-2</v>
      </c>
      <c r="K26" s="20"/>
      <c r="L26" s="20">
        <v>4.4208123310196497E-3</v>
      </c>
      <c r="M26" s="20">
        <v>1.10547966839306E-2</v>
      </c>
      <c r="N26" s="20">
        <v>3.9364236808601502E-2</v>
      </c>
      <c r="O26" s="20">
        <v>0</v>
      </c>
      <c r="P26" s="20">
        <v>0</v>
      </c>
      <c r="Q26" s="20">
        <v>3.9302004820332701E-3</v>
      </c>
      <c r="R26" s="20">
        <v>3.88294912708301E-3</v>
      </c>
      <c r="S26" s="20">
        <v>1.04671655728284E-2</v>
      </c>
      <c r="T26" s="20">
        <v>0</v>
      </c>
      <c r="U26" s="20"/>
      <c r="V26" s="20">
        <v>7.2429003169333303E-3</v>
      </c>
      <c r="W26" s="20">
        <v>4.9743583540636004E-3</v>
      </c>
      <c r="X26" s="20"/>
      <c r="Y26" s="20">
        <v>6.23836050286609E-3</v>
      </c>
      <c r="Z26" s="20">
        <v>0</v>
      </c>
      <c r="AA26" s="20">
        <v>1.6723850973944802E-2</v>
      </c>
      <c r="AB26" s="20"/>
      <c r="AC26" s="20">
        <v>6.82303970069167E-3</v>
      </c>
      <c r="AD26" s="20">
        <v>5.9767979771064598E-3</v>
      </c>
      <c r="AE26" s="20">
        <v>0</v>
      </c>
      <c r="AF26" s="20">
        <v>9.8608937507697492E-3</v>
      </c>
    </row>
    <row r="27" spans="2:32" x14ac:dyDescent="0.3">
      <c r="B27" s="16"/>
    </row>
    <row r="28" spans="2:32" x14ac:dyDescent="0.3">
      <c r="B28" t="s">
        <v>65</v>
      </c>
    </row>
    <row r="29" spans="2:32" x14ac:dyDescent="0.3">
      <c r="B29" t="s">
        <v>66</v>
      </c>
    </row>
    <row r="31" spans="2:32" x14ac:dyDescent="0.3">
      <c r="B31"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148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144</v>
      </c>
      <c r="C9" s="14">
        <v>0.35272389508402302</v>
      </c>
      <c r="D9" s="14">
        <v>0.35967427669165403</v>
      </c>
      <c r="E9" s="14">
        <v>0.34683405919799598</v>
      </c>
      <c r="F9" s="14"/>
      <c r="G9" s="14">
        <v>0.36940958944426699</v>
      </c>
      <c r="H9" s="14">
        <v>0.35837170674475299</v>
      </c>
      <c r="I9" s="14">
        <v>0.33660718178284399</v>
      </c>
      <c r="J9" s="14">
        <v>0.33095912690827201</v>
      </c>
      <c r="K9" s="14"/>
      <c r="L9" s="14">
        <v>0.44559564097633197</v>
      </c>
      <c r="M9" s="14">
        <v>0.334720997109062</v>
      </c>
      <c r="N9" s="14">
        <v>0.276784807721703</v>
      </c>
      <c r="O9" s="14">
        <v>0.30646889458665799</v>
      </c>
      <c r="P9" s="14">
        <v>0.36540778352145098</v>
      </c>
      <c r="Q9" s="14">
        <v>0.300480701396797</v>
      </c>
      <c r="R9" s="14">
        <v>0.35232372256887901</v>
      </c>
      <c r="S9" s="14">
        <v>0.40188114064520097</v>
      </c>
      <c r="T9" s="14">
        <v>0.30615693414748102</v>
      </c>
      <c r="U9" s="14"/>
      <c r="V9" s="14">
        <v>0.38094106231849301</v>
      </c>
      <c r="W9" s="14">
        <v>0.29718030047195698</v>
      </c>
      <c r="X9" s="14"/>
      <c r="Y9" s="14">
        <v>0.33957655086142402</v>
      </c>
      <c r="Z9" s="14">
        <v>0.35388431139892701</v>
      </c>
      <c r="AA9" s="14">
        <v>0.47191831581475402</v>
      </c>
      <c r="AB9" s="14"/>
      <c r="AC9" s="14">
        <v>0.26356530726222299</v>
      </c>
      <c r="AD9" s="14">
        <v>0.37973771373701398</v>
      </c>
      <c r="AE9" s="14">
        <v>0.38763018930738002</v>
      </c>
      <c r="AF9" s="14">
        <v>0.38342929615696703</v>
      </c>
    </row>
    <row r="10" spans="2:32" ht="28.8" x14ac:dyDescent="0.3">
      <c r="B10" s="15" t="s">
        <v>145</v>
      </c>
      <c r="C10" s="14">
        <v>0.51723878349397501</v>
      </c>
      <c r="D10" s="14">
        <v>0.51524958158964196</v>
      </c>
      <c r="E10" s="14">
        <v>0.51970105195009797</v>
      </c>
      <c r="F10" s="14"/>
      <c r="G10" s="14">
        <v>0.51000095449793503</v>
      </c>
      <c r="H10" s="14">
        <v>0.500373106069949</v>
      </c>
      <c r="I10" s="14">
        <v>0.53770385731044201</v>
      </c>
      <c r="J10" s="14">
        <v>0.54531192603962897</v>
      </c>
      <c r="K10" s="14"/>
      <c r="L10" s="14">
        <v>0.453944286219292</v>
      </c>
      <c r="M10" s="14">
        <v>0.532834716655333</v>
      </c>
      <c r="N10" s="14">
        <v>0.54835086623488705</v>
      </c>
      <c r="O10" s="14">
        <v>0.55547992619861197</v>
      </c>
      <c r="P10" s="14">
        <v>0.51680683126322502</v>
      </c>
      <c r="Q10" s="14">
        <v>0.54821478340767105</v>
      </c>
      <c r="R10" s="14">
        <v>0.52834492411838796</v>
      </c>
      <c r="S10" s="14">
        <v>0.48851168881914298</v>
      </c>
      <c r="T10" s="14">
        <v>0.54214428614665</v>
      </c>
      <c r="U10" s="14"/>
      <c r="V10" s="14">
        <v>0.52636961962919004</v>
      </c>
      <c r="W10" s="14">
        <v>0.49930025571505998</v>
      </c>
      <c r="X10" s="14"/>
      <c r="Y10" s="14">
        <v>0.52419556177098403</v>
      </c>
      <c r="Z10" s="14">
        <v>0.46689035678718799</v>
      </c>
      <c r="AA10" s="14">
        <v>0.497891708456555</v>
      </c>
      <c r="AB10" s="14"/>
      <c r="AC10" s="14">
        <v>0.51938313346686105</v>
      </c>
      <c r="AD10" s="14">
        <v>0.52675465965734702</v>
      </c>
      <c r="AE10" s="14">
        <v>0.44526204577665202</v>
      </c>
      <c r="AF10" s="14">
        <v>0.52557344997230704</v>
      </c>
    </row>
    <row r="11" spans="2:32" x14ac:dyDescent="0.3">
      <c r="B11" s="15" t="s">
        <v>146</v>
      </c>
      <c r="C11" s="14">
        <v>6.7817408889897596E-2</v>
      </c>
      <c r="D11" s="14">
        <v>6.7103963681922493E-2</v>
      </c>
      <c r="E11" s="14">
        <v>6.8735086308851598E-2</v>
      </c>
      <c r="F11" s="14"/>
      <c r="G11" s="14">
        <v>6.0787801685556399E-2</v>
      </c>
      <c r="H11" s="14">
        <v>6.9985209847961402E-2</v>
      </c>
      <c r="I11" s="14">
        <v>7.1829242913354102E-2</v>
      </c>
      <c r="J11" s="14">
        <v>6.8165486198259906E-2</v>
      </c>
      <c r="K11" s="14"/>
      <c r="L11" s="14">
        <v>5.1458824343086303E-2</v>
      </c>
      <c r="M11" s="14">
        <v>6.9223554067737503E-2</v>
      </c>
      <c r="N11" s="14">
        <v>8.0579098226744E-2</v>
      </c>
      <c r="O11" s="14">
        <v>9.4138120223876798E-2</v>
      </c>
      <c r="P11" s="14">
        <v>7.2102635221618097E-2</v>
      </c>
      <c r="Q11" s="14">
        <v>7.4661511776100406E-2</v>
      </c>
      <c r="R11" s="14">
        <v>6.8151082403467803E-2</v>
      </c>
      <c r="S11" s="14">
        <v>6.6291998525311105E-2</v>
      </c>
      <c r="T11" s="14">
        <v>6.4168683765624401E-2</v>
      </c>
      <c r="U11" s="14"/>
      <c r="V11" s="14">
        <v>4.8651223715956898E-2</v>
      </c>
      <c r="W11" s="14">
        <v>0.105020688060749</v>
      </c>
      <c r="X11" s="14"/>
      <c r="Y11" s="14">
        <v>6.7642297361743403E-2</v>
      </c>
      <c r="Z11" s="14">
        <v>0.116895410436974</v>
      </c>
      <c r="AA11" s="14">
        <v>1.0655762452935501E-2</v>
      </c>
      <c r="AB11" s="14"/>
      <c r="AC11" s="14">
        <v>0.11663401491014</v>
      </c>
      <c r="AD11" s="14">
        <v>4.1155209261127201E-2</v>
      </c>
      <c r="AE11" s="14">
        <v>7.3772009354108395E-2</v>
      </c>
      <c r="AF11" s="14">
        <v>6.41511687088481E-2</v>
      </c>
    </row>
    <row r="12" spans="2:32" x14ac:dyDescent="0.3">
      <c r="B12" s="15" t="s">
        <v>147</v>
      </c>
      <c r="C12" s="20">
        <v>6.22199125321048E-2</v>
      </c>
      <c r="D12" s="20">
        <v>5.7972178036781202E-2</v>
      </c>
      <c r="E12" s="20">
        <v>6.4729802543053896E-2</v>
      </c>
      <c r="F12" s="20"/>
      <c r="G12" s="20">
        <v>5.9801654372240803E-2</v>
      </c>
      <c r="H12" s="20">
        <v>7.1269977337335796E-2</v>
      </c>
      <c r="I12" s="20">
        <v>5.3859717993360298E-2</v>
      </c>
      <c r="J12" s="20">
        <v>5.55634608538388E-2</v>
      </c>
      <c r="K12" s="20"/>
      <c r="L12" s="20">
        <v>4.9001248461289101E-2</v>
      </c>
      <c r="M12" s="20">
        <v>6.3220732167867305E-2</v>
      </c>
      <c r="N12" s="20">
        <v>9.4285227816665707E-2</v>
      </c>
      <c r="O12" s="20">
        <v>4.3913058990853501E-2</v>
      </c>
      <c r="P12" s="20">
        <v>4.5682749993706001E-2</v>
      </c>
      <c r="Q12" s="20">
        <v>7.6643003419430894E-2</v>
      </c>
      <c r="R12" s="20">
        <v>5.1180270909264698E-2</v>
      </c>
      <c r="S12" s="20">
        <v>4.33151720103448E-2</v>
      </c>
      <c r="T12" s="20">
        <v>8.7530095940245106E-2</v>
      </c>
      <c r="U12" s="20"/>
      <c r="V12" s="20">
        <v>4.4038094336360502E-2</v>
      </c>
      <c r="W12" s="20">
        <v>9.8498755752234005E-2</v>
      </c>
      <c r="X12" s="20"/>
      <c r="Y12" s="20">
        <v>6.8585590005848407E-2</v>
      </c>
      <c r="Z12" s="20">
        <v>6.23299213769112E-2</v>
      </c>
      <c r="AA12" s="20">
        <v>1.9534213275755798E-2</v>
      </c>
      <c r="AB12" s="20"/>
      <c r="AC12" s="20">
        <v>0.100417544360776</v>
      </c>
      <c r="AD12" s="20">
        <v>5.2352417344512299E-2</v>
      </c>
      <c r="AE12" s="20">
        <v>9.3335755561859399E-2</v>
      </c>
      <c r="AF12" s="20">
        <v>2.68460851618786E-2</v>
      </c>
    </row>
    <row r="13" spans="2:32" x14ac:dyDescent="0.3">
      <c r="B13" s="16"/>
    </row>
    <row r="14" spans="2:32" x14ac:dyDescent="0.3">
      <c r="B14" t="s">
        <v>65</v>
      </c>
    </row>
    <row r="15" spans="2:32" x14ac:dyDescent="0.3">
      <c r="B15" t="s">
        <v>66</v>
      </c>
    </row>
    <row r="17" spans="2:2" x14ac:dyDescent="0.3">
      <c r="B17"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153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149</v>
      </c>
      <c r="C9" s="14">
        <v>0.24179685909293799</v>
      </c>
      <c r="D9" s="14">
        <v>0.24331545709636601</v>
      </c>
      <c r="E9" s="14">
        <v>0.24100579144008999</v>
      </c>
      <c r="F9" s="14"/>
      <c r="G9" s="14">
        <v>0.24788068497760599</v>
      </c>
      <c r="H9" s="14">
        <v>0.24995880500027001</v>
      </c>
      <c r="I9" s="14">
        <v>0.240110886044618</v>
      </c>
      <c r="J9" s="14">
        <v>0.20618473924276101</v>
      </c>
      <c r="K9" s="14"/>
      <c r="L9" s="14">
        <v>0.34516624375020399</v>
      </c>
      <c r="M9" s="14">
        <v>0.20874415685734199</v>
      </c>
      <c r="N9" s="14">
        <v>0.17545947134977999</v>
      </c>
      <c r="O9" s="14">
        <v>0.19684183149246101</v>
      </c>
      <c r="P9" s="14">
        <v>0.194079126342589</v>
      </c>
      <c r="Q9" s="14">
        <v>0.24562577271647201</v>
      </c>
      <c r="R9" s="14">
        <v>0.25210449238934901</v>
      </c>
      <c r="S9" s="14">
        <v>0.240481219719137</v>
      </c>
      <c r="T9" s="14">
        <v>0.186745797665851</v>
      </c>
      <c r="U9" s="14"/>
      <c r="V9" s="14">
        <v>0.25858284995351899</v>
      </c>
      <c r="W9" s="14">
        <v>0.20514543646002001</v>
      </c>
      <c r="X9" s="14"/>
      <c r="Y9" s="14">
        <v>0.22692610171409699</v>
      </c>
      <c r="Z9" s="14">
        <v>0.264624820955905</v>
      </c>
      <c r="AA9" s="14">
        <v>0.32903052134487498</v>
      </c>
      <c r="AB9" s="14"/>
      <c r="AC9" s="14">
        <v>0.17835226089964101</v>
      </c>
      <c r="AD9" s="14">
        <v>0.250689282284077</v>
      </c>
      <c r="AE9" s="14">
        <v>0.27723944926745098</v>
      </c>
      <c r="AF9" s="14">
        <v>0.27490483884658701</v>
      </c>
    </row>
    <row r="10" spans="2:32" ht="28.8" x14ac:dyDescent="0.3">
      <c r="B10" s="15" t="s">
        <v>150</v>
      </c>
      <c r="C10" s="14">
        <v>0.58937228695324095</v>
      </c>
      <c r="D10" s="14">
        <v>0.60471249754029199</v>
      </c>
      <c r="E10" s="14">
        <v>0.57471951803074295</v>
      </c>
      <c r="F10" s="14"/>
      <c r="G10" s="14">
        <v>0.600687310207909</v>
      </c>
      <c r="H10" s="14">
        <v>0.5728321620822</v>
      </c>
      <c r="I10" s="14">
        <v>0.57450151958726403</v>
      </c>
      <c r="J10" s="14">
        <v>0.64690275534825703</v>
      </c>
      <c r="K10" s="14"/>
      <c r="L10" s="14">
        <v>0.53652973629003298</v>
      </c>
      <c r="M10" s="14">
        <v>0.64565331677806304</v>
      </c>
      <c r="N10" s="14">
        <v>0.55051003451847502</v>
      </c>
      <c r="O10" s="14">
        <v>0.57174889609942903</v>
      </c>
      <c r="P10" s="14">
        <v>0.69632725969255005</v>
      </c>
      <c r="Q10" s="14">
        <v>0.57447258693290104</v>
      </c>
      <c r="R10" s="14">
        <v>0.53836968789400697</v>
      </c>
      <c r="S10" s="14">
        <v>0.58480390373729196</v>
      </c>
      <c r="T10" s="14">
        <v>0.62682650780052596</v>
      </c>
      <c r="U10" s="14"/>
      <c r="V10" s="14">
        <v>0.63010100177848805</v>
      </c>
      <c r="W10" s="14">
        <v>0.507955295837062</v>
      </c>
      <c r="X10" s="14"/>
      <c r="Y10" s="14">
        <v>0.58935031011820604</v>
      </c>
      <c r="Z10" s="14">
        <v>0.61193986900664998</v>
      </c>
      <c r="AA10" s="14">
        <v>0.59590287399390396</v>
      </c>
      <c r="AB10" s="14"/>
      <c r="AC10" s="14">
        <v>0.50756767118677204</v>
      </c>
      <c r="AD10" s="14">
        <v>0.63581282985764498</v>
      </c>
      <c r="AE10" s="14">
        <v>0.50899830085300402</v>
      </c>
      <c r="AF10" s="14">
        <v>0.61829032270772599</v>
      </c>
    </row>
    <row r="11" spans="2:32" ht="28.8" x14ac:dyDescent="0.3">
      <c r="B11" s="15" t="s">
        <v>151</v>
      </c>
      <c r="C11" s="14">
        <v>0.12309451402080999</v>
      </c>
      <c r="D11" s="14">
        <v>0.113301694200392</v>
      </c>
      <c r="E11" s="14">
        <v>0.13217501352229399</v>
      </c>
      <c r="F11" s="14"/>
      <c r="G11" s="14">
        <v>0.10761650195211001</v>
      </c>
      <c r="H11" s="14">
        <v>0.12722622365622099</v>
      </c>
      <c r="I11" s="14">
        <v>0.14102459012881099</v>
      </c>
      <c r="J11" s="14">
        <v>0.10769560478272899</v>
      </c>
      <c r="K11" s="14"/>
      <c r="L11" s="14">
        <v>8.0817175773073596E-2</v>
      </c>
      <c r="M11" s="14">
        <v>0.11280438105999099</v>
      </c>
      <c r="N11" s="14">
        <v>0.182511348122743</v>
      </c>
      <c r="O11" s="14">
        <v>0.16984184314120301</v>
      </c>
      <c r="P11" s="14">
        <v>6.3285442009697906E-2</v>
      </c>
      <c r="Q11" s="14">
        <v>0.12617988244536499</v>
      </c>
      <c r="R11" s="14">
        <v>0.16814881009270499</v>
      </c>
      <c r="S11" s="14">
        <v>0.13456328578117999</v>
      </c>
      <c r="T11" s="14">
        <v>0.14550677372013299</v>
      </c>
      <c r="U11" s="14"/>
      <c r="V11" s="14">
        <v>8.4699965281166495E-2</v>
      </c>
      <c r="W11" s="14">
        <v>0.20355175011740201</v>
      </c>
      <c r="X11" s="14"/>
      <c r="Y11" s="14">
        <v>0.13488947634392101</v>
      </c>
      <c r="Z11" s="14">
        <v>8.82993436758885E-2</v>
      </c>
      <c r="AA11" s="14">
        <v>5.7971790973950103E-2</v>
      </c>
      <c r="AB11" s="14"/>
      <c r="AC11" s="14">
        <v>0.219839469367997</v>
      </c>
      <c r="AD11" s="14">
        <v>9.0194972562148604E-2</v>
      </c>
      <c r="AE11" s="14">
        <v>0.159725401963556</v>
      </c>
      <c r="AF11" s="14">
        <v>7.3337619183250199E-2</v>
      </c>
    </row>
    <row r="12" spans="2:32" ht="28.8" x14ac:dyDescent="0.3">
      <c r="B12" s="15" t="s">
        <v>152</v>
      </c>
      <c r="C12" s="14">
        <v>1.30061373110694E-2</v>
      </c>
      <c r="D12" s="14">
        <v>1.23988531115921E-2</v>
      </c>
      <c r="E12" s="14">
        <v>1.28112376846832E-2</v>
      </c>
      <c r="F12" s="14"/>
      <c r="G12" s="14">
        <v>1.47584505363392E-2</v>
      </c>
      <c r="H12" s="14">
        <v>1.1986719840601E-2</v>
      </c>
      <c r="I12" s="14">
        <v>1.30269027919067E-2</v>
      </c>
      <c r="J12" s="14">
        <v>1.23923599133203E-2</v>
      </c>
      <c r="K12" s="14"/>
      <c r="L12" s="14">
        <v>1.6890956674378298E-2</v>
      </c>
      <c r="M12" s="14">
        <v>8.8496425691825895E-3</v>
      </c>
      <c r="N12" s="14">
        <v>1.46416791077886E-2</v>
      </c>
      <c r="O12" s="14">
        <v>1.00392955744068E-2</v>
      </c>
      <c r="P12" s="14">
        <v>1.20262540469226E-2</v>
      </c>
      <c r="Q12" s="14">
        <v>1.45349274227958E-2</v>
      </c>
      <c r="R12" s="14">
        <v>1.18184527980657E-2</v>
      </c>
      <c r="S12" s="14">
        <v>2.3981977040323999E-2</v>
      </c>
      <c r="T12" s="14">
        <v>8.1838752857510307E-3</v>
      </c>
      <c r="U12" s="14"/>
      <c r="V12" s="14">
        <v>7.4045096508917599E-3</v>
      </c>
      <c r="W12" s="14">
        <v>2.4834469934143798E-2</v>
      </c>
      <c r="X12" s="14"/>
      <c r="Y12" s="14">
        <v>1.0490576831650699E-2</v>
      </c>
      <c r="Z12" s="14">
        <v>1.2704708313547799E-2</v>
      </c>
      <c r="AA12" s="14">
        <v>0</v>
      </c>
      <c r="AB12" s="14"/>
      <c r="AC12" s="14">
        <v>2.3673692911868799E-2</v>
      </c>
      <c r="AD12" s="14">
        <v>3.6359478264484202E-3</v>
      </c>
      <c r="AE12" s="14">
        <v>2.7957842649777302E-2</v>
      </c>
      <c r="AF12" s="14">
        <v>1.51969840828942E-2</v>
      </c>
    </row>
    <row r="13" spans="2:32" x14ac:dyDescent="0.3">
      <c r="B13" s="15" t="s">
        <v>80</v>
      </c>
      <c r="C13" s="20">
        <v>3.2730202621940402E-2</v>
      </c>
      <c r="D13" s="20">
        <v>2.6271498051357398E-2</v>
      </c>
      <c r="E13" s="20">
        <v>3.92884393221902E-2</v>
      </c>
      <c r="F13" s="20"/>
      <c r="G13" s="20">
        <v>2.9057052326036701E-2</v>
      </c>
      <c r="H13" s="20">
        <v>3.7996089420707702E-2</v>
      </c>
      <c r="I13" s="20">
        <v>3.1336101447400899E-2</v>
      </c>
      <c r="J13" s="20">
        <v>2.6824540712932401E-2</v>
      </c>
      <c r="K13" s="20"/>
      <c r="L13" s="20">
        <v>2.0595887512311999E-2</v>
      </c>
      <c r="M13" s="20">
        <v>2.3948502735422199E-2</v>
      </c>
      <c r="N13" s="20">
        <v>7.6877466901213096E-2</v>
      </c>
      <c r="O13" s="20">
        <v>5.1528133692499499E-2</v>
      </c>
      <c r="P13" s="20">
        <v>3.4281917908240603E-2</v>
      </c>
      <c r="Q13" s="20">
        <v>3.9186830482465303E-2</v>
      </c>
      <c r="R13" s="20">
        <v>2.9558556825873199E-2</v>
      </c>
      <c r="S13" s="20">
        <v>1.61696137220671E-2</v>
      </c>
      <c r="T13" s="20">
        <v>3.2737045527738901E-2</v>
      </c>
      <c r="U13" s="20"/>
      <c r="V13" s="20">
        <v>1.9211673335934602E-2</v>
      </c>
      <c r="W13" s="20">
        <v>5.8513047651372399E-2</v>
      </c>
      <c r="X13" s="20"/>
      <c r="Y13" s="20">
        <v>3.8343534992124999E-2</v>
      </c>
      <c r="Z13" s="20">
        <v>2.2431258048008398E-2</v>
      </c>
      <c r="AA13" s="20">
        <v>1.70948136872708E-2</v>
      </c>
      <c r="AB13" s="20"/>
      <c r="AC13" s="20">
        <v>7.0566905633721005E-2</v>
      </c>
      <c r="AD13" s="20">
        <v>1.9666967469680299E-2</v>
      </c>
      <c r="AE13" s="20">
        <v>2.6079005266211E-2</v>
      </c>
      <c r="AF13" s="20">
        <v>1.8270235179542599E-2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F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169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1750</v>
      </c>
      <c r="D7" s="10">
        <v>947</v>
      </c>
      <c r="E7" s="10">
        <v>802</v>
      </c>
      <c r="F7" s="10"/>
      <c r="G7" s="10">
        <v>338</v>
      </c>
      <c r="H7" s="10">
        <v>691</v>
      </c>
      <c r="I7" s="10">
        <v>437</v>
      </c>
      <c r="J7" s="10">
        <v>284</v>
      </c>
      <c r="K7" s="10"/>
      <c r="L7" s="10">
        <v>367</v>
      </c>
      <c r="M7" s="10">
        <v>257</v>
      </c>
      <c r="N7" s="10">
        <v>118</v>
      </c>
      <c r="O7" s="10">
        <v>140</v>
      </c>
      <c r="P7" s="10">
        <v>142</v>
      </c>
      <c r="Q7" s="10">
        <v>209</v>
      </c>
      <c r="R7" s="10">
        <v>160</v>
      </c>
      <c r="S7" s="10">
        <v>103</v>
      </c>
      <c r="T7" s="10">
        <v>254</v>
      </c>
      <c r="U7" s="10"/>
      <c r="V7" s="10">
        <v>1231</v>
      </c>
      <c r="W7" s="10">
        <v>510</v>
      </c>
      <c r="X7" s="10"/>
      <c r="Y7" s="10">
        <v>1361</v>
      </c>
      <c r="Z7" s="10">
        <v>138</v>
      </c>
      <c r="AA7" s="10">
        <v>171</v>
      </c>
      <c r="AB7" s="10"/>
      <c r="AC7" s="10">
        <v>416</v>
      </c>
      <c r="AD7" s="10">
        <v>939</v>
      </c>
      <c r="AE7" s="10">
        <v>94</v>
      </c>
      <c r="AF7" s="10">
        <v>292</v>
      </c>
    </row>
    <row r="8" spans="2:32" ht="30" customHeight="1" x14ac:dyDescent="0.3">
      <c r="B8" s="11" t="s">
        <v>19</v>
      </c>
      <c r="C8" s="11">
        <v>1746</v>
      </c>
      <c r="D8" s="11">
        <v>877</v>
      </c>
      <c r="E8" s="11">
        <v>868</v>
      </c>
      <c r="F8" s="11"/>
      <c r="G8" s="11">
        <v>459</v>
      </c>
      <c r="H8" s="11">
        <v>654</v>
      </c>
      <c r="I8" s="11">
        <v>421</v>
      </c>
      <c r="J8" s="11">
        <v>211</v>
      </c>
      <c r="K8" s="11"/>
      <c r="L8" s="11">
        <v>403</v>
      </c>
      <c r="M8" s="11">
        <v>256</v>
      </c>
      <c r="N8" s="11">
        <v>104</v>
      </c>
      <c r="O8" s="11">
        <v>135</v>
      </c>
      <c r="P8" s="11">
        <v>139</v>
      </c>
      <c r="Q8" s="11">
        <v>209</v>
      </c>
      <c r="R8" s="11">
        <v>156</v>
      </c>
      <c r="S8" s="11">
        <v>94</v>
      </c>
      <c r="T8" s="11">
        <v>251</v>
      </c>
      <c r="U8" s="11"/>
      <c r="V8" s="11">
        <v>1216</v>
      </c>
      <c r="W8" s="11">
        <v>519</v>
      </c>
      <c r="X8" s="11"/>
      <c r="Y8" s="11">
        <v>1196</v>
      </c>
      <c r="Z8" s="11">
        <v>214</v>
      </c>
      <c r="AA8" s="11">
        <v>136</v>
      </c>
      <c r="AB8" s="11"/>
      <c r="AC8" s="11">
        <v>372</v>
      </c>
      <c r="AD8" s="11">
        <v>819</v>
      </c>
      <c r="AE8" s="11">
        <v>147</v>
      </c>
      <c r="AF8" s="11">
        <v>397</v>
      </c>
    </row>
    <row r="9" spans="2:32" x14ac:dyDescent="0.3">
      <c r="B9" s="15" t="s">
        <v>154</v>
      </c>
      <c r="C9" s="14">
        <v>0.67422221733884502</v>
      </c>
      <c r="D9" s="14">
        <v>0.65601285881508797</v>
      </c>
      <c r="E9" s="14">
        <v>0.69220320394133905</v>
      </c>
      <c r="F9" s="14"/>
      <c r="G9" s="14">
        <v>0.66957396346952303</v>
      </c>
      <c r="H9" s="14">
        <v>0.67833659896099896</v>
      </c>
      <c r="I9" s="14">
        <v>0.63695259480589195</v>
      </c>
      <c r="J9" s="14">
        <v>0.74595004280761801</v>
      </c>
      <c r="K9" s="14"/>
      <c r="L9" s="14">
        <v>0.58050848708819802</v>
      </c>
      <c r="M9" s="14">
        <v>0.73689581796842196</v>
      </c>
      <c r="N9" s="14">
        <v>0.69367429105415102</v>
      </c>
      <c r="O9" s="14">
        <v>0.65130891140806502</v>
      </c>
      <c r="P9" s="14">
        <v>0.73256329689795496</v>
      </c>
      <c r="Q9" s="14">
        <v>0.73475900208436695</v>
      </c>
      <c r="R9" s="14">
        <v>0.75337202683594495</v>
      </c>
      <c r="S9" s="14">
        <v>0.56877302689904996</v>
      </c>
      <c r="T9" s="14">
        <v>0.67284534184612499</v>
      </c>
      <c r="U9" s="14"/>
      <c r="V9" s="14">
        <v>0.69356090094739298</v>
      </c>
      <c r="W9" s="14">
        <v>0.62708916136708703</v>
      </c>
      <c r="X9" s="14"/>
      <c r="Y9" s="14">
        <v>0.68664989710408197</v>
      </c>
      <c r="Z9" s="14">
        <v>0.54357772771692303</v>
      </c>
      <c r="AA9" s="14">
        <v>0.62750155062480895</v>
      </c>
      <c r="AB9" s="14"/>
      <c r="AC9" s="14">
        <v>0.65628188374199303</v>
      </c>
      <c r="AD9" s="14">
        <v>0.69919569751254096</v>
      </c>
      <c r="AE9" s="14">
        <v>0.55324877558982399</v>
      </c>
      <c r="AF9" s="14">
        <v>0.68194168182117698</v>
      </c>
    </row>
    <row r="10" spans="2:32" ht="28.8" x14ac:dyDescent="0.3">
      <c r="B10" s="15" t="s">
        <v>155</v>
      </c>
      <c r="C10" s="14">
        <v>0.51170326043709902</v>
      </c>
      <c r="D10" s="14">
        <v>0.49798907453229502</v>
      </c>
      <c r="E10" s="14">
        <v>0.52494152654414095</v>
      </c>
      <c r="F10" s="14"/>
      <c r="G10" s="14">
        <v>0.51263067701612797</v>
      </c>
      <c r="H10" s="14">
        <v>0.50259200121870196</v>
      </c>
      <c r="I10" s="14">
        <v>0.48775493048902402</v>
      </c>
      <c r="J10" s="14">
        <v>0.58570885109200299</v>
      </c>
      <c r="K10" s="14"/>
      <c r="L10" s="14">
        <v>0.41369441357481102</v>
      </c>
      <c r="M10" s="14">
        <v>0.60370733033040602</v>
      </c>
      <c r="N10" s="14">
        <v>0.48619589387810302</v>
      </c>
      <c r="O10" s="14">
        <v>0.553743889016999</v>
      </c>
      <c r="P10" s="14">
        <v>0.64055325300968402</v>
      </c>
      <c r="Q10" s="14">
        <v>0.53951258372083</v>
      </c>
      <c r="R10" s="14">
        <v>0.43241630952447102</v>
      </c>
      <c r="S10" s="14">
        <v>0.534109664645396</v>
      </c>
      <c r="T10" s="14">
        <v>0.509647337688658</v>
      </c>
      <c r="U10" s="14"/>
      <c r="V10" s="14">
        <v>0.53638919148802999</v>
      </c>
      <c r="W10" s="14">
        <v>0.45993703653567197</v>
      </c>
      <c r="X10" s="14"/>
      <c r="Y10" s="14">
        <v>0.50828584817620204</v>
      </c>
      <c r="Z10" s="14">
        <v>0.50972193124073195</v>
      </c>
      <c r="AA10" s="14">
        <v>0.51520138458078102</v>
      </c>
      <c r="AB10" s="14"/>
      <c r="AC10" s="14">
        <v>0.46986521210277898</v>
      </c>
      <c r="AD10" s="14">
        <v>0.52607467911263295</v>
      </c>
      <c r="AE10" s="14">
        <v>0.43482460253500399</v>
      </c>
      <c r="AF10" s="14">
        <v>0.55765820769547703</v>
      </c>
    </row>
    <row r="11" spans="2:32" ht="28.8" x14ac:dyDescent="0.3">
      <c r="B11" s="15" t="s">
        <v>156</v>
      </c>
      <c r="C11" s="14">
        <v>0.48032359110071998</v>
      </c>
      <c r="D11" s="14">
        <v>0.49302204390895898</v>
      </c>
      <c r="E11" s="14">
        <v>0.46810107848814397</v>
      </c>
      <c r="F11" s="14"/>
      <c r="G11" s="14">
        <v>0.46277779614046899</v>
      </c>
      <c r="H11" s="14">
        <v>0.44721429264263102</v>
      </c>
      <c r="I11" s="14">
        <v>0.467207209008145</v>
      </c>
      <c r="J11" s="14">
        <v>0.64722961021980596</v>
      </c>
      <c r="K11" s="14"/>
      <c r="L11" s="14">
        <v>0.46337325642666899</v>
      </c>
      <c r="M11" s="14">
        <v>0.52771775153438105</v>
      </c>
      <c r="N11" s="14">
        <v>0.45159762866832698</v>
      </c>
      <c r="O11" s="14">
        <v>0.47581267977139402</v>
      </c>
      <c r="P11" s="14">
        <v>0.54013633818627005</v>
      </c>
      <c r="Q11" s="14">
        <v>0.48388133457742399</v>
      </c>
      <c r="R11" s="14">
        <v>0.51370825889290095</v>
      </c>
      <c r="S11" s="14">
        <v>0.54327194682103996</v>
      </c>
      <c r="T11" s="14">
        <v>0.393058986081118</v>
      </c>
      <c r="U11" s="14"/>
      <c r="V11" s="14">
        <v>0.50352520531626899</v>
      </c>
      <c r="W11" s="14">
        <v>0.42540647290251499</v>
      </c>
      <c r="X11" s="14"/>
      <c r="Y11" s="14">
        <v>0.460956988544102</v>
      </c>
      <c r="Z11" s="14">
        <v>0.52307572440765904</v>
      </c>
      <c r="AA11" s="14">
        <v>0.63850839404114201</v>
      </c>
      <c r="AB11" s="14"/>
      <c r="AC11" s="14">
        <v>0.41828681172718302</v>
      </c>
      <c r="AD11" s="14">
        <v>0.48100100050039202</v>
      </c>
      <c r="AE11" s="14">
        <v>0.44341502041098202</v>
      </c>
      <c r="AF11" s="14">
        <v>0.54997118936796796</v>
      </c>
    </row>
    <row r="12" spans="2:32" x14ac:dyDescent="0.3">
      <c r="B12" s="15" t="s">
        <v>157</v>
      </c>
      <c r="C12" s="14">
        <v>0.43608227087413898</v>
      </c>
      <c r="D12" s="14">
        <v>0.41142707092042002</v>
      </c>
      <c r="E12" s="14">
        <v>0.46152563009496</v>
      </c>
      <c r="F12" s="14"/>
      <c r="G12" s="14">
        <v>0.43700089179332402</v>
      </c>
      <c r="H12" s="14">
        <v>0.43421768241994102</v>
      </c>
      <c r="I12" s="14">
        <v>0.42326928344030801</v>
      </c>
      <c r="J12" s="14">
        <v>0.46543167582933298</v>
      </c>
      <c r="K12" s="14"/>
      <c r="L12" s="14">
        <v>0.389669512628387</v>
      </c>
      <c r="M12" s="14">
        <v>0.43812217747733101</v>
      </c>
      <c r="N12" s="14">
        <v>0.44605717928571798</v>
      </c>
      <c r="O12" s="14">
        <v>0.42512583557331701</v>
      </c>
      <c r="P12" s="14">
        <v>0.491370085836693</v>
      </c>
      <c r="Q12" s="14">
        <v>0.44010672223256098</v>
      </c>
      <c r="R12" s="14">
        <v>0.46674240274145201</v>
      </c>
      <c r="S12" s="14">
        <v>0.478098087404077</v>
      </c>
      <c r="T12" s="14">
        <v>0.44154129101290601</v>
      </c>
      <c r="U12" s="14"/>
      <c r="V12" s="14">
        <v>0.44377466659502302</v>
      </c>
      <c r="W12" s="14">
        <v>0.410987905019566</v>
      </c>
      <c r="X12" s="14"/>
      <c r="Y12" s="14">
        <v>0.43232973550565501</v>
      </c>
      <c r="Z12" s="14">
        <v>0.42723252447604099</v>
      </c>
      <c r="AA12" s="14">
        <v>0.50335708668545598</v>
      </c>
      <c r="AB12" s="14"/>
      <c r="AC12" s="14">
        <v>0.42187798829371698</v>
      </c>
      <c r="AD12" s="14">
        <v>0.43436308535845403</v>
      </c>
      <c r="AE12" s="14">
        <v>0.38344241132484003</v>
      </c>
      <c r="AF12" s="14">
        <v>0.46318179575177898</v>
      </c>
    </row>
    <row r="13" spans="2:32" ht="28.8" x14ac:dyDescent="0.3">
      <c r="B13" s="15" t="s">
        <v>158</v>
      </c>
      <c r="C13" s="14">
        <v>0.36118490337946202</v>
      </c>
      <c r="D13" s="14">
        <v>0.36812605789143499</v>
      </c>
      <c r="E13" s="14">
        <v>0.35462729677225602</v>
      </c>
      <c r="F13" s="14"/>
      <c r="G13" s="14">
        <v>0.33422588747395698</v>
      </c>
      <c r="H13" s="14">
        <v>0.35938213283259601</v>
      </c>
      <c r="I13" s="14">
        <v>0.36705808033325898</v>
      </c>
      <c r="J13" s="14">
        <v>0.41365262862872199</v>
      </c>
      <c r="K13" s="14"/>
      <c r="L13" s="14">
        <v>0.44178842905066501</v>
      </c>
      <c r="M13" s="14">
        <v>0.36225610907355899</v>
      </c>
      <c r="N13" s="14">
        <v>0.31090160529417199</v>
      </c>
      <c r="O13" s="14">
        <v>0.36284822471759198</v>
      </c>
      <c r="P13" s="14">
        <v>0.366675082014084</v>
      </c>
      <c r="Q13" s="14">
        <v>0.353691687392714</v>
      </c>
      <c r="R13" s="14">
        <v>0.32704812279081302</v>
      </c>
      <c r="S13" s="14">
        <v>0.26156304694448901</v>
      </c>
      <c r="T13" s="14">
        <v>0.31229589633927202</v>
      </c>
      <c r="U13" s="14"/>
      <c r="V13" s="14">
        <v>0.39437344033287502</v>
      </c>
      <c r="W13" s="14">
        <v>0.28653333281520998</v>
      </c>
      <c r="X13" s="14"/>
      <c r="Y13" s="14">
        <v>0.32395715482375598</v>
      </c>
      <c r="Z13" s="14">
        <v>0.441246983715332</v>
      </c>
      <c r="AA13" s="14">
        <v>0.465952451699507</v>
      </c>
      <c r="AB13" s="14"/>
      <c r="AC13" s="14">
        <v>0.26885205131602102</v>
      </c>
      <c r="AD13" s="14">
        <v>0.35030022066787803</v>
      </c>
      <c r="AE13" s="14">
        <v>0.33125655630116901</v>
      </c>
      <c r="AF13" s="14">
        <v>0.48525452023783799</v>
      </c>
    </row>
    <row r="14" spans="2:32" x14ac:dyDescent="0.3">
      <c r="B14" s="15" t="s">
        <v>159</v>
      </c>
      <c r="C14" s="14">
        <v>0.31729233095807102</v>
      </c>
      <c r="D14" s="14">
        <v>0.33631171675789701</v>
      </c>
      <c r="E14" s="14">
        <v>0.29723170959905998</v>
      </c>
      <c r="F14" s="14"/>
      <c r="G14" s="14">
        <v>0.359614439810792</v>
      </c>
      <c r="H14" s="14">
        <v>0.303449421265096</v>
      </c>
      <c r="I14" s="14">
        <v>0.308668714878779</v>
      </c>
      <c r="J14" s="14">
        <v>0.28539737166157197</v>
      </c>
      <c r="K14" s="14"/>
      <c r="L14" s="14">
        <v>0.35135809915517202</v>
      </c>
      <c r="M14" s="14">
        <v>0.27850871401402</v>
      </c>
      <c r="N14" s="14">
        <v>0.34983325694700301</v>
      </c>
      <c r="O14" s="14">
        <v>0.29665237049426102</v>
      </c>
      <c r="P14" s="14">
        <v>0.281161860038177</v>
      </c>
      <c r="Q14" s="14">
        <v>0.27003453952459899</v>
      </c>
      <c r="R14" s="14">
        <v>0.32756613533057499</v>
      </c>
      <c r="S14" s="14">
        <v>0.34327686824550502</v>
      </c>
      <c r="T14" s="14">
        <v>0.342956173044275</v>
      </c>
      <c r="U14" s="14"/>
      <c r="V14" s="14">
        <v>0.32902932491062598</v>
      </c>
      <c r="W14" s="14">
        <v>0.28778227560151398</v>
      </c>
      <c r="X14" s="14"/>
      <c r="Y14" s="14">
        <v>0.28982082581359397</v>
      </c>
      <c r="Z14" s="14">
        <v>0.34009129159594698</v>
      </c>
      <c r="AA14" s="14">
        <v>0.38521594234483603</v>
      </c>
      <c r="AB14" s="14"/>
      <c r="AC14" s="14">
        <v>0.28003247345562499</v>
      </c>
      <c r="AD14" s="14">
        <v>0.29510116641913098</v>
      </c>
      <c r="AE14" s="14">
        <v>0.307384708454498</v>
      </c>
      <c r="AF14" s="14">
        <v>0.39899080506413298</v>
      </c>
    </row>
    <row r="15" spans="2:32" x14ac:dyDescent="0.3">
      <c r="B15" s="15" t="s">
        <v>160</v>
      </c>
      <c r="C15" s="14">
        <v>0.29265266270017598</v>
      </c>
      <c r="D15" s="14">
        <v>0.30565550099840799</v>
      </c>
      <c r="E15" s="14">
        <v>0.27988798908524698</v>
      </c>
      <c r="F15" s="14"/>
      <c r="G15" s="14">
        <v>0.23247702694385999</v>
      </c>
      <c r="H15" s="14">
        <v>0.30714543100145397</v>
      </c>
      <c r="I15" s="14">
        <v>0.30461781171225999</v>
      </c>
      <c r="J15" s="14">
        <v>0.35467470378610599</v>
      </c>
      <c r="K15" s="14"/>
      <c r="L15" s="14">
        <v>0.311401335046461</v>
      </c>
      <c r="M15" s="14">
        <v>0.31240934415377603</v>
      </c>
      <c r="N15" s="14">
        <v>0.27548002520630199</v>
      </c>
      <c r="O15" s="14">
        <v>0.27822697501562699</v>
      </c>
      <c r="P15" s="14">
        <v>0.29838885494044398</v>
      </c>
      <c r="Q15" s="14">
        <v>0.29910468367649001</v>
      </c>
      <c r="R15" s="14">
        <v>0.26758674560433299</v>
      </c>
      <c r="S15" s="14">
        <v>0.24988914773630899</v>
      </c>
      <c r="T15" s="14">
        <v>0.28036903621035902</v>
      </c>
      <c r="U15" s="14"/>
      <c r="V15" s="14">
        <v>0.29151007933939699</v>
      </c>
      <c r="W15" s="14">
        <v>0.30160211742631798</v>
      </c>
      <c r="X15" s="14"/>
      <c r="Y15" s="14">
        <v>0.27044502764339701</v>
      </c>
      <c r="Z15" s="14">
        <v>0.35009054653817301</v>
      </c>
      <c r="AA15" s="14">
        <v>0.413450320521211</v>
      </c>
      <c r="AB15" s="14"/>
      <c r="AC15" s="14">
        <v>0.29910024739094199</v>
      </c>
      <c r="AD15" s="14">
        <v>0.259259601607915</v>
      </c>
      <c r="AE15" s="14">
        <v>0.30793037438722398</v>
      </c>
      <c r="AF15" s="14">
        <v>0.35801210179127402</v>
      </c>
    </row>
    <row r="16" spans="2:32" x14ac:dyDescent="0.3">
      <c r="B16" s="15" t="s">
        <v>161</v>
      </c>
      <c r="C16" s="14">
        <v>0.24025681261468601</v>
      </c>
      <c r="D16" s="14">
        <v>0.240677997022683</v>
      </c>
      <c r="E16" s="14">
        <v>0.24013205005164601</v>
      </c>
      <c r="F16" s="14"/>
      <c r="G16" s="14">
        <v>0.256023819242791</v>
      </c>
      <c r="H16" s="14">
        <v>0.23929906463233699</v>
      </c>
      <c r="I16" s="14">
        <v>0.21183946305976101</v>
      </c>
      <c r="J16" s="14">
        <v>0.265658751186515</v>
      </c>
      <c r="K16" s="14"/>
      <c r="L16" s="14">
        <v>0.27936847687221</v>
      </c>
      <c r="M16" s="14">
        <v>0.26692606849327399</v>
      </c>
      <c r="N16" s="14">
        <v>0.20828158112938</v>
      </c>
      <c r="O16" s="14">
        <v>0.21823366966676599</v>
      </c>
      <c r="P16" s="14">
        <v>0.21696571657897501</v>
      </c>
      <c r="Q16" s="14">
        <v>0.24184859781083701</v>
      </c>
      <c r="R16" s="14">
        <v>0.216541798779436</v>
      </c>
      <c r="S16" s="14">
        <v>0.22348934683910801</v>
      </c>
      <c r="T16" s="14">
        <v>0.207960027124654</v>
      </c>
      <c r="U16" s="14"/>
      <c r="V16" s="14">
        <v>0.27182421659732098</v>
      </c>
      <c r="W16" s="14">
        <v>0.17143257463290401</v>
      </c>
      <c r="X16" s="14"/>
      <c r="Y16" s="14">
        <v>0.22586228833758101</v>
      </c>
      <c r="Z16" s="14">
        <v>0.24387453163697001</v>
      </c>
      <c r="AA16" s="14">
        <v>0.32783890935321802</v>
      </c>
      <c r="AB16" s="14"/>
      <c r="AC16" s="14">
        <v>0.180004063057146</v>
      </c>
      <c r="AD16" s="14">
        <v>0.24821537235482</v>
      </c>
      <c r="AE16" s="14">
        <v>0.149751759674878</v>
      </c>
      <c r="AF16" s="14">
        <v>0.320506778851121</v>
      </c>
    </row>
    <row r="17" spans="2:32" ht="43.2" x14ac:dyDescent="0.3">
      <c r="B17" s="15" t="s">
        <v>162</v>
      </c>
      <c r="C17" s="14">
        <v>0.20403526458308399</v>
      </c>
      <c r="D17" s="14">
        <v>0.20771628928768601</v>
      </c>
      <c r="E17" s="14">
        <v>0.200573270450389</v>
      </c>
      <c r="F17" s="14"/>
      <c r="G17" s="14">
        <v>0.171414123434457</v>
      </c>
      <c r="H17" s="14">
        <v>0.18114120667316699</v>
      </c>
      <c r="I17" s="14">
        <v>0.23300443715268701</v>
      </c>
      <c r="J17" s="14">
        <v>0.28807545412265001</v>
      </c>
      <c r="K17" s="14"/>
      <c r="L17" s="14">
        <v>0.277545798424843</v>
      </c>
      <c r="M17" s="14">
        <v>0.180154634176969</v>
      </c>
      <c r="N17" s="14">
        <v>0.16075082870983701</v>
      </c>
      <c r="O17" s="14">
        <v>0.163743947479636</v>
      </c>
      <c r="P17" s="14">
        <v>0.20299291942161399</v>
      </c>
      <c r="Q17" s="14">
        <v>0.18611117012682299</v>
      </c>
      <c r="R17" s="14">
        <v>0.17558493569188699</v>
      </c>
      <c r="S17" s="14">
        <v>0.190227584192</v>
      </c>
      <c r="T17" s="14">
        <v>0.18829222145036001</v>
      </c>
      <c r="U17" s="14"/>
      <c r="V17" s="14">
        <v>0.21509635708995201</v>
      </c>
      <c r="W17" s="14">
        <v>0.18111115730634</v>
      </c>
      <c r="X17" s="14"/>
      <c r="Y17" s="14">
        <v>0.191898262551325</v>
      </c>
      <c r="Z17" s="14">
        <v>0.223137253216461</v>
      </c>
      <c r="AA17" s="14">
        <v>0.33429511561488501</v>
      </c>
      <c r="AB17" s="14"/>
      <c r="AC17" s="14">
        <v>0.174310031355249</v>
      </c>
      <c r="AD17" s="14">
        <v>0.200310530307128</v>
      </c>
      <c r="AE17" s="14">
        <v>0.19831399839457101</v>
      </c>
      <c r="AF17" s="14">
        <v>0.24558543675158701</v>
      </c>
    </row>
    <row r="18" spans="2:32" x14ac:dyDescent="0.3">
      <c r="B18" s="15" t="s">
        <v>163</v>
      </c>
      <c r="C18" s="14">
        <v>0.18955371683057301</v>
      </c>
      <c r="D18" s="14">
        <v>0.190503367707854</v>
      </c>
      <c r="E18" s="14">
        <v>0.188831856956026</v>
      </c>
      <c r="F18" s="14"/>
      <c r="G18" s="14">
        <v>0.185816839855629</v>
      </c>
      <c r="H18" s="14">
        <v>0.18515377019812301</v>
      </c>
      <c r="I18" s="14">
        <v>0.19620708348031499</v>
      </c>
      <c r="J18" s="14">
        <v>0.198033343245819</v>
      </c>
      <c r="K18" s="14"/>
      <c r="L18" s="14">
        <v>0.21563463904616501</v>
      </c>
      <c r="M18" s="14">
        <v>0.15067968909283599</v>
      </c>
      <c r="N18" s="14">
        <v>0.22893522971571001</v>
      </c>
      <c r="O18" s="14">
        <v>0.11119286764833999</v>
      </c>
      <c r="P18" s="14">
        <v>0.19195206498503301</v>
      </c>
      <c r="Q18" s="14">
        <v>0.22207045056970001</v>
      </c>
      <c r="R18" s="14">
        <v>0.12531186514876</v>
      </c>
      <c r="S18" s="14">
        <v>0.27287199322018102</v>
      </c>
      <c r="T18" s="14">
        <v>0.193627163715102</v>
      </c>
      <c r="U18" s="14"/>
      <c r="V18" s="14">
        <v>0.182440840947838</v>
      </c>
      <c r="W18" s="14">
        <v>0.20641708872484299</v>
      </c>
      <c r="X18" s="14"/>
      <c r="Y18" s="14">
        <v>0.19260369227833901</v>
      </c>
      <c r="Z18" s="14">
        <v>0.18830413116585301</v>
      </c>
      <c r="AA18" s="14">
        <v>0.27270965319637003</v>
      </c>
      <c r="AB18" s="14"/>
      <c r="AC18" s="14">
        <v>0.22413473944015899</v>
      </c>
      <c r="AD18" s="14">
        <v>0.17713556112413201</v>
      </c>
      <c r="AE18" s="14">
        <v>0.161601872552665</v>
      </c>
      <c r="AF18" s="14">
        <v>0.19338058084524601</v>
      </c>
    </row>
    <row r="19" spans="2:32" ht="43.2" x14ac:dyDescent="0.3">
      <c r="B19" s="15" t="s">
        <v>164</v>
      </c>
      <c r="C19" s="14">
        <v>0.16695488991066401</v>
      </c>
      <c r="D19" s="14">
        <v>0.19639861937495301</v>
      </c>
      <c r="E19" s="14">
        <v>0.137430293559371</v>
      </c>
      <c r="F19" s="14"/>
      <c r="G19" s="14">
        <v>0.17846523812832299</v>
      </c>
      <c r="H19" s="14">
        <v>0.145369995517353</v>
      </c>
      <c r="I19" s="14">
        <v>0.18795884919651101</v>
      </c>
      <c r="J19" s="14">
        <v>0.16690313980673399</v>
      </c>
      <c r="K19" s="14"/>
      <c r="L19" s="14">
        <v>0.23729480919550799</v>
      </c>
      <c r="M19" s="14">
        <v>0.154571276207768</v>
      </c>
      <c r="N19" s="14">
        <v>0.148166541430896</v>
      </c>
      <c r="O19" s="14">
        <v>0.11049185076096101</v>
      </c>
      <c r="P19" s="14">
        <v>0.16935828362260699</v>
      </c>
      <c r="Q19" s="14">
        <v>0.159579874781209</v>
      </c>
      <c r="R19" s="14">
        <v>0.105064442688347</v>
      </c>
      <c r="S19" s="14">
        <v>0.16702654188118199</v>
      </c>
      <c r="T19" s="14">
        <v>0.148093518011568</v>
      </c>
      <c r="U19" s="14"/>
      <c r="V19" s="14">
        <v>0.18507467287554999</v>
      </c>
      <c r="W19" s="14">
        <v>0.12558206133840599</v>
      </c>
      <c r="X19" s="14"/>
      <c r="Y19" s="14">
        <v>0.142274708841754</v>
      </c>
      <c r="Z19" s="14">
        <v>0.197999240092358</v>
      </c>
      <c r="AA19" s="14">
        <v>0.27406283463048697</v>
      </c>
      <c r="AB19" s="14"/>
      <c r="AC19" s="14">
        <v>0.10030791207307201</v>
      </c>
      <c r="AD19" s="14">
        <v>0.16071756731046799</v>
      </c>
      <c r="AE19" s="14">
        <v>0.189510766170289</v>
      </c>
      <c r="AF19" s="14">
        <v>0.23530018564588101</v>
      </c>
    </row>
    <row r="20" spans="2:32" x14ac:dyDescent="0.3">
      <c r="B20" s="15" t="s">
        <v>165</v>
      </c>
      <c r="C20" s="14">
        <v>0.15591813785893299</v>
      </c>
      <c r="D20" s="14">
        <v>0.156287307135836</v>
      </c>
      <c r="E20" s="14">
        <v>0.155740392793834</v>
      </c>
      <c r="F20" s="14"/>
      <c r="G20" s="14">
        <v>0.17385478915417901</v>
      </c>
      <c r="H20" s="14">
        <v>0.14227841230406901</v>
      </c>
      <c r="I20" s="14">
        <v>0.15657143237292401</v>
      </c>
      <c r="J20" s="14">
        <v>0.15788880493287499</v>
      </c>
      <c r="K20" s="14"/>
      <c r="L20" s="14">
        <v>0.224041705810334</v>
      </c>
      <c r="M20" s="14">
        <v>0.14212222284659201</v>
      </c>
      <c r="N20" s="14">
        <v>0.147595407106801</v>
      </c>
      <c r="O20" s="14">
        <v>0.102848094050835</v>
      </c>
      <c r="P20" s="14">
        <v>0.172981856489411</v>
      </c>
      <c r="Q20" s="14">
        <v>0.13814644663390499</v>
      </c>
      <c r="R20" s="14">
        <v>9.15019729902041E-2</v>
      </c>
      <c r="S20" s="14">
        <v>0.17974524813616299</v>
      </c>
      <c r="T20" s="14">
        <v>0.12907977637649601</v>
      </c>
      <c r="U20" s="14"/>
      <c r="V20" s="14">
        <v>0.14812257999313899</v>
      </c>
      <c r="W20" s="14">
        <v>0.17401916193660399</v>
      </c>
      <c r="X20" s="14"/>
      <c r="Y20" s="14">
        <v>0.14377046972884</v>
      </c>
      <c r="Z20" s="14">
        <v>0.206067464703512</v>
      </c>
      <c r="AA20" s="14">
        <v>0.15323654383350499</v>
      </c>
      <c r="AB20" s="14"/>
      <c r="AC20" s="14">
        <v>0.13460918038731601</v>
      </c>
      <c r="AD20" s="14">
        <v>0.146679777492358</v>
      </c>
      <c r="AE20" s="14">
        <v>0.27370319289822997</v>
      </c>
      <c r="AF20" s="14">
        <v>0.15109770752766399</v>
      </c>
    </row>
    <row r="21" spans="2:32" ht="28.8" x14ac:dyDescent="0.3">
      <c r="B21" s="15" t="s">
        <v>166</v>
      </c>
      <c r="C21" s="14">
        <v>0.110566669278893</v>
      </c>
      <c r="D21" s="14">
        <v>0.120160852382937</v>
      </c>
      <c r="E21" s="14">
        <v>0.10101639913043101</v>
      </c>
      <c r="F21" s="14"/>
      <c r="G21" s="14">
        <v>0.116720035987284</v>
      </c>
      <c r="H21" s="14">
        <v>0.102515205963866</v>
      </c>
      <c r="I21" s="14">
        <v>0.10109789636958499</v>
      </c>
      <c r="J21" s="14">
        <v>0.14103421920064399</v>
      </c>
      <c r="K21" s="14"/>
      <c r="L21" s="14">
        <v>0.212778491474619</v>
      </c>
      <c r="M21" s="14">
        <v>7.7023022546470005E-2</v>
      </c>
      <c r="N21" s="14">
        <v>5.79680845289747E-2</v>
      </c>
      <c r="O21" s="14">
        <v>0.112276373684688</v>
      </c>
      <c r="P21" s="14">
        <v>8.2840757701933998E-2</v>
      </c>
      <c r="Q21" s="14">
        <v>8.3581556174281701E-2</v>
      </c>
      <c r="R21" s="14">
        <v>6.0276123336979001E-2</v>
      </c>
      <c r="S21" s="14">
        <v>6.8466191945959806E-2</v>
      </c>
      <c r="T21" s="14">
        <v>8.6274209211677097E-2</v>
      </c>
      <c r="U21" s="14"/>
      <c r="V21" s="14">
        <v>0.11590475068148801</v>
      </c>
      <c r="W21" s="14">
        <v>9.9050375820863998E-2</v>
      </c>
      <c r="X21" s="14"/>
      <c r="Y21" s="14">
        <v>8.3459450381039899E-2</v>
      </c>
      <c r="Z21" s="14">
        <v>0.15951663138705399</v>
      </c>
      <c r="AA21" s="14">
        <v>0.18689446978041999</v>
      </c>
      <c r="AB21" s="14"/>
      <c r="AC21" s="14">
        <v>6.0386130648818002E-2</v>
      </c>
      <c r="AD21" s="14">
        <v>9.3629702951260399E-2</v>
      </c>
      <c r="AE21" s="14">
        <v>0.19684813317372901</v>
      </c>
      <c r="AF21" s="14">
        <v>0.161836960945345</v>
      </c>
    </row>
    <row r="22" spans="2:32" ht="28.8" x14ac:dyDescent="0.3">
      <c r="B22" s="15" t="s">
        <v>167</v>
      </c>
      <c r="C22" s="14">
        <v>8.32474739828621E-2</v>
      </c>
      <c r="D22" s="14">
        <v>8.6440991336420706E-2</v>
      </c>
      <c r="E22" s="14">
        <v>8.0126676264215199E-2</v>
      </c>
      <c r="F22" s="14"/>
      <c r="G22" s="14">
        <v>9.2259059683096695E-2</v>
      </c>
      <c r="H22" s="14">
        <v>7.5256468350336697E-2</v>
      </c>
      <c r="I22" s="14">
        <v>7.3569351220558493E-2</v>
      </c>
      <c r="J22" s="14">
        <v>0.107732442137073</v>
      </c>
      <c r="K22" s="14"/>
      <c r="L22" s="14">
        <v>0.12560144584807301</v>
      </c>
      <c r="M22" s="14">
        <v>9.4628167446187197E-2</v>
      </c>
      <c r="N22" s="14">
        <v>5.3314265765665503E-2</v>
      </c>
      <c r="O22" s="14">
        <v>6.2072566654530301E-2</v>
      </c>
      <c r="P22" s="14">
        <v>4.78276949927815E-2</v>
      </c>
      <c r="Q22" s="14">
        <v>4.09927637723334E-2</v>
      </c>
      <c r="R22" s="14">
        <v>8.02337732068783E-2</v>
      </c>
      <c r="S22" s="14">
        <v>9.1048018628609798E-2</v>
      </c>
      <c r="T22" s="14">
        <v>8.1113754418953896E-2</v>
      </c>
      <c r="U22" s="14"/>
      <c r="V22" s="14">
        <v>8.6817496296369298E-2</v>
      </c>
      <c r="W22" s="14">
        <v>7.6665800657016794E-2</v>
      </c>
      <c r="X22" s="14"/>
      <c r="Y22" s="14">
        <v>7.08890447327305E-2</v>
      </c>
      <c r="Z22" s="14">
        <v>0.1050947919764</v>
      </c>
      <c r="AA22" s="14">
        <v>0.127634921608452</v>
      </c>
      <c r="AB22" s="14"/>
      <c r="AC22" s="14">
        <v>6.5700705821518199E-2</v>
      </c>
      <c r="AD22" s="14">
        <v>7.3724506551449104E-2</v>
      </c>
      <c r="AE22" s="14">
        <v>0.104401029401339</v>
      </c>
      <c r="AF22" s="14">
        <v>0.113815865288867</v>
      </c>
    </row>
    <row r="23" spans="2:32" ht="28.8" x14ac:dyDescent="0.3">
      <c r="B23" s="15" t="s">
        <v>168</v>
      </c>
      <c r="C23" s="14">
        <v>8.3106148773882005E-2</v>
      </c>
      <c r="D23" s="14">
        <v>8.5790161689488595E-2</v>
      </c>
      <c r="E23" s="14">
        <v>8.0499692297289593E-2</v>
      </c>
      <c r="F23" s="14"/>
      <c r="G23" s="14">
        <v>8.0348668894507494E-2</v>
      </c>
      <c r="H23" s="14">
        <v>6.4794711875513805E-2</v>
      </c>
      <c r="I23" s="14">
        <v>9.4357070219325601E-2</v>
      </c>
      <c r="J23" s="14">
        <v>0.12338823538678501</v>
      </c>
      <c r="K23" s="14"/>
      <c r="L23" s="14">
        <v>0.118538126752052</v>
      </c>
      <c r="M23" s="14">
        <v>7.5119886136881406E-2</v>
      </c>
      <c r="N23" s="14">
        <v>6.3258704749896699E-2</v>
      </c>
      <c r="O23" s="14">
        <v>8.7712659824273301E-2</v>
      </c>
      <c r="P23" s="14">
        <v>7.5930112027800006E-2</v>
      </c>
      <c r="Q23" s="14">
        <v>6.7636530653462604E-2</v>
      </c>
      <c r="R23" s="14">
        <v>7.1249846117413904E-2</v>
      </c>
      <c r="S23" s="14">
        <v>0.10202017895620399</v>
      </c>
      <c r="T23" s="14">
        <v>5.7167372769248201E-2</v>
      </c>
      <c r="U23" s="14"/>
      <c r="V23" s="14">
        <v>9.2090798832044296E-2</v>
      </c>
      <c r="W23" s="14">
        <v>6.3833108221016593E-2</v>
      </c>
      <c r="X23" s="14"/>
      <c r="Y23" s="14">
        <v>6.80612729145567E-2</v>
      </c>
      <c r="Z23" s="14">
        <v>0.111581616653879</v>
      </c>
      <c r="AA23" s="14">
        <v>0.15844649960760199</v>
      </c>
      <c r="AB23" s="14"/>
      <c r="AC23" s="14">
        <v>6.6020480165658493E-2</v>
      </c>
      <c r="AD23" s="14">
        <v>6.9448177767873501E-2</v>
      </c>
      <c r="AE23" s="14">
        <v>5.8300346111458901E-2</v>
      </c>
      <c r="AF23" s="14">
        <v>0.13878096283258901</v>
      </c>
    </row>
    <row r="24" spans="2:32" x14ac:dyDescent="0.3">
      <c r="B24" s="15" t="s">
        <v>63</v>
      </c>
      <c r="C24" s="14">
        <v>6.2961969754567696E-3</v>
      </c>
      <c r="D24" s="14">
        <v>5.5274560454614896E-3</v>
      </c>
      <c r="E24" s="14">
        <v>7.0803791147310297E-3</v>
      </c>
      <c r="F24" s="14"/>
      <c r="G24" s="14">
        <v>2.4091793033258501E-3</v>
      </c>
      <c r="H24" s="14">
        <v>1.1747509513977201E-2</v>
      </c>
      <c r="I24" s="14">
        <v>3.7403890215202099E-3</v>
      </c>
      <c r="J24" s="14">
        <v>2.95436491344925E-3</v>
      </c>
      <c r="K24" s="14"/>
      <c r="L24" s="14">
        <v>0</v>
      </c>
      <c r="M24" s="14">
        <v>5.7719393407036704E-3</v>
      </c>
      <c r="N24" s="14">
        <v>2.6616857511893601E-2</v>
      </c>
      <c r="O24" s="14">
        <v>5.8244277958663503E-3</v>
      </c>
      <c r="P24" s="14">
        <v>5.6729691122763401E-3</v>
      </c>
      <c r="Q24" s="14">
        <v>2.99184018320694E-3</v>
      </c>
      <c r="R24" s="14">
        <v>7.0874648895583904E-3</v>
      </c>
      <c r="S24" s="14">
        <v>9.78493361895349E-3</v>
      </c>
      <c r="T24" s="14">
        <v>1.00860459859906E-2</v>
      </c>
      <c r="U24" s="14"/>
      <c r="V24" s="14">
        <v>4.9336115883522897E-3</v>
      </c>
      <c r="W24" s="14">
        <v>9.6241410193784408E-3</v>
      </c>
      <c r="X24" s="14"/>
      <c r="Y24" s="14">
        <v>7.5176940072982099E-3</v>
      </c>
      <c r="Z24" s="14">
        <v>0</v>
      </c>
      <c r="AA24" s="14">
        <v>1.4727446433247899E-2</v>
      </c>
      <c r="AB24" s="14"/>
      <c r="AC24" s="14">
        <v>9.9013119855058899E-3</v>
      </c>
      <c r="AD24" s="14">
        <v>6.4860056348479897E-3</v>
      </c>
      <c r="AE24" s="14">
        <v>8.9230617982537508E-3</v>
      </c>
      <c r="AF24" s="14">
        <v>1.7325010623696099E-3</v>
      </c>
    </row>
    <row r="25" spans="2:32" x14ac:dyDescent="0.3">
      <c r="B25" s="15" t="s">
        <v>142</v>
      </c>
      <c r="C25" s="20">
        <v>6.95025504297058E-3</v>
      </c>
      <c r="D25" s="20">
        <v>3.37132312919998E-3</v>
      </c>
      <c r="E25" s="20">
        <v>1.05730991340363E-2</v>
      </c>
      <c r="F25" s="20"/>
      <c r="G25" s="20">
        <v>8.4441385118309703E-3</v>
      </c>
      <c r="H25" s="20">
        <v>7.5077557224276902E-3</v>
      </c>
      <c r="I25" s="20">
        <v>3.2745166535615802E-3</v>
      </c>
      <c r="J25" s="20">
        <v>9.3105170694079906E-3</v>
      </c>
      <c r="K25" s="20"/>
      <c r="L25" s="20">
        <v>5.2019620106948999E-3</v>
      </c>
      <c r="M25" s="20">
        <v>2.5730410986167601E-2</v>
      </c>
      <c r="N25" s="20">
        <v>0</v>
      </c>
      <c r="O25" s="20">
        <v>0</v>
      </c>
      <c r="P25" s="20">
        <v>0</v>
      </c>
      <c r="Q25" s="20">
        <v>0</v>
      </c>
      <c r="R25" s="20">
        <v>0</v>
      </c>
      <c r="S25" s="20">
        <v>0</v>
      </c>
      <c r="T25" s="20">
        <v>1.3798397796705801E-2</v>
      </c>
      <c r="U25" s="20"/>
      <c r="V25" s="20">
        <v>8.8449414747332599E-3</v>
      </c>
      <c r="W25" s="20">
        <v>2.6593063745068198E-3</v>
      </c>
      <c r="X25" s="20"/>
      <c r="Y25" s="20">
        <v>4.5575238591347E-3</v>
      </c>
      <c r="Z25" s="20">
        <v>6.4416191980580196E-3</v>
      </c>
      <c r="AA25" s="20">
        <v>5.9193152495750599E-3</v>
      </c>
      <c r="AB25" s="20"/>
      <c r="AC25" s="20">
        <v>0</v>
      </c>
      <c r="AD25" s="20">
        <v>6.6581077348780099E-3</v>
      </c>
      <c r="AE25" s="20">
        <v>9.38578450394352E-3</v>
      </c>
      <c r="AF25" s="20">
        <v>1.33542968919528E-2</v>
      </c>
    </row>
    <row r="26" spans="2:32" x14ac:dyDescent="0.3">
      <c r="B26" s="16" t="s">
        <v>170</v>
      </c>
    </row>
    <row r="27" spans="2:32" x14ac:dyDescent="0.3">
      <c r="B27" t="s">
        <v>65</v>
      </c>
    </row>
    <row r="28" spans="2:32" x14ac:dyDescent="0.3">
      <c r="B28" t="s">
        <v>66</v>
      </c>
    </row>
    <row r="30" spans="2:32" x14ac:dyDescent="0.3">
      <c r="B3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81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171</v>
      </c>
      <c r="C9" s="14">
        <v>0.11139523110536401</v>
      </c>
      <c r="D9" s="14">
        <v>0.12672334445817701</v>
      </c>
      <c r="E9" s="14">
        <v>9.5558554214652702E-2</v>
      </c>
      <c r="F9" s="14"/>
      <c r="G9" s="14">
        <v>0.12152173953744699</v>
      </c>
      <c r="H9" s="14">
        <v>8.96771990258389E-2</v>
      </c>
      <c r="I9" s="14">
        <v>0.13727763811964899</v>
      </c>
      <c r="J9" s="14">
        <v>0.10636528447534201</v>
      </c>
      <c r="K9" s="14"/>
      <c r="L9" s="14">
        <v>0.18680936366970299</v>
      </c>
      <c r="M9" s="14">
        <v>6.11555967867254E-2</v>
      </c>
      <c r="N9" s="14">
        <v>9.0177706025027698E-2</v>
      </c>
      <c r="O9" s="14">
        <v>0.129072631205393</v>
      </c>
      <c r="P9" s="14">
        <v>5.9472467219942302E-2</v>
      </c>
      <c r="Q9" s="14">
        <v>9.5137074291794299E-2</v>
      </c>
      <c r="R9" s="14">
        <v>9.7671403041152294E-2</v>
      </c>
      <c r="S9" s="14">
        <v>0.11617596807465599</v>
      </c>
      <c r="T9" s="14">
        <v>9.4548201169785295E-2</v>
      </c>
      <c r="U9" s="14"/>
      <c r="V9" s="14">
        <v>0.118111615449096</v>
      </c>
      <c r="W9" s="14">
        <v>9.3541150658690606E-2</v>
      </c>
      <c r="X9" s="14"/>
      <c r="Y9" s="14">
        <v>8.7370048577913806E-2</v>
      </c>
      <c r="Z9" s="14">
        <v>0.133809973638122</v>
      </c>
      <c r="AA9" s="14">
        <v>0.22768061693109701</v>
      </c>
      <c r="AB9" s="14"/>
      <c r="AC9" s="14">
        <v>6.8649480209058797E-2</v>
      </c>
      <c r="AD9" s="14">
        <v>9.7064819859824306E-2</v>
      </c>
      <c r="AE9" s="14">
        <v>0.16051866902526499</v>
      </c>
      <c r="AF9" s="14">
        <v>0.16163129859220099</v>
      </c>
    </row>
    <row r="10" spans="2:32" ht="28.8" x14ac:dyDescent="0.3">
      <c r="B10" s="15" t="s">
        <v>172</v>
      </c>
      <c r="C10" s="14">
        <v>0.461546340868011</v>
      </c>
      <c r="D10" s="14">
        <v>0.47542256356491402</v>
      </c>
      <c r="E10" s="14">
        <v>0.44797274807446502</v>
      </c>
      <c r="F10" s="14"/>
      <c r="G10" s="14">
        <v>0.38899903186291501</v>
      </c>
      <c r="H10" s="14">
        <v>0.48030110811742999</v>
      </c>
      <c r="I10" s="14">
        <v>0.48824091212193399</v>
      </c>
      <c r="J10" s="14">
        <v>0.50599355793113199</v>
      </c>
      <c r="K10" s="14"/>
      <c r="L10" s="14">
        <v>0.52192816628877403</v>
      </c>
      <c r="M10" s="14">
        <v>0.49707291346419202</v>
      </c>
      <c r="N10" s="14">
        <v>0.42364076509638698</v>
      </c>
      <c r="O10" s="14">
        <v>0.39677652725603901</v>
      </c>
      <c r="P10" s="14">
        <v>0.481319534648398</v>
      </c>
      <c r="Q10" s="14">
        <v>0.45583568445932798</v>
      </c>
      <c r="R10" s="14">
        <v>0.462313010902689</v>
      </c>
      <c r="S10" s="14">
        <v>0.38236100348263502</v>
      </c>
      <c r="T10" s="14">
        <v>0.407207808335323</v>
      </c>
      <c r="U10" s="14"/>
      <c r="V10" s="14">
        <v>0.49240866924967702</v>
      </c>
      <c r="W10" s="14">
        <v>0.403798205339924</v>
      </c>
      <c r="X10" s="14"/>
      <c r="Y10" s="14">
        <v>0.45642112734034002</v>
      </c>
      <c r="Z10" s="14">
        <v>0.46218129623411902</v>
      </c>
      <c r="AA10" s="14">
        <v>0.53097013222512002</v>
      </c>
      <c r="AB10" s="14"/>
      <c r="AC10" s="14">
        <v>0.39721965059102199</v>
      </c>
      <c r="AD10" s="14">
        <v>0.48909525212739502</v>
      </c>
      <c r="AE10" s="14">
        <v>0.42149951921565099</v>
      </c>
      <c r="AF10" s="14">
        <v>0.49926001451366198</v>
      </c>
    </row>
    <row r="11" spans="2:32" ht="43.2" x14ac:dyDescent="0.3">
      <c r="B11" s="15" t="s">
        <v>173</v>
      </c>
      <c r="C11" s="14">
        <v>0.32894216194305698</v>
      </c>
      <c r="D11" s="14">
        <v>0.30725926124979303</v>
      </c>
      <c r="E11" s="14">
        <v>0.35053449476213</v>
      </c>
      <c r="F11" s="14"/>
      <c r="G11" s="14">
        <v>0.389960502451283</v>
      </c>
      <c r="H11" s="14">
        <v>0.31996860037033897</v>
      </c>
      <c r="I11" s="14">
        <v>0.29063907140001899</v>
      </c>
      <c r="J11" s="14">
        <v>0.30175697445285998</v>
      </c>
      <c r="K11" s="14"/>
      <c r="L11" s="14">
        <v>0.20726092303191099</v>
      </c>
      <c r="M11" s="14">
        <v>0.37418685751365999</v>
      </c>
      <c r="N11" s="14">
        <v>0.37180893475895199</v>
      </c>
      <c r="O11" s="14">
        <v>0.34974412209482703</v>
      </c>
      <c r="P11" s="14">
        <v>0.36338456463618601</v>
      </c>
      <c r="Q11" s="14">
        <v>0.336180708634925</v>
      </c>
      <c r="R11" s="14">
        <v>0.34597257507073798</v>
      </c>
      <c r="S11" s="14">
        <v>0.37211353329117602</v>
      </c>
      <c r="T11" s="14">
        <v>0.38891990200309401</v>
      </c>
      <c r="U11" s="14"/>
      <c r="V11" s="14">
        <v>0.30537062485233002</v>
      </c>
      <c r="W11" s="14">
        <v>0.37662027095859002</v>
      </c>
      <c r="X11" s="14"/>
      <c r="Y11" s="14">
        <v>0.35083034808046198</v>
      </c>
      <c r="Z11" s="14">
        <v>0.276732236396106</v>
      </c>
      <c r="AA11" s="14">
        <v>0.18390519578742201</v>
      </c>
      <c r="AB11" s="14"/>
      <c r="AC11" s="14">
        <v>0.40630947195073602</v>
      </c>
      <c r="AD11" s="14">
        <v>0.32178989420651299</v>
      </c>
      <c r="AE11" s="14">
        <v>0.29673374792414298</v>
      </c>
      <c r="AF11" s="14">
        <v>0.27141954680320601</v>
      </c>
    </row>
    <row r="12" spans="2:32" ht="28.8" x14ac:dyDescent="0.3">
      <c r="B12" s="15" t="s">
        <v>174</v>
      </c>
      <c r="C12" s="14">
        <v>8.5100611412989705E-2</v>
      </c>
      <c r="D12" s="14">
        <v>7.5029169216662694E-2</v>
      </c>
      <c r="E12" s="14">
        <v>9.5429782558995604E-2</v>
      </c>
      <c r="F12" s="14"/>
      <c r="G12" s="14">
        <v>8.7244575528799106E-2</v>
      </c>
      <c r="H12" s="14">
        <v>9.4010066166826806E-2</v>
      </c>
      <c r="I12" s="14">
        <v>7.2321858360178404E-2</v>
      </c>
      <c r="J12" s="14">
        <v>7.7844201373897401E-2</v>
      </c>
      <c r="K12" s="14"/>
      <c r="L12" s="14">
        <v>6.5643798766843203E-2</v>
      </c>
      <c r="M12" s="14">
        <v>5.08193507763776E-2</v>
      </c>
      <c r="N12" s="14">
        <v>0.105577298417827</v>
      </c>
      <c r="O12" s="14">
        <v>0.11938778253973099</v>
      </c>
      <c r="P12" s="14">
        <v>9.5823433495473606E-2</v>
      </c>
      <c r="Q12" s="14">
        <v>0.101034661126697</v>
      </c>
      <c r="R12" s="14">
        <v>8.9594937653716497E-2</v>
      </c>
      <c r="S12" s="14">
        <v>0.108407972586633</v>
      </c>
      <c r="T12" s="14">
        <v>9.1862410603298805E-2</v>
      </c>
      <c r="U12" s="14"/>
      <c r="V12" s="14">
        <v>7.4850587277891401E-2</v>
      </c>
      <c r="W12" s="14">
        <v>0.10499043342521</v>
      </c>
      <c r="X12" s="14"/>
      <c r="Y12" s="14">
        <v>9.3899415701875905E-2</v>
      </c>
      <c r="Z12" s="14">
        <v>0.10346310048385</v>
      </c>
      <c r="AA12" s="14">
        <v>5.05472540514127E-2</v>
      </c>
      <c r="AB12" s="14"/>
      <c r="AC12" s="14">
        <v>0.112033802439915</v>
      </c>
      <c r="AD12" s="14">
        <v>8.2752029988634401E-2</v>
      </c>
      <c r="AE12" s="14">
        <v>8.6038415781415495E-2</v>
      </c>
      <c r="AF12" s="14">
        <v>5.8512314703978802E-2</v>
      </c>
    </row>
    <row r="13" spans="2:32" x14ac:dyDescent="0.3">
      <c r="B13" s="15" t="s">
        <v>80</v>
      </c>
      <c r="C13" s="20">
        <v>1.30156546705782E-2</v>
      </c>
      <c r="D13" s="20">
        <v>1.55656615104532E-2</v>
      </c>
      <c r="E13" s="20">
        <v>1.0504420389756601E-2</v>
      </c>
      <c r="F13" s="20"/>
      <c r="G13" s="20">
        <v>1.2274150619556499E-2</v>
      </c>
      <c r="H13" s="20">
        <v>1.6043026319565699E-2</v>
      </c>
      <c r="I13" s="20">
        <v>1.1520519998218501E-2</v>
      </c>
      <c r="J13" s="20">
        <v>8.0399817667698298E-3</v>
      </c>
      <c r="K13" s="20"/>
      <c r="L13" s="20">
        <v>1.8357748242769301E-2</v>
      </c>
      <c r="M13" s="20">
        <v>1.6765281459044899E-2</v>
      </c>
      <c r="N13" s="20">
        <v>8.7952957018067306E-3</v>
      </c>
      <c r="O13" s="20">
        <v>5.0189369040108201E-3</v>
      </c>
      <c r="P13" s="20">
        <v>0</v>
      </c>
      <c r="Q13" s="20">
        <v>1.18118714872559E-2</v>
      </c>
      <c r="R13" s="20">
        <v>4.4480733317038296E-3</v>
      </c>
      <c r="S13" s="20">
        <v>2.0941522564900301E-2</v>
      </c>
      <c r="T13" s="20">
        <v>1.7461677888498801E-2</v>
      </c>
      <c r="U13" s="20"/>
      <c r="V13" s="20">
        <v>9.2585031710060404E-3</v>
      </c>
      <c r="W13" s="20">
        <v>2.10499396175854E-2</v>
      </c>
      <c r="X13" s="20"/>
      <c r="Y13" s="20">
        <v>1.14790602994083E-2</v>
      </c>
      <c r="Z13" s="20">
        <v>2.3813393247802999E-2</v>
      </c>
      <c r="AA13" s="20">
        <v>6.8968010049479597E-3</v>
      </c>
      <c r="AB13" s="20"/>
      <c r="AC13" s="20">
        <v>1.5787594809268501E-2</v>
      </c>
      <c r="AD13" s="20">
        <v>9.2980038176333803E-3</v>
      </c>
      <c r="AE13" s="20">
        <v>3.5209648053525403E-2</v>
      </c>
      <c r="AF13" s="20">
        <v>9.1768253869519995E-3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180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175</v>
      </c>
      <c r="C9" s="14">
        <v>0.35787079896229301</v>
      </c>
      <c r="D9" s="14">
        <v>0.35425785117762398</v>
      </c>
      <c r="E9" s="14">
        <v>0.36147739733151402</v>
      </c>
      <c r="F9" s="14"/>
      <c r="G9" s="14">
        <v>0.38553378838523999</v>
      </c>
      <c r="H9" s="14">
        <v>0.359073651802368</v>
      </c>
      <c r="I9" s="14">
        <v>0.33322051485290699</v>
      </c>
      <c r="J9" s="14">
        <v>0.34345080974157899</v>
      </c>
      <c r="K9" s="14"/>
      <c r="L9" s="14">
        <v>0.41258171025780799</v>
      </c>
      <c r="M9" s="14">
        <v>0.34007102159528302</v>
      </c>
      <c r="N9" s="14">
        <v>0.31283998998941398</v>
      </c>
      <c r="O9" s="14">
        <v>0.32790578513273799</v>
      </c>
      <c r="P9" s="14">
        <v>0.28740210680855699</v>
      </c>
      <c r="Q9" s="14">
        <v>0.34843841386368302</v>
      </c>
      <c r="R9" s="14">
        <v>0.356390251252167</v>
      </c>
      <c r="S9" s="14">
        <v>0.38691905255916798</v>
      </c>
      <c r="T9" s="14">
        <v>0.36367419910592402</v>
      </c>
      <c r="U9" s="14"/>
      <c r="V9" s="14">
        <v>0.35758551951862</v>
      </c>
      <c r="W9" s="14">
        <v>0.35978320627293597</v>
      </c>
      <c r="X9" s="14"/>
      <c r="Y9" s="14">
        <v>0.33410696030175402</v>
      </c>
      <c r="Z9" s="14">
        <v>0.34532069907301499</v>
      </c>
      <c r="AA9" s="14">
        <v>0.48761862158925101</v>
      </c>
      <c r="AB9" s="14"/>
      <c r="AC9" s="14">
        <v>0.36826779302569201</v>
      </c>
      <c r="AD9" s="14">
        <v>0.31717103080986397</v>
      </c>
      <c r="AE9" s="14">
        <v>0.33695321717214699</v>
      </c>
      <c r="AF9" s="14">
        <v>0.44115290798569001</v>
      </c>
    </row>
    <row r="10" spans="2:32" x14ac:dyDescent="0.3">
      <c r="B10" s="15" t="s">
        <v>176</v>
      </c>
      <c r="C10" s="14">
        <v>0.42437502646369502</v>
      </c>
      <c r="D10" s="14">
        <v>0.42189911019682302</v>
      </c>
      <c r="E10" s="14">
        <v>0.428128634780019</v>
      </c>
      <c r="F10" s="14"/>
      <c r="G10" s="14">
        <v>0.40795885217589301</v>
      </c>
      <c r="H10" s="14">
        <v>0.43378654288125601</v>
      </c>
      <c r="I10" s="14">
        <v>0.439190285173641</v>
      </c>
      <c r="J10" s="14">
        <v>0.400543959118699</v>
      </c>
      <c r="K10" s="14"/>
      <c r="L10" s="14">
        <v>0.429063888577009</v>
      </c>
      <c r="M10" s="14">
        <v>0.41465895400991898</v>
      </c>
      <c r="N10" s="14">
        <v>0.39762565171555603</v>
      </c>
      <c r="O10" s="14">
        <v>0.42332441015312999</v>
      </c>
      <c r="P10" s="14">
        <v>0.479836667427951</v>
      </c>
      <c r="Q10" s="14">
        <v>0.47109173922139902</v>
      </c>
      <c r="R10" s="14">
        <v>0.41502741766456003</v>
      </c>
      <c r="S10" s="14">
        <v>0.33843399441822802</v>
      </c>
      <c r="T10" s="14">
        <v>0.40683663305168899</v>
      </c>
      <c r="U10" s="14"/>
      <c r="V10" s="14">
        <v>0.430456959087892</v>
      </c>
      <c r="W10" s="14">
        <v>0.41793215554702301</v>
      </c>
      <c r="X10" s="14"/>
      <c r="Y10" s="14">
        <v>0.43113426184000397</v>
      </c>
      <c r="Z10" s="14">
        <v>0.49050285276630301</v>
      </c>
      <c r="AA10" s="14">
        <v>0.406410497426544</v>
      </c>
      <c r="AB10" s="14"/>
      <c r="AC10" s="14">
        <v>0.39465847809523702</v>
      </c>
      <c r="AD10" s="14">
        <v>0.45067697391267098</v>
      </c>
      <c r="AE10" s="14">
        <v>0.480556042607513</v>
      </c>
      <c r="AF10" s="14">
        <v>0.38864685861008402</v>
      </c>
    </row>
    <row r="11" spans="2:32" x14ac:dyDescent="0.3">
      <c r="B11" s="15" t="s">
        <v>177</v>
      </c>
      <c r="C11" s="14">
        <v>0.111549887756299</v>
      </c>
      <c r="D11" s="14">
        <v>0.108516169578248</v>
      </c>
      <c r="E11" s="14">
        <v>0.113835471282935</v>
      </c>
      <c r="F11" s="14"/>
      <c r="G11" s="14">
        <v>0.11242451963898301</v>
      </c>
      <c r="H11" s="14">
        <v>0.10761583693231699</v>
      </c>
      <c r="I11" s="14">
        <v>0.122384554388833</v>
      </c>
      <c r="J11" s="14">
        <v>0.100424906711616</v>
      </c>
      <c r="K11" s="14"/>
      <c r="L11" s="14">
        <v>6.9571407912496497E-2</v>
      </c>
      <c r="M11" s="14">
        <v>0.13380367123946499</v>
      </c>
      <c r="N11" s="14">
        <v>0.173620954144353</v>
      </c>
      <c r="O11" s="14">
        <v>0.142328562556401</v>
      </c>
      <c r="P11" s="14">
        <v>0.120870828124949</v>
      </c>
      <c r="Q11" s="14">
        <v>7.6022388007205899E-2</v>
      </c>
      <c r="R11" s="14">
        <v>0.12849271752449301</v>
      </c>
      <c r="S11" s="14">
        <v>0.16146679167472699</v>
      </c>
      <c r="T11" s="14">
        <v>0.10678672173112499</v>
      </c>
      <c r="U11" s="14"/>
      <c r="V11" s="14">
        <v>9.9729159656230304E-2</v>
      </c>
      <c r="W11" s="14">
        <v>0.13158117165000399</v>
      </c>
      <c r="X11" s="14"/>
      <c r="Y11" s="14">
        <v>0.12429938053485499</v>
      </c>
      <c r="Z11" s="14">
        <v>7.3969306449836902E-2</v>
      </c>
      <c r="AA11" s="14">
        <v>6.3882871993374599E-2</v>
      </c>
      <c r="AB11" s="14"/>
      <c r="AC11" s="14">
        <v>0.14285429344057901</v>
      </c>
      <c r="AD11" s="14">
        <v>0.1123414249581</v>
      </c>
      <c r="AE11" s="14">
        <v>0.101247903205659</v>
      </c>
      <c r="AF11" s="14">
        <v>7.3650045269147202E-2</v>
      </c>
    </row>
    <row r="12" spans="2:32" x14ac:dyDescent="0.3">
      <c r="B12" s="15" t="s">
        <v>178</v>
      </c>
      <c r="C12" s="14">
        <v>6.5291012320482095E-2</v>
      </c>
      <c r="D12" s="14">
        <v>6.7760752605931396E-2</v>
      </c>
      <c r="E12" s="14">
        <v>6.3017397765753394E-2</v>
      </c>
      <c r="F12" s="14"/>
      <c r="G12" s="14">
        <v>5.4789129531565402E-2</v>
      </c>
      <c r="H12" s="14">
        <v>6.5722763660733693E-2</v>
      </c>
      <c r="I12" s="14">
        <v>5.8916002565278403E-2</v>
      </c>
      <c r="J12" s="14">
        <v>9.9422725999116904E-2</v>
      </c>
      <c r="K12" s="14"/>
      <c r="L12" s="14">
        <v>5.7379923698226198E-2</v>
      </c>
      <c r="M12" s="14">
        <v>7.3546614946083305E-2</v>
      </c>
      <c r="N12" s="14">
        <v>5.52401530904904E-2</v>
      </c>
      <c r="O12" s="14">
        <v>6.9397395467211506E-2</v>
      </c>
      <c r="P12" s="14">
        <v>6.8477615517507404E-2</v>
      </c>
      <c r="Q12" s="14">
        <v>6.4270334176315599E-2</v>
      </c>
      <c r="R12" s="14">
        <v>5.9374640664545897E-2</v>
      </c>
      <c r="S12" s="14">
        <v>9.0483907941248803E-2</v>
      </c>
      <c r="T12" s="14">
        <v>6.4833469920333897E-2</v>
      </c>
      <c r="U12" s="14"/>
      <c r="V12" s="14">
        <v>7.3447016126561807E-2</v>
      </c>
      <c r="W12" s="14">
        <v>5.0045545291194399E-2</v>
      </c>
      <c r="X12" s="14"/>
      <c r="Y12" s="14">
        <v>6.4803637552952098E-2</v>
      </c>
      <c r="Z12" s="14">
        <v>5.1518469418047302E-2</v>
      </c>
      <c r="AA12" s="14">
        <v>2.0906990897744698E-2</v>
      </c>
      <c r="AB12" s="14"/>
      <c r="AC12" s="14">
        <v>5.5620414426827101E-2</v>
      </c>
      <c r="AD12" s="14">
        <v>7.0108671420943902E-2</v>
      </c>
      <c r="AE12" s="14">
        <v>3.5044908806044099E-2</v>
      </c>
      <c r="AF12" s="14">
        <v>8.0349905604189198E-2</v>
      </c>
    </row>
    <row r="13" spans="2:32" x14ac:dyDescent="0.3">
      <c r="B13" s="15" t="s">
        <v>179</v>
      </c>
      <c r="C13" s="14">
        <v>1.5955122980270801E-2</v>
      </c>
      <c r="D13" s="14">
        <v>2.0042299292527301E-2</v>
      </c>
      <c r="E13" s="14">
        <v>1.19153239342632E-2</v>
      </c>
      <c r="F13" s="14"/>
      <c r="G13" s="14">
        <v>6.71260351045503E-3</v>
      </c>
      <c r="H13" s="14">
        <v>1.4787797818772101E-2</v>
      </c>
      <c r="I13" s="14">
        <v>2.78777588765491E-2</v>
      </c>
      <c r="J13" s="14">
        <v>1.5819796981514599E-2</v>
      </c>
      <c r="K13" s="14"/>
      <c r="L13" s="14">
        <v>1.6555269064359598E-2</v>
      </c>
      <c r="M13" s="14">
        <v>1.0805326288647299E-2</v>
      </c>
      <c r="N13" s="14">
        <v>1.9605547705074299E-2</v>
      </c>
      <c r="O13" s="14">
        <v>1.40960231209852E-2</v>
      </c>
      <c r="P13" s="14">
        <v>1.8770979414540499E-2</v>
      </c>
      <c r="Q13" s="14">
        <v>1.2255079712245501E-2</v>
      </c>
      <c r="R13" s="14">
        <v>3.4473264781502998E-2</v>
      </c>
      <c r="S13" s="14">
        <v>0</v>
      </c>
      <c r="T13" s="14">
        <v>1.57936049704262E-2</v>
      </c>
      <c r="U13" s="14"/>
      <c r="V13" s="14">
        <v>1.58014406937531E-2</v>
      </c>
      <c r="W13" s="14">
        <v>1.6645696349126399E-2</v>
      </c>
      <c r="X13" s="14"/>
      <c r="Y13" s="14">
        <v>1.6548290431610199E-2</v>
      </c>
      <c r="Z13" s="14">
        <v>2.1541285439009E-2</v>
      </c>
      <c r="AA13" s="14">
        <v>9.3706921036399594E-3</v>
      </c>
      <c r="AB13" s="14"/>
      <c r="AC13" s="14">
        <v>1.24514270684231E-2</v>
      </c>
      <c r="AD13" s="14">
        <v>1.8824109124786201E-2</v>
      </c>
      <c r="AE13" s="14">
        <v>2.79314695699759E-2</v>
      </c>
      <c r="AF13" s="14">
        <v>9.5512934061402297E-3</v>
      </c>
    </row>
    <row r="14" spans="2:32" x14ac:dyDescent="0.3">
      <c r="B14" s="15" t="s">
        <v>80</v>
      </c>
      <c r="C14" s="20">
        <v>2.4958151516960798E-2</v>
      </c>
      <c r="D14" s="20">
        <v>2.7523817148846799E-2</v>
      </c>
      <c r="E14" s="20">
        <v>2.1625774905515E-2</v>
      </c>
      <c r="F14" s="20"/>
      <c r="G14" s="20">
        <v>3.2581106757863403E-2</v>
      </c>
      <c r="H14" s="20">
        <v>1.9013406904552301E-2</v>
      </c>
      <c r="I14" s="20">
        <v>1.84108841427921E-2</v>
      </c>
      <c r="J14" s="20">
        <v>4.03378014474731E-2</v>
      </c>
      <c r="K14" s="20"/>
      <c r="L14" s="20">
        <v>1.48478004901005E-2</v>
      </c>
      <c r="M14" s="20">
        <v>2.7114411920602301E-2</v>
      </c>
      <c r="N14" s="20">
        <v>4.1067703355112797E-2</v>
      </c>
      <c r="O14" s="20">
        <v>2.2947823569534401E-2</v>
      </c>
      <c r="P14" s="20">
        <v>2.4641802706495401E-2</v>
      </c>
      <c r="Q14" s="20">
        <v>2.79220450191511E-2</v>
      </c>
      <c r="R14" s="20">
        <v>6.24170811273091E-3</v>
      </c>
      <c r="S14" s="20">
        <v>2.2696253406627901E-2</v>
      </c>
      <c r="T14" s="20">
        <v>4.2075371220501499E-2</v>
      </c>
      <c r="U14" s="20"/>
      <c r="V14" s="20">
        <v>2.2979904916943399E-2</v>
      </c>
      <c r="W14" s="20">
        <v>2.4012224889716501E-2</v>
      </c>
      <c r="X14" s="20"/>
      <c r="Y14" s="20">
        <v>2.9107469338824202E-2</v>
      </c>
      <c r="Z14" s="20">
        <v>1.7147386853788599E-2</v>
      </c>
      <c r="AA14" s="20">
        <v>1.18103259894464E-2</v>
      </c>
      <c r="AB14" s="20"/>
      <c r="AC14" s="20">
        <v>2.6147593943241398E-2</v>
      </c>
      <c r="AD14" s="20">
        <v>3.0877789773634201E-2</v>
      </c>
      <c r="AE14" s="20">
        <v>1.82664586386613E-2</v>
      </c>
      <c r="AF14" s="20">
        <v>6.64898912474931E-3</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F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187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181</v>
      </c>
      <c r="C9" s="14">
        <v>0.26211440392292401</v>
      </c>
      <c r="D9" s="14">
        <v>0.27622050166353601</v>
      </c>
      <c r="E9" s="14">
        <v>0.246869215347745</v>
      </c>
      <c r="F9" s="14"/>
      <c r="G9" s="14">
        <v>0.26698716012891399</v>
      </c>
      <c r="H9" s="14">
        <v>0.224472851624444</v>
      </c>
      <c r="I9" s="14">
        <v>0.26823594038207998</v>
      </c>
      <c r="J9" s="14">
        <v>0.35833309080508902</v>
      </c>
      <c r="K9" s="14"/>
      <c r="L9" s="14">
        <v>0.24504063579705501</v>
      </c>
      <c r="M9" s="14">
        <v>0.246561328844946</v>
      </c>
      <c r="N9" s="14">
        <v>0.20149059407407899</v>
      </c>
      <c r="O9" s="14">
        <v>0.30375936895119399</v>
      </c>
      <c r="P9" s="14">
        <v>0.30194208305680098</v>
      </c>
      <c r="Q9" s="14">
        <v>0.27001354998601201</v>
      </c>
      <c r="R9" s="14">
        <v>0.22591964651836799</v>
      </c>
      <c r="S9" s="14">
        <v>0.22166276019725301</v>
      </c>
      <c r="T9" s="14">
        <v>0.31553674782154001</v>
      </c>
      <c r="U9" s="14"/>
      <c r="V9" s="14">
        <v>0.28593289689047002</v>
      </c>
      <c r="W9" s="14">
        <v>0.20919068635547799</v>
      </c>
      <c r="X9" s="14"/>
      <c r="Y9" s="14">
        <v>0.24568123172280601</v>
      </c>
      <c r="Z9" s="14">
        <v>0.26298166861750299</v>
      </c>
      <c r="AA9" s="14">
        <v>0.39552640131398897</v>
      </c>
      <c r="AB9" s="14"/>
      <c r="AC9" s="14">
        <v>0.203323077756632</v>
      </c>
      <c r="AD9" s="14">
        <v>0.267744419884833</v>
      </c>
      <c r="AE9" s="14">
        <v>0.224979014563193</v>
      </c>
      <c r="AF9" s="14">
        <v>0.32354226848262302</v>
      </c>
    </row>
    <row r="10" spans="2:32" x14ac:dyDescent="0.3">
      <c r="B10" s="15" t="s">
        <v>182</v>
      </c>
      <c r="C10" s="14">
        <v>0.46014789943916501</v>
      </c>
      <c r="D10" s="14">
        <v>0.46592596498675898</v>
      </c>
      <c r="E10" s="14">
        <v>0.45466984000016802</v>
      </c>
      <c r="F10" s="14"/>
      <c r="G10" s="14">
        <v>0.48097763333725602</v>
      </c>
      <c r="H10" s="14">
        <v>0.477111265958159</v>
      </c>
      <c r="I10" s="14">
        <v>0.44209546313453901</v>
      </c>
      <c r="J10" s="14">
        <v>0.39750087834602099</v>
      </c>
      <c r="K10" s="14"/>
      <c r="L10" s="14">
        <v>0.44215890403759101</v>
      </c>
      <c r="M10" s="14">
        <v>0.47199084944256697</v>
      </c>
      <c r="N10" s="14">
        <v>0.50693144945829005</v>
      </c>
      <c r="O10" s="14">
        <v>0.44666539187576099</v>
      </c>
      <c r="P10" s="14">
        <v>0.38775631253202503</v>
      </c>
      <c r="Q10" s="14">
        <v>0.47807440561678799</v>
      </c>
      <c r="R10" s="14">
        <v>0.53785336338797796</v>
      </c>
      <c r="S10" s="14">
        <v>0.48649324300420799</v>
      </c>
      <c r="T10" s="14">
        <v>0.43052577839155598</v>
      </c>
      <c r="U10" s="14"/>
      <c r="V10" s="14">
        <v>0.46451156292225698</v>
      </c>
      <c r="W10" s="14">
        <v>0.45477061861200802</v>
      </c>
      <c r="X10" s="14"/>
      <c r="Y10" s="14">
        <v>0.47576099985629</v>
      </c>
      <c r="Z10" s="14">
        <v>0.36547483672541597</v>
      </c>
      <c r="AA10" s="14">
        <v>0.472377200676798</v>
      </c>
      <c r="AB10" s="14"/>
      <c r="AC10" s="14">
        <v>0.474214059288186</v>
      </c>
      <c r="AD10" s="14">
        <v>0.47920001564699999</v>
      </c>
      <c r="AE10" s="14">
        <v>0.40245298056384199</v>
      </c>
      <c r="AF10" s="14">
        <v>0.43413939506744198</v>
      </c>
    </row>
    <row r="11" spans="2:32" x14ac:dyDescent="0.3">
      <c r="B11" s="15" t="s">
        <v>183</v>
      </c>
      <c r="C11" s="14">
        <v>0.145867548241392</v>
      </c>
      <c r="D11" s="14">
        <v>0.14710123328857699</v>
      </c>
      <c r="E11" s="14">
        <v>0.14507270656451099</v>
      </c>
      <c r="F11" s="14"/>
      <c r="G11" s="14">
        <v>0.14731939094277799</v>
      </c>
      <c r="H11" s="14">
        <v>0.16204668905883701</v>
      </c>
      <c r="I11" s="14">
        <v>0.13008676508837499</v>
      </c>
      <c r="J11" s="14">
        <v>0.123128835738231</v>
      </c>
      <c r="K11" s="14"/>
      <c r="L11" s="14">
        <v>0.15921344894224301</v>
      </c>
      <c r="M11" s="14">
        <v>0.14612198008747199</v>
      </c>
      <c r="N11" s="14">
        <v>0.130089870878733</v>
      </c>
      <c r="O11" s="14">
        <v>0.14589286039768401</v>
      </c>
      <c r="P11" s="14">
        <v>0.145066278334779</v>
      </c>
      <c r="Q11" s="14">
        <v>0.13777971770938199</v>
      </c>
      <c r="R11" s="14">
        <v>0.13468752589758801</v>
      </c>
      <c r="S11" s="14">
        <v>0.162470802431332</v>
      </c>
      <c r="T11" s="14">
        <v>0.140006088606038</v>
      </c>
      <c r="U11" s="14"/>
      <c r="V11" s="14">
        <v>0.146808736799246</v>
      </c>
      <c r="W11" s="14">
        <v>0.145657119218049</v>
      </c>
      <c r="X11" s="14"/>
      <c r="Y11" s="14">
        <v>0.14522759275991501</v>
      </c>
      <c r="Z11" s="14">
        <v>0.183168278669462</v>
      </c>
      <c r="AA11" s="14">
        <v>0.10136096523721599</v>
      </c>
      <c r="AB11" s="14"/>
      <c r="AC11" s="14">
        <v>0.14069878285595999</v>
      </c>
      <c r="AD11" s="14">
        <v>0.14745231554854099</v>
      </c>
      <c r="AE11" s="14">
        <v>0.15899881379943601</v>
      </c>
      <c r="AF11" s="14">
        <v>0.145477971594246</v>
      </c>
    </row>
    <row r="12" spans="2:32" x14ac:dyDescent="0.3">
      <c r="B12" s="15" t="s">
        <v>184</v>
      </c>
      <c r="C12" s="14">
        <v>6.5964366712627301E-2</v>
      </c>
      <c r="D12" s="14">
        <v>5.0893882347103798E-2</v>
      </c>
      <c r="E12" s="14">
        <v>8.1235772019183694E-2</v>
      </c>
      <c r="F12" s="14"/>
      <c r="G12" s="14">
        <v>7.1064817436153005E-2</v>
      </c>
      <c r="H12" s="14">
        <v>6.4342542231979494E-2</v>
      </c>
      <c r="I12" s="14">
        <v>7.2630199792724698E-2</v>
      </c>
      <c r="J12" s="14">
        <v>4.6713177633648899E-2</v>
      </c>
      <c r="K12" s="14"/>
      <c r="L12" s="14">
        <v>0.108987782637834</v>
      </c>
      <c r="M12" s="14">
        <v>5.2368402669201702E-2</v>
      </c>
      <c r="N12" s="14">
        <v>8.2643049768487895E-2</v>
      </c>
      <c r="O12" s="14">
        <v>4.17866273030921E-2</v>
      </c>
      <c r="P12" s="14">
        <v>6.2106651277647702E-2</v>
      </c>
      <c r="Q12" s="14">
        <v>4.5702192450558898E-2</v>
      </c>
      <c r="R12" s="14">
        <v>3.9363478746110597E-2</v>
      </c>
      <c r="S12" s="14">
        <v>7.7023711458653304E-2</v>
      </c>
      <c r="T12" s="14">
        <v>5.09648261867637E-2</v>
      </c>
      <c r="U12" s="14"/>
      <c r="V12" s="14">
        <v>5.6999939203649E-2</v>
      </c>
      <c r="W12" s="14">
        <v>8.4540188541602806E-2</v>
      </c>
      <c r="X12" s="14"/>
      <c r="Y12" s="14">
        <v>6.1656509393138402E-2</v>
      </c>
      <c r="Z12" s="14">
        <v>0.100370108947719</v>
      </c>
      <c r="AA12" s="14">
        <v>1.8098020501189499E-2</v>
      </c>
      <c r="AB12" s="14"/>
      <c r="AC12" s="14">
        <v>6.9704239799110099E-2</v>
      </c>
      <c r="AD12" s="14">
        <v>5.6859232764601697E-2</v>
      </c>
      <c r="AE12" s="14">
        <v>0.124460170263864</v>
      </c>
      <c r="AF12" s="14">
        <v>5.7290886089960601E-2</v>
      </c>
    </row>
    <row r="13" spans="2:32" x14ac:dyDescent="0.3">
      <c r="B13" s="15" t="s">
        <v>185</v>
      </c>
      <c r="C13" s="14">
        <v>2.2694401043301799E-2</v>
      </c>
      <c r="D13" s="14">
        <v>2.1061667534086299E-2</v>
      </c>
      <c r="E13" s="14">
        <v>2.4395698793970098E-2</v>
      </c>
      <c r="F13" s="14"/>
      <c r="G13" s="14">
        <v>1.1037899476263701E-2</v>
      </c>
      <c r="H13" s="14">
        <v>2.0869100150644301E-2</v>
      </c>
      <c r="I13" s="14">
        <v>3.3831792285209897E-2</v>
      </c>
      <c r="J13" s="14">
        <v>3.1438594070684001E-2</v>
      </c>
      <c r="K13" s="14"/>
      <c r="L13" s="14">
        <v>2.4616839278770401E-2</v>
      </c>
      <c r="M13" s="14">
        <v>1.3304360222815999E-2</v>
      </c>
      <c r="N13" s="14">
        <v>2.1964592511939902E-2</v>
      </c>
      <c r="O13" s="14">
        <v>2.05176614634036E-2</v>
      </c>
      <c r="P13" s="14">
        <v>1.37662031544682E-2</v>
      </c>
      <c r="Q13" s="14">
        <v>3.1832358841602099E-2</v>
      </c>
      <c r="R13" s="14">
        <v>1.7685987136121899E-2</v>
      </c>
      <c r="S13" s="14">
        <v>2.9977945935654698E-2</v>
      </c>
      <c r="T13" s="14">
        <v>2.8170095269713501E-2</v>
      </c>
      <c r="U13" s="14"/>
      <c r="V13" s="14">
        <v>1.3649585889624999E-2</v>
      </c>
      <c r="W13" s="14">
        <v>3.8753110617547201E-2</v>
      </c>
      <c r="X13" s="14"/>
      <c r="Y13" s="14">
        <v>1.98693351334105E-2</v>
      </c>
      <c r="Z13" s="14">
        <v>5.7070838741950902E-2</v>
      </c>
      <c r="AA13" s="14">
        <v>6.8968010049479597E-3</v>
      </c>
      <c r="AB13" s="14"/>
      <c r="AC13" s="14">
        <v>3.2243172600269897E-2</v>
      </c>
      <c r="AD13" s="14">
        <v>1.12878587054622E-2</v>
      </c>
      <c r="AE13" s="14">
        <v>5.6269793316674699E-2</v>
      </c>
      <c r="AF13" s="14">
        <v>1.8533066526345801E-2</v>
      </c>
    </row>
    <row r="14" spans="2:32" ht="28.8" x14ac:dyDescent="0.3">
      <c r="B14" s="15" t="s">
        <v>186</v>
      </c>
      <c r="C14" s="14">
        <v>3.0250270320978701E-2</v>
      </c>
      <c r="D14" s="14">
        <v>2.86287286650133E-2</v>
      </c>
      <c r="E14" s="14">
        <v>3.1963116415268999E-2</v>
      </c>
      <c r="F14" s="14"/>
      <c r="G14" s="14">
        <v>1.8019152849772999E-2</v>
      </c>
      <c r="H14" s="14">
        <v>3.19921620496149E-2</v>
      </c>
      <c r="I14" s="14">
        <v>4.1255516935973097E-2</v>
      </c>
      <c r="J14" s="14">
        <v>2.9224514944718099E-2</v>
      </c>
      <c r="K14" s="14"/>
      <c r="L14" s="14">
        <v>1.21817953004567E-2</v>
      </c>
      <c r="M14" s="14">
        <v>5.1388382008743003E-2</v>
      </c>
      <c r="N14" s="14">
        <v>1.98565491862817E-2</v>
      </c>
      <c r="O14" s="14">
        <v>3.5514322993392897E-2</v>
      </c>
      <c r="P14" s="14">
        <v>6.5303721148325694E-2</v>
      </c>
      <c r="Q14" s="14">
        <v>3.2850329373468302E-2</v>
      </c>
      <c r="R14" s="14">
        <v>3.0310025762300699E-2</v>
      </c>
      <c r="S14" s="14">
        <v>1.49143579819327E-2</v>
      </c>
      <c r="T14" s="14">
        <v>2.2787351234469198E-2</v>
      </c>
      <c r="U14" s="14"/>
      <c r="V14" s="14">
        <v>2.6016079698750898E-2</v>
      </c>
      <c r="W14" s="14">
        <v>3.9670332866483297E-2</v>
      </c>
      <c r="X14" s="14"/>
      <c r="Y14" s="14">
        <v>3.6018330465291702E-2</v>
      </c>
      <c r="Z14" s="14">
        <v>2.5647150438081499E-2</v>
      </c>
      <c r="AA14" s="14">
        <v>0</v>
      </c>
      <c r="AB14" s="14"/>
      <c r="AC14" s="14">
        <v>4.5114315546111797E-2</v>
      </c>
      <c r="AD14" s="14">
        <v>3.1500420800100598E-2</v>
      </c>
      <c r="AE14" s="14">
        <v>2.5021880459484402E-2</v>
      </c>
      <c r="AF14" s="14">
        <v>1.4675788680715E-2</v>
      </c>
    </row>
    <row r="15" spans="2:32" x14ac:dyDescent="0.3">
      <c r="B15" s="15" t="s">
        <v>63</v>
      </c>
      <c r="C15" s="20">
        <v>1.2961110319611399E-2</v>
      </c>
      <c r="D15" s="20">
        <v>1.0168021514925E-2</v>
      </c>
      <c r="E15" s="20">
        <v>1.5793650859152401E-2</v>
      </c>
      <c r="F15" s="20"/>
      <c r="G15" s="20">
        <v>4.5939458288629404E-3</v>
      </c>
      <c r="H15" s="20">
        <v>1.9165388926321299E-2</v>
      </c>
      <c r="I15" s="20">
        <v>1.1864322381098E-2</v>
      </c>
      <c r="J15" s="20">
        <v>1.36609084616084E-2</v>
      </c>
      <c r="K15" s="20"/>
      <c r="L15" s="20">
        <v>7.8005940060495204E-3</v>
      </c>
      <c r="M15" s="20">
        <v>1.82646967242538E-2</v>
      </c>
      <c r="N15" s="20">
        <v>3.7023894122188497E-2</v>
      </c>
      <c r="O15" s="20">
        <v>5.86376701547308E-3</v>
      </c>
      <c r="P15" s="20">
        <v>2.4058750495952699E-2</v>
      </c>
      <c r="Q15" s="20">
        <v>3.7474460221886001E-3</v>
      </c>
      <c r="R15" s="20">
        <v>1.41799725515323E-2</v>
      </c>
      <c r="S15" s="20">
        <v>7.4571789909663603E-3</v>
      </c>
      <c r="T15" s="20">
        <v>1.20091124899204E-2</v>
      </c>
      <c r="U15" s="20"/>
      <c r="V15" s="20">
        <v>6.0811985960023901E-3</v>
      </c>
      <c r="W15" s="20">
        <v>2.7417943788831702E-2</v>
      </c>
      <c r="X15" s="20"/>
      <c r="Y15" s="20">
        <v>1.57860006691487E-2</v>
      </c>
      <c r="Z15" s="20">
        <v>5.2871178598673796E-3</v>
      </c>
      <c r="AA15" s="20">
        <v>5.7406112658599196E-3</v>
      </c>
      <c r="AB15" s="20"/>
      <c r="AC15" s="20">
        <v>3.4702352153731103E-2</v>
      </c>
      <c r="AD15" s="20">
        <v>5.9557366494616603E-3</v>
      </c>
      <c r="AE15" s="20">
        <v>7.8173470335065904E-3</v>
      </c>
      <c r="AF15" s="20">
        <v>6.3406235586676296E-3</v>
      </c>
    </row>
    <row r="16" spans="2:32" x14ac:dyDescent="0.3">
      <c r="B16" s="16"/>
    </row>
    <row r="17" spans="2:2" x14ac:dyDescent="0.3">
      <c r="B17" t="s">
        <v>65</v>
      </c>
    </row>
    <row r="18" spans="2:2" x14ac:dyDescent="0.3">
      <c r="B18" t="s">
        <v>66</v>
      </c>
    </row>
    <row r="20" spans="2:2" x14ac:dyDescent="0.3">
      <c r="B2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F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203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1446</v>
      </c>
      <c r="D7" s="10">
        <v>765</v>
      </c>
      <c r="E7" s="10">
        <v>680</v>
      </c>
      <c r="F7" s="10"/>
      <c r="G7" s="10">
        <v>278</v>
      </c>
      <c r="H7" s="10">
        <v>605</v>
      </c>
      <c r="I7" s="10">
        <v>356</v>
      </c>
      <c r="J7" s="10">
        <v>207</v>
      </c>
      <c r="K7" s="10"/>
      <c r="L7" s="10">
        <v>294</v>
      </c>
      <c r="M7" s="10">
        <v>219</v>
      </c>
      <c r="N7" s="10">
        <v>109</v>
      </c>
      <c r="O7" s="10">
        <v>111</v>
      </c>
      <c r="P7" s="10">
        <v>108</v>
      </c>
      <c r="Q7" s="10">
        <v>174</v>
      </c>
      <c r="R7" s="10">
        <v>140</v>
      </c>
      <c r="S7" s="10">
        <v>89</v>
      </c>
      <c r="T7" s="10">
        <v>202</v>
      </c>
      <c r="U7" s="10"/>
      <c r="V7" s="10">
        <v>950</v>
      </c>
      <c r="W7" s="10">
        <v>489</v>
      </c>
      <c r="X7" s="10"/>
      <c r="Y7" s="10">
        <v>1156</v>
      </c>
      <c r="Z7" s="10">
        <v>122</v>
      </c>
      <c r="AA7" s="10">
        <v>106</v>
      </c>
      <c r="AB7" s="10"/>
      <c r="AC7" s="10">
        <v>406</v>
      </c>
      <c r="AD7" s="10">
        <v>745</v>
      </c>
      <c r="AE7" s="10">
        <v>83</v>
      </c>
      <c r="AF7" s="10">
        <v>205</v>
      </c>
    </row>
    <row r="8" spans="2:32" ht="30" customHeight="1" x14ac:dyDescent="0.3">
      <c r="B8" s="11" t="s">
        <v>19</v>
      </c>
      <c r="C8" s="11">
        <v>1455</v>
      </c>
      <c r="D8" s="11">
        <v>715</v>
      </c>
      <c r="E8" s="11">
        <v>739</v>
      </c>
      <c r="F8" s="11"/>
      <c r="G8" s="11">
        <v>380</v>
      </c>
      <c r="H8" s="11">
        <v>576</v>
      </c>
      <c r="I8" s="11">
        <v>347</v>
      </c>
      <c r="J8" s="11">
        <v>151</v>
      </c>
      <c r="K8" s="11"/>
      <c r="L8" s="11">
        <v>335</v>
      </c>
      <c r="M8" s="11">
        <v>217</v>
      </c>
      <c r="N8" s="11">
        <v>96</v>
      </c>
      <c r="O8" s="11">
        <v>108</v>
      </c>
      <c r="P8" s="11">
        <v>106</v>
      </c>
      <c r="Q8" s="11">
        <v>178</v>
      </c>
      <c r="R8" s="11">
        <v>135</v>
      </c>
      <c r="S8" s="11">
        <v>81</v>
      </c>
      <c r="T8" s="11">
        <v>199</v>
      </c>
      <c r="U8" s="11"/>
      <c r="V8" s="11">
        <v>949</v>
      </c>
      <c r="W8" s="11">
        <v>497</v>
      </c>
      <c r="X8" s="11"/>
      <c r="Y8" s="11">
        <v>1023</v>
      </c>
      <c r="Z8" s="11">
        <v>191</v>
      </c>
      <c r="AA8" s="11">
        <v>84</v>
      </c>
      <c r="AB8" s="11"/>
      <c r="AC8" s="11">
        <v>362</v>
      </c>
      <c r="AD8" s="11">
        <v>656</v>
      </c>
      <c r="AE8" s="11">
        <v>135</v>
      </c>
      <c r="AF8" s="11">
        <v>293</v>
      </c>
    </row>
    <row r="9" spans="2:32" x14ac:dyDescent="0.3">
      <c r="B9" s="15" t="s">
        <v>188</v>
      </c>
      <c r="C9" s="14">
        <v>0.64357595711381199</v>
      </c>
      <c r="D9" s="14">
        <v>0.63947637627573894</v>
      </c>
      <c r="E9" s="14">
        <v>0.647020225332812</v>
      </c>
      <c r="F9" s="14"/>
      <c r="G9" s="14">
        <v>0.66277798718774605</v>
      </c>
      <c r="H9" s="14">
        <v>0.65980788263739798</v>
      </c>
      <c r="I9" s="14">
        <v>0.60359673861671304</v>
      </c>
      <c r="J9" s="14">
        <v>0.62518108433973496</v>
      </c>
      <c r="K9" s="14"/>
      <c r="L9" s="14">
        <v>0.56254747707295605</v>
      </c>
      <c r="M9" s="14">
        <v>0.730000369130132</v>
      </c>
      <c r="N9" s="14">
        <v>0.721556862069756</v>
      </c>
      <c r="O9" s="14">
        <v>0.64091529721307505</v>
      </c>
      <c r="P9" s="14">
        <v>0.65081387851059003</v>
      </c>
      <c r="Q9" s="14">
        <v>0.66299383046545701</v>
      </c>
      <c r="R9" s="14">
        <v>0.62127129859993102</v>
      </c>
      <c r="S9" s="14">
        <v>0.57461752696438795</v>
      </c>
      <c r="T9" s="14">
        <v>0.671738067643603</v>
      </c>
      <c r="U9" s="14"/>
      <c r="V9" s="14">
        <v>0.64951948830741502</v>
      </c>
      <c r="W9" s="14">
        <v>0.63412071247211099</v>
      </c>
      <c r="X9" s="14"/>
      <c r="Y9" s="14">
        <v>0.66282455875074198</v>
      </c>
      <c r="Z9" s="14">
        <v>0.59832886662974205</v>
      </c>
      <c r="AA9" s="14">
        <v>0.67259302294870604</v>
      </c>
      <c r="AB9" s="14"/>
      <c r="AC9" s="14">
        <v>0.64958917187051701</v>
      </c>
      <c r="AD9" s="14">
        <v>0.67081834619839198</v>
      </c>
      <c r="AE9" s="14">
        <v>0.59278248077682505</v>
      </c>
      <c r="AF9" s="14">
        <v>0.60178620561640195</v>
      </c>
    </row>
    <row r="10" spans="2:32" ht="28.8" x14ac:dyDescent="0.3">
      <c r="B10" s="15" t="s">
        <v>189</v>
      </c>
      <c r="C10" s="14">
        <v>0.32212628865840598</v>
      </c>
      <c r="D10" s="14">
        <v>0.30404373795683698</v>
      </c>
      <c r="E10" s="14">
        <v>0.340103349710911</v>
      </c>
      <c r="F10" s="14"/>
      <c r="G10" s="14">
        <v>0.31879111278727001</v>
      </c>
      <c r="H10" s="14">
        <v>0.32598402283974898</v>
      </c>
      <c r="I10" s="14">
        <v>0.29078841846793702</v>
      </c>
      <c r="J10" s="14">
        <v>0.38766160225531898</v>
      </c>
      <c r="K10" s="14"/>
      <c r="L10" s="14">
        <v>0.317635285945154</v>
      </c>
      <c r="M10" s="14">
        <v>0.28429254948188698</v>
      </c>
      <c r="N10" s="14">
        <v>0.38351880755877799</v>
      </c>
      <c r="O10" s="14">
        <v>0.31522265609906103</v>
      </c>
      <c r="P10" s="14">
        <v>0.29931282161327799</v>
      </c>
      <c r="Q10" s="14">
        <v>0.29577714260948601</v>
      </c>
      <c r="R10" s="14">
        <v>0.34560126607677299</v>
      </c>
      <c r="S10" s="14">
        <v>0.40426126263728301</v>
      </c>
      <c r="T10" s="14">
        <v>0.33140095865292601</v>
      </c>
      <c r="U10" s="14"/>
      <c r="V10" s="14">
        <v>0.33053496227143397</v>
      </c>
      <c r="W10" s="14">
        <v>0.303332155375798</v>
      </c>
      <c r="X10" s="14"/>
      <c r="Y10" s="14">
        <v>0.334908635136417</v>
      </c>
      <c r="Z10" s="14">
        <v>0.23292887274516799</v>
      </c>
      <c r="AA10" s="14">
        <v>0.339497288007512</v>
      </c>
      <c r="AB10" s="14"/>
      <c r="AC10" s="14">
        <v>0.33673218162629698</v>
      </c>
      <c r="AD10" s="14">
        <v>0.332991184856477</v>
      </c>
      <c r="AE10" s="14">
        <v>0.21407323254382801</v>
      </c>
      <c r="AF10" s="14">
        <v>0.325030274292198</v>
      </c>
    </row>
    <row r="11" spans="2:32" ht="28.8" x14ac:dyDescent="0.3">
      <c r="B11" s="15" t="s">
        <v>190</v>
      </c>
      <c r="C11" s="14">
        <v>0.118556743085307</v>
      </c>
      <c r="D11" s="14">
        <v>0.110361701877439</v>
      </c>
      <c r="E11" s="14">
        <v>0.126663645780594</v>
      </c>
      <c r="F11" s="14"/>
      <c r="G11" s="14">
        <v>0.161324688427986</v>
      </c>
      <c r="H11" s="14">
        <v>0.104256798538871</v>
      </c>
      <c r="I11" s="14">
        <v>0.11698389456118399</v>
      </c>
      <c r="J11" s="14">
        <v>6.9172020964815201E-2</v>
      </c>
      <c r="K11" s="14"/>
      <c r="L11" s="14">
        <v>0.11097492926272701</v>
      </c>
      <c r="M11" s="14">
        <v>8.6099036608199897E-2</v>
      </c>
      <c r="N11" s="14">
        <v>9.9522742047039994E-2</v>
      </c>
      <c r="O11" s="14">
        <v>0.10299021731898</v>
      </c>
      <c r="P11" s="14">
        <v>0.21103449117143799</v>
      </c>
      <c r="Q11" s="14">
        <v>8.1463581888242806E-2</v>
      </c>
      <c r="R11" s="14">
        <v>0.13013097701860599</v>
      </c>
      <c r="S11" s="14">
        <v>0.13152643645985601</v>
      </c>
      <c r="T11" s="14">
        <v>0.155126266140104</v>
      </c>
      <c r="U11" s="14"/>
      <c r="V11" s="14">
        <v>0.115053137419558</v>
      </c>
      <c r="W11" s="14">
        <v>0.12472245305240499</v>
      </c>
      <c r="X11" s="14"/>
      <c r="Y11" s="14">
        <v>0.12518520241586001</v>
      </c>
      <c r="Z11" s="14">
        <v>0.13504832706829201</v>
      </c>
      <c r="AA11" s="14">
        <v>7.3728129373217599E-2</v>
      </c>
      <c r="AB11" s="14"/>
      <c r="AC11" s="14">
        <v>0.130907667017023</v>
      </c>
      <c r="AD11" s="14">
        <v>0.120978987652045</v>
      </c>
      <c r="AE11" s="14">
        <v>0.10819295897876301</v>
      </c>
      <c r="AF11" s="14">
        <v>0.101772599759754</v>
      </c>
    </row>
    <row r="12" spans="2:32" x14ac:dyDescent="0.3">
      <c r="B12" s="15" t="s">
        <v>191</v>
      </c>
      <c r="C12" s="14">
        <v>0.10543024912835</v>
      </c>
      <c r="D12" s="14">
        <v>9.4539384903211607E-2</v>
      </c>
      <c r="E12" s="14">
        <v>0.116127342899408</v>
      </c>
      <c r="F12" s="14"/>
      <c r="G12" s="14">
        <v>9.9004848938564802E-2</v>
      </c>
      <c r="H12" s="14">
        <v>0.100693117442035</v>
      </c>
      <c r="I12" s="14">
        <v>0.123273469453979</v>
      </c>
      <c r="J12" s="14">
        <v>9.8703734662800205E-2</v>
      </c>
      <c r="K12" s="14"/>
      <c r="L12" s="14">
        <v>0.209068698644442</v>
      </c>
      <c r="M12" s="14">
        <v>5.96906535847508E-2</v>
      </c>
      <c r="N12" s="14">
        <v>7.2468614758702601E-2</v>
      </c>
      <c r="O12" s="14">
        <v>4.85947829673627E-2</v>
      </c>
      <c r="P12" s="14">
        <v>8.7303207093860899E-2</v>
      </c>
      <c r="Q12" s="14">
        <v>8.4606391004689196E-2</v>
      </c>
      <c r="R12" s="14">
        <v>7.6997502953782201E-2</v>
      </c>
      <c r="S12" s="14">
        <v>8.5997908257171504E-2</v>
      </c>
      <c r="T12" s="14">
        <v>8.3268412800659303E-2</v>
      </c>
      <c r="U12" s="14"/>
      <c r="V12" s="14">
        <v>0.101798000210733</v>
      </c>
      <c r="W12" s="14">
        <v>0.114209104458712</v>
      </c>
      <c r="X12" s="14"/>
      <c r="Y12" s="14">
        <v>6.8852709714737795E-2</v>
      </c>
      <c r="Z12" s="14">
        <v>0.19235121022816601</v>
      </c>
      <c r="AA12" s="14">
        <v>0.20229537601912601</v>
      </c>
      <c r="AB12" s="14"/>
      <c r="AC12" s="14">
        <v>8.02174875637542E-2</v>
      </c>
      <c r="AD12" s="14">
        <v>6.3089460917363699E-2</v>
      </c>
      <c r="AE12" s="14">
        <v>0.20504900639788001</v>
      </c>
      <c r="AF12" s="14">
        <v>0.18854845688330901</v>
      </c>
    </row>
    <row r="13" spans="2:32" x14ac:dyDescent="0.3">
      <c r="B13" s="15" t="s">
        <v>192</v>
      </c>
      <c r="C13" s="14">
        <v>9.4562140728709901E-2</v>
      </c>
      <c r="D13" s="14">
        <v>9.4385958071694295E-2</v>
      </c>
      <c r="E13" s="14">
        <v>9.4871709103475796E-2</v>
      </c>
      <c r="F13" s="14"/>
      <c r="G13" s="14">
        <v>4.67020145389598E-2</v>
      </c>
      <c r="H13" s="14">
        <v>0.10079190887881501</v>
      </c>
      <c r="I13" s="14">
        <v>0.13366064237914499</v>
      </c>
      <c r="J13" s="14">
        <v>0.101438360967659</v>
      </c>
      <c r="K13" s="14"/>
      <c r="L13" s="14">
        <v>0.13471750460486001</v>
      </c>
      <c r="M13" s="14">
        <v>6.3424328321539394E-2</v>
      </c>
      <c r="N13" s="14">
        <v>0.12318300782229701</v>
      </c>
      <c r="O13" s="14">
        <v>0.10182461052776701</v>
      </c>
      <c r="P13" s="14">
        <v>4.5794470015280302E-2</v>
      </c>
      <c r="Q13" s="14">
        <v>0.100196122918699</v>
      </c>
      <c r="R13" s="14">
        <v>9.5677201616874596E-2</v>
      </c>
      <c r="S13" s="14">
        <v>7.6513252578836496E-2</v>
      </c>
      <c r="T13" s="14">
        <v>7.0776255820916095E-2</v>
      </c>
      <c r="U13" s="14"/>
      <c r="V13" s="14">
        <v>9.0101497074821596E-2</v>
      </c>
      <c r="W13" s="14">
        <v>0.10473077954603099</v>
      </c>
      <c r="X13" s="14"/>
      <c r="Y13" s="14">
        <v>0.10099203051957099</v>
      </c>
      <c r="Z13" s="14">
        <v>7.79915306247662E-2</v>
      </c>
      <c r="AA13" s="14">
        <v>6.7967103895608297E-2</v>
      </c>
      <c r="AB13" s="14"/>
      <c r="AC13" s="14">
        <v>0.104226146276616</v>
      </c>
      <c r="AD13" s="14">
        <v>9.9950078725709698E-2</v>
      </c>
      <c r="AE13" s="14">
        <v>0.106079371960761</v>
      </c>
      <c r="AF13" s="14">
        <v>6.8029650102852293E-2</v>
      </c>
    </row>
    <row r="14" spans="2:32" x14ac:dyDescent="0.3">
      <c r="B14" s="15" t="s">
        <v>193</v>
      </c>
      <c r="C14" s="14">
        <v>9.0603285392949401E-2</v>
      </c>
      <c r="D14" s="14">
        <v>9.6540493665602897E-2</v>
      </c>
      <c r="E14" s="14">
        <v>8.4989422103644602E-2</v>
      </c>
      <c r="F14" s="14"/>
      <c r="G14" s="14">
        <v>7.8405433545407299E-2</v>
      </c>
      <c r="H14" s="14">
        <v>8.9104250050114395E-2</v>
      </c>
      <c r="I14" s="14">
        <v>8.7255073408185502E-2</v>
      </c>
      <c r="J14" s="14">
        <v>0.13463260590648299</v>
      </c>
      <c r="K14" s="14"/>
      <c r="L14" s="14">
        <v>9.6809359448947793E-2</v>
      </c>
      <c r="M14" s="14">
        <v>6.4427202750240706E-2</v>
      </c>
      <c r="N14" s="14">
        <v>0.108574285909621</v>
      </c>
      <c r="O14" s="14">
        <v>8.4967926394443005E-2</v>
      </c>
      <c r="P14" s="14">
        <v>9.63841353922094E-2</v>
      </c>
      <c r="Q14" s="14">
        <v>0.104769184067576</v>
      </c>
      <c r="R14" s="14">
        <v>8.6494678919166498E-2</v>
      </c>
      <c r="S14" s="14">
        <v>0.15139392406303201</v>
      </c>
      <c r="T14" s="14">
        <v>6.5174642431084395E-2</v>
      </c>
      <c r="U14" s="14"/>
      <c r="V14" s="14">
        <v>8.5829604124833703E-2</v>
      </c>
      <c r="W14" s="14">
        <v>0.10129969854050699</v>
      </c>
      <c r="X14" s="14"/>
      <c r="Y14" s="14">
        <v>9.2739824185164396E-2</v>
      </c>
      <c r="Z14" s="14">
        <v>0.102129951018831</v>
      </c>
      <c r="AA14" s="14">
        <v>6.5561662102284701E-2</v>
      </c>
      <c r="AB14" s="14"/>
      <c r="AC14" s="14">
        <v>0.105197005703822</v>
      </c>
      <c r="AD14" s="14">
        <v>8.6549493071234399E-2</v>
      </c>
      <c r="AE14" s="14">
        <v>9.0884454051362404E-2</v>
      </c>
      <c r="AF14" s="14">
        <v>8.4216247072518E-2</v>
      </c>
    </row>
    <row r="15" spans="2:32" x14ac:dyDescent="0.3">
      <c r="B15" s="15" t="s">
        <v>194</v>
      </c>
      <c r="C15" s="14">
        <v>6.6486615033025095E-2</v>
      </c>
      <c r="D15" s="14">
        <v>4.46523211063347E-2</v>
      </c>
      <c r="E15" s="14">
        <v>8.7719422111751197E-2</v>
      </c>
      <c r="F15" s="14"/>
      <c r="G15" s="14">
        <v>3.4931846908010898E-2</v>
      </c>
      <c r="H15" s="14">
        <v>5.7431963792595998E-2</v>
      </c>
      <c r="I15" s="14">
        <v>9.4261294946523994E-2</v>
      </c>
      <c r="J15" s="14">
        <v>0.11656450568094601</v>
      </c>
      <c r="K15" s="14"/>
      <c r="L15" s="14">
        <v>4.2783705111564402E-2</v>
      </c>
      <c r="M15" s="14">
        <v>7.87985400802034E-2</v>
      </c>
      <c r="N15" s="14">
        <v>5.9464682724376799E-2</v>
      </c>
      <c r="O15" s="14">
        <v>5.9219033618369402E-2</v>
      </c>
      <c r="P15" s="14">
        <v>6.7384200521709001E-2</v>
      </c>
      <c r="Q15" s="14">
        <v>8.2875540572701301E-2</v>
      </c>
      <c r="R15" s="14">
        <v>7.5678351582509198E-2</v>
      </c>
      <c r="S15" s="14">
        <v>7.6414267136853301E-2</v>
      </c>
      <c r="T15" s="14">
        <v>7.4830283060183606E-2</v>
      </c>
      <c r="U15" s="14"/>
      <c r="V15" s="14">
        <v>5.77650552238336E-2</v>
      </c>
      <c r="W15" s="14">
        <v>8.4291779794941304E-2</v>
      </c>
      <c r="X15" s="14"/>
      <c r="Y15" s="14">
        <v>8.2761923930647893E-2</v>
      </c>
      <c r="Z15" s="14">
        <v>2.22156942764557E-2</v>
      </c>
      <c r="AA15" s="14">
        <v>3.9815130062845497E-2</v>
      </c>
      <c r="AB15" s="14"/>
      <c r="AC15" s="14">
        <v>9.5567699251272301E-2</v>
      </c>
      <c r="AD15" s="14">
        <v>7.6305979387760098E-2</v>
      </c>
      <c r="AE15" s="14">
        <v>5.4157778789563897E-2</v>
      </c>
      <c r="AF15" s="14">
        <v>1.62126311924835E-2</v>
      </c>
    </row>
    <row r="16" spans="2:32" x14ac:dyDescent="0.3">
      <c r="B16" s="15" t="s">
        <v>195</v>
      </c>
      <c r="C16" s="14">
        <v>5.4532810969004697E-2</v>
      </c>
      <c r="D16" s="14">
        <v>5.2632162979053702E-2</v>
      </c>
      <c r="E16" s="14">
        <v>5.64527668955025E-2</v>
      </c>
      <c r="F16" s="14"/>
      <c r="G16" s="14">
        <v>4.6667267123956101E-2</v>
      </c>
      <c r="H16" s="14">
        <v>6.65570626719173E-2</v>
      </c>
      <c r="I16" s="14">
        <v>5.3332933329094702E-2</v>
      </c>
      <c r="J16" s="14">
        <v>3.1255227411477002E-2</v>
      </c>
      <c r="K16" s="14"/>
      <c r="L16" s="14">
        <v>5.6571130144908201E-2</v>
      </c>
      <c r="M16" s="14">
        <v>2.57286379245842E-2</v>
      </c>
      <c r="N16" s="14">
        <v>6.9842452158503099E-2</v>
      </c>
      <c r="O16" s="14">
        <v>4.0509411497594697E-2</v>
      </c>
      <c r="P16" s="14">
        <v>5.3039333750689199E-2</v>
      </c>
      <c r="Q16" s="14">
        <v>3.4632111382159797E-2</v>
      </c>
      <c r="R16" s="14">
        <v>8.0253665341182903E-2</v>
      </c>
      <c r="S16" s="14">
        <v>4.6535176036074002E-2</v>
      </c>
      <c r="T16" s="14">
        <v>8.7290477273392605E-2</v>
      </c>
      <c r="U16" s="14"/>
      <c r="V16" s="14">
        <v>5.21441993266498E-2</v>
      </c>
      <c r="W16" s="14">
        <v>6.0046311582490103E-2</v>
      </c>
      <c r="X16" s="14"/>
      <c r="Y16" s="14">
        <v>5.8594758947108201E-2</v>
      </c>
      <c r="Z16" s="14">
        <v>3.0111740025573201E-2</v>
      </c>
      <c r="AA16" s="14">
        <v>6.6163245928423306E-2</v>
      </c>
      <c r="AB16" s="14"/>
      <c r="AC16" s="14">
        <v>6.7249865030187803E-2</v>
      </c>
      <c r="AD16" s="14">
        <v>5.4250877298686398E-2</v>
      </c>
      <c r="AE16" s="14">
        <v>4.0795385955016299E-2</v>
      </c>
      <c r="AF16" s="14">
        <v>4.7422882545586402E-2</v>
      </c>
    </row>
    <row r="17" spans="2:32" ht="28.8" x14ac:dyDescent="0.3">
      <c r="B17" s="15" t="s">
        <v>196</v>
      </c>
      <c r="C17" s="14">
        <v>5.4108567249467401E-2</v>
      </c>
      <c r="D17" s="14">
        <v>5.2057407853174899E-2</v>
      </c>
      <c r="E17" s="14">
        <v>5.6173590760297903E-2</v>
      </c>
      <c r="F17" s="14"/>
      <c r="G17" s="14">
        <v>6.6144953317334207E-2</v>
      </c>
      <c r="H17" s="14">
        <v>4.93619717339258E-2</v>
      </c>
      <c r="I17" s="14">
        <v>3.7120456964719599E-2</v>
      </c>
      <c r="J17" s="14">
        <v>8.0892747451519004E-2</v>
      </c>
      <c r="K17" s="14"/>
      <c r="L17" s="14">
        <v>8.2615061052157004E-2</v>
      </c>
      <c r="M17" s="14">
        <v>4.0155608598676798E-2</v>
      </c>
      <c r="N17" s="14">
        <v>8.9097475683469096E-2</v>
      </c>
      <c r="O17" s="14">
        <v>4.4688064066104198E-2</v>
      </c>
      <c r="P17" s="14">
        <v>2.8264970476268601E-2</v>
      </c>
      <c r="Q17" s="14">
        <v>4.6927437283095501E-2</v>
      </c>
      <c r="R17" s="14">
        <v>6.3737443059123697E-2</v>
      </c>
      <c r="S17" s="14">
        <v>2.9977013823390099E-2</v>
      </c>
      <c r="T17" s="14">
        <v>3.3219421290361699E-2</v>
      </c>
      <c r="U17" s="14"/>
      <c r="V17" s="14">
        <v>6.1307418703844298E-2</v>
      </c>
      <c r="W17" s="14">
        <v>4.1323671907162102E-2</v>
      </c>
      <c r="X17" s="14"/>
      <c r="Y17" s="14">
        <v>5.0845900569172903E-2</v>
      </c>
      <c r="Z17" s="14">
        <v>6.3855430242843805E-2</v>
      </c>
      <c r="AA17" s="14">
        <v>9.9469620588288593E-2</v>
      </c>
      <c r="AB17" s="14"/>
      <c r="AC17" s="14">
        <v>3.4699381182489698E-2</v>
      </c>
      <c r="AD17" s="14">
        <v>6.0126460505999499E-2</v>
      </c>
      <c r="AE17" s="14">
        <v>5.9026563820345497E-2</v>
      </c>
      <c r="AF17" s="14">
        <v>6.3954086980262795E-2</v>
      </c>
    </row>
    <row r="18" spans="2:32" x14ac:dyDescent="0.3">
      <c r="B18" s="15" t="s">
        <v>197</v>
      </c>
      <c r="C18" s="14">
        <v>5.2353993580204497E-2</v>
      </c>
      <c r="D18" s="14">
        <v>5.8838530349924097E-2</v>
      </c>
      <c r="E18" s="14">
        <v>4.6154094655610899E-2</v>
      </c>
      <c r="F18" s="14"/>
      <c r="G18" s="14">
        <v>4.3173411578439097E-2</v>
      </c>
      <c r="H18" s="14">
        <v>4.7221412051669499E-2</v>
      </c>
      <c r="I18" s="14">
        <v>7.2904206322856602E-2</v>
      </c>
      <c r="J18" s="14">
        <v>4.7849016083473001E-2</v>
      </c>
      <c r="K18" s="14"/>
      <c r="L18" s="14">
        <v>7.4461779247350202E-2</v>
      </c>
      <c r="M18" s="14">
        <v>5.3626358633976703E-2</v>
      </c>
      <c r="N18" s="14">
        <v>4.0953278898723397E-2</v>
      </c>
      <c r="O18" s="14">
        <v>2.9627918446296898E-2</v>
      </c>
      <c r="P18" s="14">
        <v>3.3449282495867497E-2</v>
      </c>
      <c r="Q18" s="14">
        <v>2.87167072534045E-2</v>
      </c>
      <c r="R18" s="14">
        <v>7.0568410821908303E-2</v>
      </c>
      <c r="S18" s="14">
        <v>0.104146503437634</v>
      </c>
      <c r="T18" s="14">
        <v>2.93833050227017E-2</v>
      </c>
      <c r="U18" s="14"/>
      <c r="V18" s="14">
        <v>5.8126530143513398E-2</v>
      </c>
      <c r="W18" s="14">
        <v>4.2259445345679297E-2</v>
      </c>
      <c r="X18" s="14"/>
      <c r="Y18" s="14">
        <v>5.2266660796831198E-2</v>
      </c>
      <c r="Z18" s="14">
        <v>6.2416043749844101E-2</v>
      </c>
      <c r="AA18" s="14">
        <v>7.69757120411802E-2</v>
      </c>
      <c r="AB18" s="14"/>
      <c r="AC18" s="14">
        <v>3.6073071031917002E-2</v>
      </c>
      <c r="AD18" s="14">
        <v>6.15836260514626E-2</v>
      </c>
      <c r="AE18" s="14">
        <v>5.87920403604376E-2</v>
      </c>
      <c r="AF18" s="14">
        <v>5.0378765586898702E-2</v>
      </c>
    </row>
    <row r="19" spans="2:32" ht="28.8" x14ac:dyDescent="0.3">
      <c r="B19" s="15" t="s">
        <v>198</v>
      </c>
      <c r="C19" s="14">
        <v>4.4675195775106598E-2</v>
      </c>
      <c r="D19" s="14">
        <v>3.8848238694469399E-2</v>
      </c>
      <c r="E19" s="14">
        <v>5.0381228865613498E-2</v>
      </c>
      <c r="F19" s="14"/>
      <c r="G19" s="14">
        <v>4.0026465988958398E-2</v>
      </c>
      <c r="H19" s="14">
        <v>4.5494241270882897E-2</v>
      </c>
      <c r="I19" s="14">
        <v>2.8497301259866301E-2</v>
      </c>
      <c r="J19" s="14">
        <v>9.0325497842950297E-2</v>
      </c>
      <c r="K19" s="14"/>
      <c r="L19" s="14">
        <v>6.1726869528410201E-2</v>
      </c>
      <c r="M19" s="14">
        <v>2.8744671065093898E-2</v>
      </c>
      <c r="N19" s="14">
        <v>9.6051673326291803E-2</v>
      </c>
      <c r="O19" s="14">
        <v>6.2817439334570804E-2</v>
      </c>
      <c r="P19" s="14">
        <v>1.54047770622837E-2</v>
      </c>
      <c r="Q19" s="14">
        <v>4.3610129508516997E-2</v>
      </c>
      <c r="R19" s="14">
        <v>4.1269466237860798E-2</v>
      </c>
      <c r="S19" s="14">
        <v>3.1605354993367397E-2</v>
      </c>
      <c r="T19" s="14">
        <v>2.2940462690177299E-2</v>
      </c>
      <c r="U19" s="14"/>
      <c r="V19" s="14">
        <v>4.40665902657787E-2</v>
      </c>
      <c r="W19" s="14">
        <v>4.2666547495900903E-2</v>
      </c>
      <c r="X19" s="14"/>
      <c r="Y19" s="14">
        <v>4.3921841510390199E-2</v>
      </c>
      <c r="Z19" s="14">
        <v>3.6660194587674999E-2</v>
      </c>
      <c r="AA19" s="14">
        <v>5.98498378908872E-2</v>
      </c>
      <c r="AB19" s="14"/>
      <c r="AC19" s="14">
        <v>3.3543484254393997E-2</v>
      </c>
      <c r="AD19" s="14">
        <v>4.9969618180549902E-2</v>
      </c>
      <c r="AE19" s="14">
        <v>6.7047210904891394E-2</v>
      </c>
      <c r="AF19" s="14">
        <v>3.08372001439692E-2</v>
      </c>
    </row>
    <row r="20" spans="2:32" x14ac:dyDescent="0.3">
      <c r="B20" s="15" t="s">
        <v>199</v>
      </c>
      <c r="C20" s="14">
        <v>4.4639929868647302E-2</v>
      </c>
      <c r="D20" s="14">
        <v>4.5467096684474302E-2</v>
      </c>
      <c r="E20" s="14">
        <v>4.3904883726418903E-2</v>
      </c>
      <c r="F20" s="14"/>
      <c r="G20" s="14">
        <v>6.1250277683459697E-2</v>
      </c>
      <c r="H20" s="14">
        <v>3.4229318688876603E-2</v>
      </c>
      <c r="I20" s="14">
        <v>3.8027328174861201E-2</v>
      </c>
      <c r="J20" s="14">
        <v>5.7714435116542298E-2</v>
      </c>
      <c r="K20" s="14"/>
      <c r="L20" s="14">
        <v>7.8917181222823193E-2</v>
      </c>
      <c r="M20" s="14">
        <v>1.36423462635775E-2</v>
      </c>
      <c r="N20" s="14">
        <v>2.99519213197184E-2</v>
      </c>
      <c r="O20" s="14">
        <v>2.8250004230235101E-2</v>
      </c>
      <c r="P20" s="14">
        <v>3.2598336586004702E-2</v>
      </c>
      <c r="Q20" s="14">
        <v>5.72641075703684E-2</v>
      </c>
      <c r="R20" s="14">
        <v>5.7549084573750603E-2</v>
      </c>
      <c r="S20" s="14">
        <v>6.5564033115363502E-3</v>
      </c>
      <c r="T20" s="14">
        <v>3.8690890354596497E-2</v>
      </c>
      <c r="U20" s="14"/>
      <c r="V20" s="14">
        <v>4.7944470449484897E-2</v>
      </c>
      <c r="W20" s="14">
        <v>3.5225128032385401E-2</v>
      </c>
      <c r="X20" s="14"/>
      <c r="Y20" s="14">
        <v>2.6846120966308E-2</v>
      </c>
      <c r="Z20" s="14">
        <v>0.126012556601661</v>
      </c>
      <c r="AA20" s="14">
        <v>7.4484965621780502E-2</v>
      </c>
      <c r="AB20" s="14"/>
      <c r="AC20" s="14">
        <v>2.7117522257991199E-2</v>
      </c>
      <c r="AD20" s="14">
        <v>2.68936730001758E-2</v>
      </c>
      <c r="AE20" s="14">
        <v>5.68920618467827E-2</v>
      </c>
      <c r="AF20" s="14">
        <v>9.5121820083091599E-2</v>
      </c>
    </row>
    <row r="21" spans="2:32" x14ac:dyDescent="0.3">
      <c r="B21" s="15" t="s">
        <v>200</v>
      </c>
      <c r="C21" s="14">
        <v>3.5951512278875199E-2</v>
      </c>
      <c r="D21" s="14">
        <v>3.8117486996324799E-2</v>
      </c>
      <c r="E21" s="14">
        <v>3.3907759238917201E-2</v>
      </c>
      <c r="F21" s="14"/>
      <c r="G21" s="14">
        <v>2.9887479221157701E-2</v>
      </c>
      <c r="H21" s="14">
        <v>2.6327342211802201E-2</v>
      </c>
      <c r="I21" s="14">
        <v>6.2419394440239397E-2</v>
      </c>
      <c r="J21" s="14">
        <v>2.7153916475210899E-2</v>
      </c>
      <c r="K21" s="14"/>
      <c r="L21" s="14">
        <v>7.1696951243124196E-2</v>
      </c>
      <c r="M21" s="14">
        <v>3.7225602122132898E-2</v>
      </c>
      <c r="N21" s="14">
        <v>0</v>
      </c>
      <c r="O21" s="14">
        <v>3.2223840577145703E-2</v>
      </c>
      <c r="P21" s="14">
        <v>8.6729584963724099E-3</v>
      </c>
      <c r="Q21" s="14">
        <v>1.3247383170727E-2</v>
      </c>
      <c r="R21" s="14">
        <v>3.0499032365345301E-2</v>
      </c>
      <c r="S21" s="14">
        <v>4.4784586679062398E-2</v>
      </c>
      <c r="T21" s="14">
        <v>2.8754200498104999E-2</v>
      </c>
      <c r="U21" s="14"/>
      <c r="V21" s="14">
        <v>3.8130954662675798E-2</v>
      </c>
      <c r="W21" s="14">
        <v>3.2424165721831599E-2</v>
      </c>
      <c r="X21" s="14"/>
      <c r="Y21" s="14">
        <v>3.2586638818126103E-2</v>
      </c>
      <c r="Z21" s="14">
        <v>5.7627156858251899E-2</v>
      </c>
      <c r="AA21" s="14">
        <v>4.1390036385022297E-2</v>
      </c>
      <c r="AB21" s="14"/>
      <c r="AC21" s="14">
        <v>2.5143221055808299E-2</v>
      </c>
      <c r="AD21" s="14">
        <v>3.6932116479234403E-2</v>
      </c>
      <c r="AE21" s="14">
        <v>5.1881913246167997E-2</v>
      </c>
      <c r="AF21" s="14">
        <v>4.0817694120908903E-2</v>
      </c>
    </row>
    <row r="22" spans="2:32" ht="43.2" x14ac:dyDescent="0.3">
      <c r="B22" s="15" t="s">
        <v>201</v>
      </c>
      <c r="C22" s="14">
        <v>3.0271962334539201E-2</v>
      </c>
      <c r="D22" s="14">
        <v>3.0457817339230701E-2</v>
      </c>
      <c r="E22" s="14">
        <v>3.01365659765973E-2</v>
      </c>
      <c r="F22" s="14"/>
      <c r="G22" s="14">
        <v>2.6003626288326399E-2</v>
      </c>
      <c r="H22" s="14">
        <v>2.5564671135870101E-2</v>
      </c>
      <c r="I22" s="14">
        <v>4.5242701862602201E-2</v>
      </c>
      <c r="J22" s="14">
        <v>2.45982291665197E-2</v>
      </c>
      <c r="K22" s="14"/>
      <c r="L22" s="14">
        <v>5.8248127242462297E-2</v>
      </c>
      <c r="M22" s="14">
        <v>1.9681801160558999E-2</v>
      </c>
      <c r="N22" s="14">
        <v>9.6138921101117103E-3</v>
      </c>
      <c r="O22" s="14">
        <v>4.8319025018381E-2</v>
      </c>
      <c r="P22" s="14">
        <v>1.04197386137926E-2</v>
      </c>
      <c r="Q22" s="14">
        <v>1.5577283195227601E-2</v>
      </c>
      <c r="R22" s="14">
        <v>4.6949864012034999E-2</v>
      </c>
      <c r="S22" s="14">
        <v>3.4562203267638501E-2</v>
      </c>
      <c r="T22" s="14">
        <v>5.5638763052239604E-3</v>
      </c>
      <c r="U22" s="14"/>
      <c r="V22" s="14">
        <v>3.16665361545828E-2</v>
      </c>
      <c r="W22" s="14">
        <v>2.8142367729902099E-2</v>
      </c>
      <c r="X22" s="14"/>
      <c r="Y22" s="14">
        <v>2.6686274621135701E-2</v>
      </c>
      <c r="Z22" s="14">
        <v>4.4162607291181197E-2</v>
      </c>
      <c r="AA22" s="14">
        <v>3.26365480191474E-2</v>
      </c>
      <c r="AB22" s="14"/>
      <c r="AC22" s="14">
        <v>3.12598326586664E-2</v>
      </c>
      <c r="AD22" s="14">
        <v>2.43594430234517E-2</v>
      </c>
      <c r="AE22" s="14">
        <v>1.9811189801447901E-2</v>
      </c>
      <c r="AF22" s="14">
        <v>4.8042604010577999E-2</v>
      </c>
    </row>
    <row r="23" spans="2:32" x14ac:dyDescent="0.3">
      <c r="B23" s="15" t="s">
        <v>202</v>
      </c>
      <c r="C23" s="14">
        <v>2.1979185339573399E-2</v>
      </c>
      <c r="D23" s="14">
        <v>2.2758106150631899E-2</v>
      </c>
      <c r="E23" s="14">
        <v>2.1257523672794099E-2</v>
      </c>
      <c r="F23" s="14"/>
      <c r="G23" s="14">
        <v>2.80352837689893E-2</v>
      </c>
      <c r="H23" s="14">
        <v>2.0734986753648901E-2</v>
      </c>
      <c r="I23" s="14">
        <v>2.3398140996596099E-2</v>
      </c>
      <c r="J23" s="14">
        <v>8.2492811383173097E-3</v>
      </c>
      <c r="K23" s="14"/>
      <c r="L23" s="14">
        <v>5.4504211595082799E-2</v>
      </c>
      <c r="M23" s="14">
        <v>7.8866649661099505E-3</v>
      </c>
      <c r="N23" s="14">
        <v>0</v>
      </c>
      <c r="O23" s="14">
        <v>7.2698509545773204E-3</v>
      </c>
      <c r="P23" s="14">
        <v>0</v>
      </c>
      <c r="Q23" s="14">
        <v>9.82834596348796E-3</v>
      </c>
      <c r="R23" s="14">
        <v>3.4975824908999302E-2</v>
      </c>
      <c r="S23" s="14">
        <v>1.5003365042557899E-2</v>
      </c>
      <c r="T23" s="14">
        <v>1.7889511669032201E-2</v>
      </c>
      <c r="U23" s="14"/>
      <c r="V23" s="14">
        <v>1.8309059641348699E-2</v>
      </c>
      <c r="W23" s="14">
        <v>2.9366564699486401E-2</v>
      </c>
      <c r="X23" s="14"/>
      <c r="Y23" s="14">
        <v>1.57928267212099E-2</v>
      </c>
      <c r="Z23" s="14">
        <v>4.91833626516976E-2</v>
      </c>
      <c r="AA23" s="14">
        <v>3.4301858789323597E-2</v>
      </c>
      <c r="AB23" s="14"/>
      <c r="AC23" s="14">
        <v>2.6076395739632701E-2</v>
      </c>
      <c r="AD23" s="14">
        <v>1.0236122774690401E-2</v>
      </c>
      <c r="AE23" s="14">
        <v>3.8159280462317598E-2</v>
      </c>
      <c r="AF23" s="14">
        <v>3.6401474717095497E-2</v>
      </c>
    </row>
    <row r="24" spans="2:32" x14ac:dyDescent="0.3">
      <c r="B24" s="15" t="s">
        <v>142</v>
      </c>
      <c r="C24" s="14">
        <v>2.4844182647474199E-2</v>
      </c>
      <c r="D24" s="14">
        <v>2.62333546829508E-2</v>
      </c>
      <c r="E24" s="14">
        <v>2.3536025085831198E-2</v>
      </c>
      <c r="F24" s="14"/>
      <c r="G24" s="14">
        <v>2.9340359591903099E-2</v>
      </c>
      <c r="H24" s="14">
        <v>2.4798720473297599E-2</v>
      </c>
      <c r="I24" s="14">
        <v>2.1126808446475499E-2</v>
      </c>
      <c r="J24" s="14">
        <v>2.22442232713604E-2</v>
      </c>
      <c r="K24" s="14"/>
      <c r="L24" s="14">
        <v>2.3473949244775399E-2</v>
      </c>
      <c r="M24" s="14">
        <v>3.8208086674278503E-2</v>
      </c>
      <c r="N24" s="14">
        <v>3.7070434017210101E-2</v>
      </c>
      <c r="O24" s="14">
        <v>0</v>
      </c>
      <c r="P24" s="14">
        <v>2.4854619871148301E-2</v>
      </c>
      <c r="Q24" s="14">
        <v>2.27138502896281E-2</v>
      </c>
      <c r="R24" s="14">
        <v>2.91256449997686E-2</v>
      </c>
      <c r="S24" s="14">
        <v>3.07602891312126E-2</v>
      </c>
      <c r="T24" s="14">
        <v>1.6822114669730201E-2</v>
      </c>
      <c r="U24" s="14"/>
      <c r="V24" s="14">
        <v>2.6511981741000799E-2</v>
      </c>
      <c r="W24" s="14">
        <v>2.0513915014500301E-2</v>
      </c>
      <c r="X24" s="14"/>
      <c r="Y24" s="14">
        <v>2.7728352421174701E-2</v>
      </c>
      <c r="Z24" s="14">
        <v>2.5806328534406901E-2</v>
      </c>
      <c r="AA24" s="14">
        <v>8.2065379522014304E-3</v>
      </c>
      <c r="AB24" s="14"/>
      <c r="AC24" s="14">
        <v>2.3735468049646401E-2</v>
      </c>
      <c r="AD24" s="14">
        <v>2.893379587827E-2</v>
      </c>
      <c r="AE24" s="14">
        <v>1.19045698718774E-2</v>
      </c>
      <c r="AF24" s="14">
        <v>2.10844072000985E-2</v>
      </c>
    </row>
    <row r="25" spans="2:32" x14ac:dyDescent="0.3">
      <c r="B25" s="15" t="s">
        <v>88</v>
      </c>
      <c r="C25" s="20">
        <v>1.2227126215193E-2</v>
      </c>
      <c r="D25" s="20">
        <v>1.29000038387751E-2</v>
      </c>
      <c r="E25" s="20">
        <v>1.15937739799066E-2</v>
      </c>
      <c r="F25" s="20"/>
      <c r="G25" s="20">
        <v>2.9085704653197498E-3</v>
      </c>
      <c r="H25" s="20">
        <v>2.0243076131928901E-2</v>
      </c>
      <c r="I25" s="20">
        <v>6.8139976503616599E-3</v>
      </c>
      <c r="J25" s="20">
        <v>1.7523309838708302E-2</v>
      </c>
      <c r="K25" s="20"/>
      <c r="L25" s="20">
        <v>5.5014011946443401E-3</v>
      </c>
      <c r="M25" s="20">
        <v>6.4585266204562602E-3</v>
      </c>
      <c r="N25" s="20">
        <v>0</v>
      </c>
      <c r="O25" s="20">
        <v>2.5290382310949901E-2</v>
      </c>
      <c r="P25" s="20">
        <v>3.2539511741153798E-2</v>
      </c>
      <c r="Q25" s="20">
        <v>1.95774301043832E-2</v>
      </c>
      <c r="R25" s="20">
        <v>1.8543859319919E-2</v>
      </c>
      <c r="S25" s="20">
        <v>0</v>
      </c>
      <c r="T25" s="20">
        <v>1.18928297393177E-2</v>
      </c>
      <c r="U25" s="20"/>
      <c r="V25" s="20">
        <v>8.2996772851696501E-3</v>
      </c>
      <c r="W25" s="20">
        <v>1.99343748660573E-2</v>
      </c>
      <c r="X25" s="20"/>
      <c r="Y25" s="20">
        <v>1.3566961345831701E-2</v>
      </c>
      <c r="Z25" s="20">
        <v>7.2234455077995604E-3</v>
      </c>
      <c r="AA25" s="20">
        <v>0</v>
      </c>
      <c r="AB25" s="20"/>
      <c r="AC25" s="20">
        <v>2.03944784572355E-2</v>
      </c>
      <c r="AD25" s="20">
        <v>9.9003719299053296E-3</v>
      </c>
      <c r="AE25" s="20">
        <v>1.8704784486945802E-2</v>
      </c>
      <c r="AF25" s="20">
        <v>4.7123295329914603E-3</v>
      </c>
    </row>
    <row r="26" spans="2:32" x14ac:dyDescent="0.3">
      <c r="B26" s="16" t="s">
        <v>204</v>
      </c>
    </row>
    <row r="27" spans="2:32" x14ac:dyDescent="0.3">
      <c r="B27" t="s">
        <v>65</v>
      </c>
    </row>
    <row r="28" spans="2:32" x14ac:dyDescent="0.3">
      <c r="B28" t="s">
        <v>66</v>
      </c>
    </row>
    <row r="30" spans="2:32" x14ac:dyDescent="0.3">
      <c r="B3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213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205</v>
      </c>
      <c r="C9" s="14">
        <v>0.16871557196478101</v>
      </c>
      <c r="D9" s="14">
        <v>0.193500222977768</v>
      </c>
      <c r="E9" s="14">
        <v>0.14443481598878599</v>
      </c>
      <c r="F9" s="14"/>
      <c r="G9" s="14">
        <v>0.114322384568305</v>
      </c>
      <c r="H9" s="14">
        <v>0.201629232516261</v>
      </c>
      <c r="I9" s="14">
        <v>0.21352640435235801</v>
      </c>
      <c r="J9" s="14">
        <v>9.2840938230010606E-2</v>
      </c>
      <c r="K9" s="14"/>
      <c r="L9" s="14">
        <v>0.171365857807355</v>
      </c>
      <c r="M9" s="14">
        <v>0.1484224829213</v>
      </c>
      <c r="N9" s="14">
        <v>0.19392202024595201</v>
      </c>
      <c r="O9" s="14">
        <v>0.20019675923152599</v>
      </c>
      <c r="P9" s="14">
        <v>0.16645042811001501</v>
      </c>
      <c r="Q9" s="14">
        <v>0.169381237581849</v>
      </c>
      <c r="R9" s="14">
        <v>0.13807551177436</v>
      </c>
      <c r="S9" s="14">
        <v>0.225465216953219</v>
      </c>
      <c r="T9" s="14">
        <v>0.15622715833668199</v>
      </c>
      <c r="U9" s="14"/>
      <c r="V9" s="14">
        <v>0.15452983549317501</v>
      </c>
      <c r="W9" s="14">
        <v>0.19460361065938001</v>
      </c>
      <c r="X9" s="14"/>
      <c r="Y9" s="14">
        <v>0.16627543309120699</v>
      </c>
      <c r="Z9" s="14">
        <v>0.125713143279432</v>
      </c>
      <c r="AA9" s="14">
        <v>0.178350421600179</v>
      </c>
      <c r="AB9" s="14"/>
      <c r="AC9" s="14">
        <v>0.19814106443655299</v>
      </c>
      <c r="AD9" s="14">
        <v>0.14951849920879601</v>
      </c>
      <c r="AE9" s="14">
        <v>0.18508517051246701</v>
      </c>
      <c r="AF9" s="14">
        <v>0.16489206694521</v>
      </c>
    </row>
    <row r="10" spans="2:32" ht="28.8" x14ac:dyDescent="0.3">
      <c r="B10" s="15" t="s">
        <v>206</v>
      </c>
      <c r="C10" s="14">
        <v>0.14974892976120699</v>
      </c>
      <c r="D10" s="14">
        <v>0.17371970771485501</v>
      </c>
      <c r="E10" s="14">
        <v>0.12622508873206201</v>
      </c>
      <c r="F10" s="14"/>
      <c r="G10" s="14">
        <v>4.9274424983661601E-2</v>
      </c>
      <c r="H10" s="14">
        <v>0.18136570633402799</v>
      </c>
      <c r="I10" s="14">
        <v>0.218458032376834</v>
      </c>
      <c r="J10" s="14">
        <v>0.12998926289256399</v>
      </c>
      <c r="K10" s="14"/>
      <c r="L10" s="14">
        <v>0.20444398790580401</v>
      </c>
      <c r="M10" s="14">
        <v>0.139388893661405</v>
      </c>
      <c r="N10" s="14">
        <v>0.10678916411726</v>
      </c>
      <c r="O10" s="14">
        <v>0.180644052354862</v>
      </c>
      <c r="P10" s="14">
        <v>0.103392215720991</v>
      </c>
      <c r="Q10" s="14">
        <v>0.14600009436380501</v>
      </c>
      <c r="R10" s="14">
        <v>0.12135587378172601</v>
      </c>
      <c r="S10" s="14">
        <v>0.16390131980421499</v>
      </c>
      <c r="T10" s="14">
        <v>0.118840725761582</v>
      </c>
      <c r="U10" s="14"/>
      <c r="V10" s="14">
        <v>0.140626887212702</v>
      </c>
      <c r="W10" s="14">
        <v>0.17202817560563899</v>
      </c>
      <c r="X10" s="14"/>
      <c r="Y10" s="14">
        <v>0.14333917174052799</v>
      </c>
      <c r="Z10" s="14">
        <v>0.13841451906701299</v>
      </c>
      <c r="AA10" s="14">
        <v>0.114203752170724</v>
      </c>
      <c r="AB10" s="14"/>
      <c r="AC10" s="14">
        <v>0.155124940647028</v>
      </c>
      <c r="AD10" s="14">
        <v>0.138195992916824</v>
      </c>
      <c r="AE10" s="14">
        <v>0.21751072898371701</v>
      </c>
      <c r="AF10" s="14">
        <v>0.14565338870849001</v>
      </c>
    </row>
    <row r="11" spans="2:32" x14ac:dyDescent="0.3">
      <c r="B11" s="15" t="s">
        <v>207</v>
      </c>
      <c r="C11" s="14">
        <v>0.115219068846552</v>
      </c>
      <c r="D11" s="14">
        <v>0.13988119888839001</v>
      </c>
      <c r="E11" s="14">
        <v>9.0899837224283797E-2</v>
      </c>
      <c r="F11" s="14"/>
      <c r="G11" s="14">
        <v>9.7457322497914806E-2</v>
      </c>
      <c r="H11" s="14">
        <v>0.11708741864900001</v>
      </c>
      <c r="I11" s="14">
        <v>0.14636731432670599</v>
      </c>
      <c r="J11" s="14">
        <v>8.5486681805428205E-2</v>
      </c>
      <c r="K11" s="14"/>
      <c r="L11" s="14">
        <v>0.108526758361196</v>
      </c>
      <c r="M11" s="14">
        <v>0.100855737099607</v>
      </c>
      <c r="N11" s="14">
        <v>0.14703701544001899</v>
      </c>
      <c r="O11" s="14">
        <v>0.127973285047742</v>
      </c>
      <c r="P11" s="14">
        <v>8.5377253475265799E-2</v>
      </c>
      <c r="Q11" s="14">
        <v>0.117897092638726</v>
      </c>
      <c r="R11" s="14">
        <v>0.155241695963</v>
      </c>
      <c r="S11" s="14">
        <v>0.14192858221489199</v>
      </c>
      <c r="T11" s="14">
        <v>9.9507263733152496E-2</v>
      </c>
      <c r="U11" s="14"/>
      <c r="V11" s="14">
        <v>0.104352474756223</v>
      </c>
      <c r="W11" s="14">
        <v>0.13857916768758499</v>
      </c>
      <c r="X11" s="14"/>
      <c r="Y11" s="14">
        <v>0.12527098023368799</v>
      </c>
      <c r="Z11" s="14">
        <v>6.2460030957261797E-2</v>
      </c>
      <c r="AA11" s="14">
        <v>8.0132299002666704E-2</v>
      </c>
      <c r="AB11" s="14"/>
      <c r="AC11" s="14">
        <v>0.13801344326925599</v>
      </c>
      <c r="AD11" s="14">
        <v>0.11826764705393999</v>
      </c>
      <c r="AE11" s="14">
        <v>0.140101396486804</v>
      </c>
      <c r="AF11" s="14">
        <v>7.5579263807803401E-2</v>
      </c>
    </row>
    <row r="12" spans="2:32" x14ac:dyDescent="0.3">
      <c r="B12" s="15" t="s">
        <v>208</v>
      </c>
      <c r="C12" s="14">
        <v>6.3932418481821005E-2</v>
      </c>
      <c r="D12" s="14">
        <v>6.4811297699885001E-2</v>
      </c>
      <c r="E12" s="14">
        <v>6.3245826942306196E-2</v>
      </c>
      <c r="F12" s="14"/>
      <c r="G12" s="14">
        <v>4.1393640178164597E-2</v>
      </c>
      <c r="H12" s="14">
        <v>7.4991634676167096E-2</v>
      </c>
      <c r="I12" s="14">
        <v>8.3293031946426899E-2</v>
      </c>
      <c r="J12" s="14">
        <v>3.90623099526788E-2</v>
      </c>
      <c r="K12" s="14"/>
      <c r="L12" s="14">
        <v>8.2369329508788294E-2</v>
      </c>
      <c r="M12" s="14">
        <v>4.4187612384350101E-2</v>
      </c>
      <c r="N12" s="14">
        <v>5.9686166459542299E-2</v>
      </c>
      <c r="O12" s="14">
        <v>6.8875257557259803E-2</v>
      </c>
      <c r="P12" s="14">
        <v>3.2985739670053998E-2</v>
      </c>
      <c r="Q12" s="14">
        <v>6.4383185219069106E-2</v>
      </c>
      <c r="R12" s="14">
        <v>8.1803601210962099E-2</v>
      </c>
      <c r="S12" s="14">
        <v>6.8315857261974505E-2</v>
      </c>
      <c r="T12" s="14">
        <v>5.8697336116849498E-2</v>
      </c>
      <c r="U12" s="14"/>
      <c r="V12" s="14">
        <v>6.3118889294478397E-2</v>
      </c>
      <c r="W12" s="14">
        <v>6.7106290111162897E-2</v>
      </c>
      <c r="X12" s="14"/>
      <c r="Y12" s="14">
        <v>6.8990207408966997E-2</v>
      </c>
      <c r="Z12" s="14">
        <v>4.21645947944864E-2</v>
      </c>
      <c r="AA12" s="14">
        <v>2.4455494784339601E-2</v>
      </c>
      <c r="AB12" s="14"/>
      <c r="AC12" s="14">
        <v>6.9276801019523507E-2</v>
      </c>
      <c r="AD12" s="14">
        <v>6.9346738291272705E-2</v>
      </c>
      <c r="AE12" s="14">
        <v>6.1265965552642999E-2</v>
      </c>
      <c r="AF12" s="14">
        <v>5.0241203764916802E-2</v>
      </c>
    </row>
    <row r="13" spans="2:32" ht="43.2" x14ac:dyDescent="0.3">
      <c r="B13" s="15" t="s">
        <v>209</v>
      </c>
      <c r="C13" s="14">
        <v>4.4151644192693899E-2</v>
      </c>
      <c r="D13" s="14">
        <v>4.5180750065212501E-2</v>
      </c>
      <c r="E13" s="14">
        <v>4.3255265306348503E-2</v>
      </c>
      <c r="F13" s="14"/>
      <c r="G13" s="14">
        <v>3.9263458843084603E-2</v>
      </c>
      <c r="H13" s="14">
        <v>4.2225533060143199E-2</v>
      </c>
      <c r="I13" s="14">
        <v>6.00703509778144E-2</v>
      </c>
      <c r="J13" s="14">
        <v>2.8991946122451501E-2</v>
      </c>
      <c r="K13" s="14"/>
      <c r="L13" s="14">
        <v>6.1256139057715202E-2</v>
      </c>
      <c r="M13" s="14">
        <v>3.2746157778541597E-2</v>
      </c>
      <c r="N13" s="14">
        <v>4.7301762590698598E-2</v>
      </c>
      <c r="O13" s="14">
        <v>3.2357080578088698E-2</v>
      </c>
      <c r="P13" s="14">
        <v>2.4053925447289199E-2</v>
      </c>
      <c r="Q13" s="14">
        <v>3.9836326321524798E-2</v>
      </c>
      <c r="R13" s="14">
        <v>4.1171661894083597E-2</v>
      </c>
      <c r="S13" s="14">
        <v>9.2763028022386507E-2</v>
      </c>
      <c r="T13" s="14">
        <v>3.3234738209944603E-2</v>
      </c>
      <c r="U13" s="14"/>
      <c r="V13" s="14">
        <v>3.2979631137811903E-2</v>
      </c>
      <c r="W13" s="14">
        <v>6.8169734332741302E-2</v>
      </c>
      <c r="X13" s="14"/>
      <c r="Y13" s="14">
        <v>4.1424345782952697E-2</v>
      </c>
      <c r="Z13" s="14">
        <v>3.2481324915608803E-2</v>
      </c>
      <c r="AA13" s="14">
        <v>5.5974762676843197E-2</v>
      </c>
      <c r="AB13" s="14"/>
      <c r="AC13" s="14">
        <v>5.3844089651498603E-2</v>
      </c>
      <c r="AD13" s="14">
        <v>3.5198530590254198E-2</v>
      </c>
      <c r="AE13" s="14">
        <v>0.106716610151802</v>
      </c>
      <c r="AF13" s="14">
        <v>2.83914837076195E-2</v>
      </c>
    </row>
    <row r="14" spans="2:32" x14ac:dyDescent="0.3">
      <c r="B14" s="15" t="s">
        <v>210</v>
      </c>
      <c r="C14" s="14">
        <v>2.6086855092911299E-2</v>
      </c>
      <c r="D14" s="14">
        <v>3.6251205537914097E-2</v>
      </c>
      <c r="E14" s="14">
        <v>1.5999417603123602E-2</v>
      </c>
      <c r="F14" s="14"/>
      <c r="G14" s="14">
        <v>2.5162057914358001E-2</v>
      </c>
      <c r="H14" s="14">
        <v>1.9179504456452699E-2</v>
      </c>
      <c r="I14" s="14">
        <v>3.7244795525353799E-2</v>
      </c>
      <c r="J14" s="14">
        <v>2.7613900834608199E-2</v>
      </c>
      <c r="K14" s="14"/>
      <c r="L14" s="14">
        <v>6.74457436009471E-2</v>
      </c>
      <c r="M14" s="14">
        <v>7.0578240774672096E-3</v>
      </c>
      <c r="N14" s="14">
        <v>6.26785481619372E-3</v>
      </c>
      <c r="O14" s="14">
        <v>2.16701189459414E-2</v>
      </c>
      <c r="P14" s="14">
        <v>2.4720626898763799E-2</v>
      </c>
      <c r="Q14" s="14">
        <v>1.64606704844029E-2</v>
      </c>
      <c r="R14" s="14">
        <v>2.2132588730159001E-2</v>
      </c>
      <c r="S14" s="14">
        <v>3.8025152693608698E-2</v>
      </c>
      <c r="T14" s="14">
        <v>0</v>
      </c>
      <c r="U14" s="14"/>
      <c r="V14" s="14">
        <v>2.9001583423579599E-2</v>
      </c>
      <c r="W14" s="14">
        <v>2.07031731645798E-2</v>
      </c>
      <c r="X14" s="14"/>
      <c r="Y14" s="14">
        <v>2.4642264602633201E-2</v>
      </c>
      <c r="Z14" s="14">
        <v>2.1146974126838899E-2</v>
      </c>
      <c r="AA14" s="14">
        <v>4.4987018849827302E-2</v>
      </c>
      <c r="AB14" s="14"/>
      <c r="AC14" s="14">
        <v>1.9043692083907601E-2</v>
      </c>
      <c r="AD14" s="14">
        <v>2.7767198215060299E-2</v>
      </c>
      <c r="AE14" s="14">
        <v>2.5168438956387901E-2</v>
      </c>
      <c r="AF14" s="14">
        <v>3.1553993500611797E-2</v>
      </c>
    </row>
    <row r="15" spans="2:32" ht="28.8" x14ac:dyDescent="0.3">
      <c r="B15" s="15" t="s">
        <v>211</v>
      </c>
      <c r="C15" s="14">
        <v>2.0501693165908701E-2</v>
      </c>
      <c r="D15" s="14">
        <v>1.8272369160560901E-2</v>
      </c>
      <c r="E15" s="14">
        <v>2.27930758760348E-2</v>
      </c>
      <c r="F15" s="14"/>
      <c r="G15" s="14">
        <v>2.3988244003636701E-2</v>
      </c>
      <c r="H15" s="14">
        <v>1.73261338289212E-2</v>
      </c>
      <c r="I15" s="14">
        <v>2.3529797365582E-2</v>
      </c>
      <c r="J15" s="14">
        <v>1.6934267660713601E-2</v>
      </c>
      <c r="K15" s="14"/>
      <c r="L15" s="14">
        <v>4.3863254679451E-2</v>
      </c>
      <c r="M15" s="14">
        <v>5.7973135560768704E-3</v>
      </c>
      <c r="N15" s="14">
        <v>6.2660797586988996E-3</v>
      </c>
      <c r="O15" s="14">
        <v>1.9250637643622601E-2</v>
      </c>
      <c r="P15" s="14">
        <v>5.0047762600722301E-3</v>
      </c>
      <c r="Q15" s="14">
        <v>1.0585533402460399E-2</v>
      </c>
      <c r="R15" s="14">
        <v>1.6934518199694399E-2</v>
      </c>
      <c r="S15" s="14">
        <v>3.04935714132086E-2</v>
      </c>
      <c r="T15" s="14">
        <v>2.1550168538854698E-2</v>
      </c>
      <c r="U15" s="14"/>
      <c r="V15" s="14">
        <v>1.9468952275419699E-2</v>
      </c>
      <c r="W15" s="14">
        <v>2.3107276131772599E-2</v>
      </c>
      <c r="X15" s="14"/>
      <c r="Y15" s="14">
        <v>1.9181183137237798E-2</v>
      </c>
      <c r="Z15" s="14">
        <v>1.9242167387540601E-2</v>
      </c>
      <c r="AA15" s="14">
        <v>2.4781580134233101E-2</v>
      </c>
      <c r="AB15" s="14"/>
      <c r="AC15" s="14">
        <v>2.0549686048862401E-2</v>
      </c>
      <c r="AD15" s="14">
        <v>1.86026387012952E-2</v>
      </c>
      <c r="AE15" s="14">
        <v>2.9989137961773701E-2</v>
      </c>
      <c r="AF15" s="14">
        <v>2.1260279230088799E-2</v>
      </c>
    </row>
    <row r="16" spans="2:32" x14ac:dyDescent="0.3">
      <c r="B16" s="15" t="s">
        <v>63</v>
      </c>
      <c r="C16" s="14">
        <v>8.0558799821944908E-3</v>
      </c>
      <c r="D16" s="14">
        <v>8.6196788545173306E-3</v>
      </c>
      <c r="E16" s="14">
        <v>7.51623903674376E-3</v>
      </c>
      <c r="F16" s="14"/>
      <c r="G16" s="14">
        <v>8.8312611920471195E-3</v>
      </c>
      <c r="H16" s="14">
        <v>7.7601774844393802E-3</v>
      </c>
      <c r="I16" s="14">
        <v>1.02291906750888E-2</v>
      </c>
      <c r="J16" s="14">
        <v>2.9647619646479299E-3</v>
      </c>
      <c r="K16" s="14"/>
      <c r="L16" s="14">
        <v>8.1943079764235892E-3</v>
      </c>
      <c r="M16" s="14">
        <v>8.9214026360480495E-3</v>
      </c>
      <c r="N16" s="14">
        <v>7.3208395538942803E-3</v>
      </c>
      <c r="O16" s="14">
        <v>7.0447609796546002E-3</v>
      </c>
      <c r="P16" s="14">
        <v>1.08503430572588E-2</v>
      </c>
      <c r="Q16" s="14">
        <v>8.2483726442381198E-3</v>
      </c>
      <c r="R16" s="14">
        <v>1.17391791019815E-2</v>
      </c>
      <c r="S16" s="14">
        <v>0</v>
      </c>
      <c r="T16" s="14">
        <v>6.8556809180125699E-3</v>
      </c>
      <c r="U16" s="14"/>
      <c r="V16" s="14">
        <v>4.1518512189035297E-3</v>
      </c>
      <c r="W16" s="14">
        <v>1.6275910463657599E-2</v>
      </c>
      <c r="X16" s="14"/>
      <c r="Y16" s="14">
        <v>1.0677712467260399E-2</v>
      </c>
      <c r="Z16" s="14">
        <v>5.2871178598673796E-3</v>
      </c>
      <c r="AA16" s="14">
        <v>0</v>
      </c>
      <c r="AB16" s="14"/>
      <c r="AC16" s="14">
        <v>2.2324725191485199E-2</v>
      </c>
      <c r="AD16" s="14">
        <v>4.6321511192532498E-3</v>
      </c>
      <c r="AE16" s="14">
        <v>0</v>
      </c>
      <c r="AF16" s="14">
        <v>3.1587071847808202E-3</v>
      </c>
    </row>
    <row r="17" spans="2:32" x14ac:dyDescent="0.3">
      <c r="B17" s="15" t="s">
        <v>212</v>
      </c>
      <c r="C17" s="20">
        <v>0.663563695863293</v>
      </c>
      <c r="D17" s="20">
        <v>0.61762849319814095</v>
      </c>
      <c r="E17" s="20">
        <v>0.708493529163434</v>
      </c>
      <c r="F17" s="20"/>
      <c r="G17" s="20">
        <v>0.74376818296568004</v>
      </c>
      <c r="H17" s="20">
        <v>0.62769578936364301</v>
      </c>
      <c r="I17" s="20">
        <v>0.57972446994912896</v>
      </c>
      <c r="J17" s="20">
        <v>0.77092929493347695</v>
      </c>
      <c r="K17" s="20"/>
      <c r="L17" s="20">
        <v>0.58842260147705505</v>
      </c>
      <c r="M17" s="20">
        <v>0.73787787572514396</v>
      </c>
      <c r="N17" s="20">
        <v>0.68699596475340197</v>
      </c>
      <c r="O17" s="20">
        <v>0.64771778202851205</v>
      </c>
      <c r="P17" s="20">
        <v>0.69100370370656705</v>
      </c>
      <c r="Q17" s="20">
        <v>0.64892650221581905</v>
      </c>
      <c r="R17" s="20">
        <v>0.66619873424189002</v>
      </c>
      <c r="S17" s="20">
        <v>0.63740886013429998</v>
      </c>
      <c r="T17" s="20">
        <v>0.70708917279043404</v>
      </c>
      <c r="U17" s="20"/>
      <c r="V17" s="20">
        <v>0.69021766309639798</v>
      </c>
      <c r="W17" s="20">
        <v>0.60809120826010599</v>
      </c>
      <c r="X17" s="20"/>
      <c r="Y17" s="20">
        <v>0.67068545210958797</v>
      </c>
      <c r="Z17" s="20">
        <v>0.71948754463634701</v>
      </c>
      <c r="AA17" s="20">
        <v>0.67858245170213805</v>
      </c>
      <c r="AB17" s="20"/>
      <c r="AC17" s="20">
        <v>0.61417453762216401</v>
      </c>
      <c r="AD17" s="20">
        <v>0.699202333893854</v>
      </c>
      <c r="AE17" s="20">
        <v>0.59172242718927803</v>
      </c>
      <c r="AF17" s="20">
        <v>0.67163953681622901</v>
      </c>
    </row>
    <row r="18" spans="2:32" x14ac:dyDescent="0.3">
      <c r="B18" s="16"/>
    </row>
    <row r="19" spans="2:32" x14ac:dyDescent="0.3">
      <c r="B19" t="s">
        <v>65</v>
      </c>
    </row>
    <row r="20" spans="2:32" x14ac:dyDescent="0.3">
      <c r="B20" t="s">
        <v>66</v>
      </c>
    </row>
    <row r="22" spans="2:32" x14ac:dyDescent="0.3">
      <c r="B22"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6" t="s">
        <v>225</v>
      </c>
      <c r="E2" s="23"/>
      <c r="F2" s="23"/>
      <c r="G2" s="23"/>
      <c r="H2" s="23"/>
      <c r="I2" s="23"/>
    </row>
    <row r="6" spans="2:9" ht="49.95" customHeight="1" x14ac:dyDescent="0.3">
      <c r="B6" s="17" t="s">
        <v>14</v>
      </c>
      <c r="C6" s="17" t="s">
        <v>214</v>
      </c>
      <c r="D6" s="17" t="s">
        <v>215</v>
      </c>
      <c r="E6" s="17" t="s">
        <v>216</v>
      </c>
      <c r="F6" s="17" t="s">
        <v>217</v>
      </c>
      <c r="G6" s="17" t="s">
        <v>218</v>
      </c>
      <c r="H6" s="17" t="s">
        <v>219</v>
      </c>
    </row>
    <row r="7" spans="2:9" ht="43.2" x14ac:dyDescent="0.3">
      <c r="B7" s="15" t="s">
        <v>220</v>
      </c>
      <c r="C7" s="14">
        <v>7.7113673992420903E-2</v>
      </c>
      <c r="D7" s="14">
        <v>5.9438878869542397E-2</v>
      </c>
      <c r="E7" s="14">
        <v>7.5541898157529402E-2</v>
      </c>
      <c r="F7" s="14">
        <v>5.8202933687707098E-2</v>
      </c>
      <c r="G7" s="14">
        <v>4.22506280239036E-2</v>
      </c>
      <c r="H7" s="14">
        <v>3.9435504082103397E-2</v>
      </c>
    </row>
    <row r="8" spans="2:9" ht="43.2" x14ac:dyDescent="0.3">
      <c r="B8" s="15" t="s">
        <v>221</v>
      </c>
      <c r="C8" s="14">
        <v>0.18221940487688901</v>
      </c>
      <c r="D8" s="14">
        <v>0.118944946999928</v>
      </c>
      <c r="E8" s="14">
        <v>0.15388079382356601</v>
      </c>
      <c r="F8" s="14">
        <v>0.10439349525993601</v>
      </c>
      <c r="G8" s="14">
        <v>9.7733907280385904E-2</v>
      </c>
      <c r="H8" s="14">
        <v>8.1736630070161798E-2</v>
      </c>
    </row>
    <row r="9" spans="2:9" ht="43.2" x14ac:dyDescent="0.3">
      <c r="B9" s="15" t="s">
        <v>222</v>
      </c>
      <c r="C9" s="14">
        <v>0.30389948008413997</v>
      </c>
      <c r="D9" s="14">
        <v>0.18255378123272301</v>
      </c>
      <c r="E9" s="14">
        <v>0.246973169313285</v>
      </c>
      <c r="F9" s="14">
        <v>0.11068037643034601</v>
      </c>
      <c r="G9" s="14">
        <v>0.121364556087801</v>
      </c>
      <c r="H9" s="14">
        <v>8.9982056839811905E-2</v>
      </c>
    </row>
    <row r="10" spans="2:9" x14ac:dyDescent="0.3">
      <c r="B10" s="15" t="s">
        <v>223</v>
      </c>
      <c r="C10" s="14">
        <v>0.31737492017045998</v>
      </c>
      <c r="D10" s="14">
        <v>0.29879845989806803</v>
      </c>
      <c r="E10" s="14">
        <v>0.363818335807155</v>
      </c>
      <c r="F10" s="14">
        <v>0.24555011505319499</v>
      </c>
      <c r="G10" s="14">
        <v>0.29306162386693801</v>
      </c>
      <c r="H10" s="14">
        <v>0.29094618052774002</v>
      </c>
    </row>
    <row r="11" spans="2:9" ht="28.8" x14ac:dyDescent="0.3">
      <c r="B11" s="15" t="s">
        <v>224</v>
      </c>
      <c r="C11" s="14">
        <v>9.2499374356372593E-2</v>
      </c>
      <c r="D11" s="14">
        <v>0.262917235262704</v>
      </c>
      <c r="E11" s="14">
        <v>0.13404635558736899</v>
      </c>
      <c r="F11" s="14">
        <v>0.388967241276787</v>
      </c>
      <c r="G11" s="14">
        <v>0.38604638504586603</v>
      </c>
      <c r="H11" s="14">
        <v>0.43384014395746001</v>
      </c>
    </row>
    <row r="12" spans="2:9" x14ac:dyDescent="0.3">
      <c r="B12" s="15" t="s">
        <v>63</v>
      </c>
      <c r="C12" s="14">
        <v>2.6893146519716998E-2</v>
      </c>
      <c r="D12" s="14">
        <v>7.7346697737034301E-2</v>
      </c>
      <c r="E12" s="14">
        <v>2.57394473110951E-2</v>
      </c>
      <c r="F12" s="14">
        <v>9.2205838292029496E-2</v>
      </c>
      <c r="G12" s="14">
        <v>5.9542899695105497E-2</v>
      </c>
      <c r="H12" s="14">
        <v>6.4059484522723198E-2</v>
      </c>
    </row>
    <row r="13" spans="2:9" x14ac:dyDescent="0.3">
      <c r="B13" s="16"/>
      <c r="C13" s="16"/>
      <c r="D13" s="16"/>
      <c r="E13" s="16"/>
      <c r="F13" s="16"/>
      <c r="G13" s="16"/>
      <c r="H13" s="16"/>
    </row>
    <row r="14" spans="2:9" x14ac:dyDescent="0.3">
      <c r="B14" t="s">
        <v>65</v>
      </c>
    </row>
    <row r="15" spans="2:9" x14ac:dyDescent="0.3">
      <c r="B15" t="s">
        <v>66</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226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7.7113673992420903E-2</v>
      </c>
      <c r="D9" s="14">
        <v>8.2358939369108403E-2</v>
      </c>
      <c r="E9" s="14">
        <v>7.2099680591108703E-2</v>
      </c>
      <c r="F9" s="14"/>
      <c r="G9" s="14">
        <v>0.105419532329611</v>
      </c>
      <c r="H9" s="14">
        <v>8.56953410093034E-2</v>
      </c>
      <c r="I9" s="14">
        <v>4.5261758956500003E-2</v>
      </c>
      <c r="J9" s="14">
        <v>5.23739840689195E-2</v>
      </c>
      <c r="K9" s="14"/>
      <c r="L9" s="14">
        <v>0.13353515013261699</v>
      </c>
      <c r="M9" s="14">
        <v>3.7249247282070297E-2</v>
      </c>
      <c r="N9" s="14">
        <v>8.28478851346479E-2</v>
      </c>
      <c r="O9" s="14">
        <v>7.5881907804561596E-2</v>
      </c>
      <c r="P9" s="14">
        <v>2.0855643517071198E-2</v>
      </c>
      <c r="Q9" s="14">
        <v>4.7808823777734599E-2</v>
      </c>
      <c r="R9" s="14">
        <v>8.4271613406801602E-2</v>
      </c>
      <c r="S9" s="14">
        <v>6.31752141794681E-2</v>
      </c>
      <c r="T9" s="14">
        <v>8.4606928861024902E-2</v>
      </c>
      <c r="U9" s="14"/>
      <c r="V9" s="14">
        <v>7.9835218798462004E-2</v>
      </c>
      <c r="W9" s="14">
        <v>7.2228177292358101E-2</v>
      </c>
      <c r="X9" s="14"/>
      <c r="Y9" s="14">
        <v>6.3472979279824204E-2</v>
      </c>
      <c r="Z9" s="14">
        <v>9.9557320374203007E-2</v>
      </c>
      <c r="AA9" s="14">
        <v>0.150134912813632</v>
      </c>
      <c r="AB9" s="14"/>
      <c r="AC9" s="14">
        <v>4.6011635734323701E-2</v>
      </c>
      <c r="AD9" s="14">
        <v>7.2329949219137699E-2</v>
      </c>
      <c r="AE9" s="14">
        <v>0.14277060622513699</v>
      </c>
      <c r="AF9" s="14">
        <v>9.535430115047E-2</v>
      </c>
    </row>
    <row r="10" spans="2:32" ht="43.2" x14ac:dyDescent="0.3">
      <c r="B10" s="15" t="s">
        <v>221</v>
      </c>
      <c r="C10" s="14">
        <v>0.18221940487688901</v>
      </c>
      <c r="D10" s="14">
        <v>0.167767295197639</v>
      </c>
      <c r="E10" s="14">
        <v>0.19722224704705299</v>
      </c>
      <c r="F10" s="14"/>
      <c r="G10" s="14">
        <v>0.23669967058988201</v>
      </c>
      <c r="H10" s="14">
        <v>0.15813968056577499</v>
      </c>
      <c r="I10" s="14">
        <v>0.16665167985968601</v>
      </c>
      <c r="J10" s="14">
        <v>0.171487847537382</v>
      </c>
      <c r="K10" s="14"/>
      <c r="L10" s="14">
        <v>0.27344075852483402</v>
      </c>
      <c r="M10" s="14">
        <v>0.13377215699585401</v>
      </c>
      <c r="N10" s="14">
        <v>0.102925141070287</v>
      </c>
      <c r="O10" s="14">
        <v>0.19343673513267901</v>
      </c>
      <c r="P10" s="14">
        <v>0.14518744197486699</v>
      </c>
      <c r="Q10" s="14">
        <v>0.110175551737937</v>
      </c>
      <c r="R10" s="14">
        <v>0.19509971327509301</v>
      </c>
      <c r="S10" s="14">
        <v>0.215671133528899</v>
      </c>
      <c r="T10" s="14">
        <v>0.18001289607891699</v>
      </c>
      <c r="U10" s="14"/>
      <c r="V10" s="14">
        <v>0.19453948217640199</v>
      </c>
      <c r="W10" s="14">
        <v>0.161152090863001</v>
      </c>
      <c r="X10" s="14"/>
      <c r="Y10" s="14">
        <v>0.17148538532733601</v>
      </c>
      <c r="Z10" s="14">
        <v>0.18399862613170301</v>
      </c>
      <c r="AA10" s="14">
        <v>0.232325614319391</v>
      </c>
      <c r="AB10" s="14"/>
      <c r="AC10" s="14">
        <v>0.15172850337600999</v>
      </c>
      <c r="AD10" s="14">
        <v>0.18313444437069001</v>
      </c>
      <c r="AE10" s="14">
        <v>0.18650870585058099</v>
      </c>
      <c r="AF10" s="14">
        <v>0.21812234206756401</v>
      </c>
    </row>
    <row r="11" spans="2:32" ht="43.2" x14ac:dyDescent="0.3">
      <c r="B11" s="15" t="s">
        <v>222</v>
      </c>
      <c r="C11" s="14">
        <v>0.30389948008413997</v>
      </c>
      <c r="D11" s="14">
        <v>0.31908733390942801</v>
      </c>
      <c r="E11" s="14">
        <v>0.28745550339114501</v>
      </c>
      <c r="F11" s="14"/>
      <c r="G11" s="14">
        <v>0.32588674863912298</v>
      </c>
      <c r="H11" s="14">
        <v>0.29357302984987199</v>
      </c>
      <c r="I11" s="14">
        <v>0.29540676966227902</v>
      </c>
      <c r="J11" s="14">
        <v>0.30591146064907299</v>
      </c>
      <c r="K11" s="14"/>
      <c r="L11" s="14">
        <v>0.27132809932076801</v>
      </c>
      <c r="M11" s="14">
        <v>0.32021372806153903</v>
      </c>
      <c r="N11" s="14">
        <v>0.29522564254203099</v>
      </c>
      <c r="O11" s="14">
        <v>0.24684951722670301</v>
      </c>
      <c r="P11" s="14">
        <v>0.33194385458272102</v>
      </c>
      <c r="Q11" s="14">
        <v>0.37988469465688002</v>
      </c>
      <c r="R11" s="14">
        <v>0.25750514071872999</v>
      </c>
      <c r="S11" s="14">
        <v>0.33551257512152799</v>
      </c>
      <c r="T11" s="14">
        <v>0.30938162785319301</v>
      </c>
      <c r="U11" s="14"/>
      <c r="V11" s="14">
        <v>0.31833377772463201</v>
      </c>
      <c r="W11" s="14">
        <v>0.26947357309396602</v>
      </c>
      <c r="X11" s="14"/>
      <c r="Y11" s="14">
        <v>0.30054793369383898</v>
      </c>
      <c r="Z11" s="14">
        <v>0.27829103720538301</v>
      </c>
      <c r="AA11" s="14">
        <v>0.333116877136856</v>
      </c>
      <c r="AB11" s="14"/>
      <c r="AC11" s="14">
        <v>0.27082637844513802</v>
      </c>
      <c r="AD11" s="14">
        <v>0.31573071494694799</v>
      </c>
      <c r="AE11" s="14">
        <v>0.265833498176623</v>
      </c>
      <c r="AF11" s="14">
        <v>0.323716282002109</v>
      </c>
    </row>
    <row r="12" spans="2:32" x14ac:dyDescent="0.3">
      <c r="B12" s="15" t="s">
        <v>223</v>
      </c>
      <c r="C12" s="14">
        <v>0.31737492017045998</v>
      </c>
      <c r="D12" s="14">
        <v>0.31703865780131402</v>
      </c>
      <c r="E12" s="14">
        <v>0.31866648358762301</v>
      </c>
      <c r="F12" s="14"/>
      <c r="G12" s="14">
        <v>0.26424353941539502</v>
      </c>
      <c r="H12" s="14">
        <v>0.33552620324402299</v>
      </c>
      <c r="I12" s="14">
        <v>0.34956021051606101</v>
      </c>
      <c r="J12" s="14">
        <v>0.310694393637304</v>
      </c>
      <c r="K12" s="14"/>
      <c r="L12" s="14">
        <v>0.23992664107880901</v>
      </c>
      <c r="M12" s="14">
        <v>0.399808023551738</v>
      </c>
      <c r="N12" s="14">
        <v>0.34388694616096899</v>
      </c>
      <c r="O12" s="14">
        <v>0.34338251771291101</v>
      </c>
      <c r="P12" s="14">
        <v>0.346356444349327</v>
      </c>
      <c r="Q12" s="14">
        <v>0.33978087354953002</v>
      </c>
      <c r="R12" s="14">
        <v>0.33406316890138998</v>
      </c>
      <c r="S12" s="14">
        <v>0.25719288221825898</v>
      </c>
      <c r="T12" s="14">
        <v>0.30488766569436199</v>
      </c>
      <c r="U12" s="14"/>
      <c r="V12" s="14">
        <v>0.31156187379073602</v>
      </c>
      <c r="W12" s="14">
        <v>0.32748423037305402</v>
      </c>
      <c r="X12" s="14"/>
      <c r="Y12" s="14">
        <v>0.33670541136069099</v>
      </c>
      <c r="Z12" s="14">
        <v>0.30066608075344597</v>
      </c>
      <c r="AA12" s="14">
        <v>0.237834854377378</v>
      </c>
      <c r="AB12" s="14"/>
      <c r="AC12" s="14">
        <v>0.35273206040591798</v>
      </c>
      <c r="AD12" s="14">
        <v>0.32771972023373203</v>
      </c>
      <c r="AE12" s="14">
        <v>0.25954837194345998</v>
      </c>
      <c r="AF12" s="14">
        <v>0.278151355097213</v>
      </c>
    </row>
    <row r="13" spans="2:32" ht="28.8" x14ac:dyDescent="0.3">
      <c r="B13" s="15" t="s">
        <v>224</v>
      </c>
      <c r="C13" s="14">
        <v>9.2499374356372593E-2</v>
      </c>
      <c r="D13" s="14">
        <v>8.4825633367760597E-2</v>
      </c>
      <c r="E13" s="14">
        <v>0.100452734943693</v>
      </c>
      <c r="F13" s="14"/>
      <c r="G13" s="14">
        <v>5.0000006039269802E-2</v>
      </c>
      <c r="H13" s="14">
        <v>9.4167430037723501E-2</v>
      </c>
      <c r="I13" s="14">
        <v>0.118306283066035</v>
      </c>
      <c r="J13" s="14">
        <v>0.12766402927040099</v>
      </c>
      <c r="K13" s="14"/>
      <c r="L13" s="14">
        <v>6.6669472979438399E-2</v>
      </c>
      <c r="M13" s="14">
        <v>6.7369132826832601E-2</v>
      </c>
      <c r="N13" s="14">
        <v>0.13533637468875601</v>
      </c>
      <c r="O13" s="14">
        <v>0.113110829554144</v>
      </c>
      <c r="P13" s="14">
        <v>0.13896070572156799</v>
      </c>
      <c r="Q13" s="14">
        <v>0.10368658422613899</v>
      </c>
      <c r="R13" s="14">
        <v>0.112354914475085</v>
      </c>
      <c r="S13" s="14">
        <v>0.10774568797765099</v>
      </c>
      <c r="T13" s="14">
        <v>7.6124339941911395E-2</v>
      </c>
      <c r="U13" s="14"/>
      <c r="V13" s="14">
        <v>7.5856755053739205E-2</v>
      </c>
      <c r="W13" s="14">
        <v>0.12890566684343599</v>
      </c>
      <c r="X13" s="14"/>
      <c r="Y13" s="14">
        <v>9.6762408626730897E-2</v>
      </c>
      <c r="Z13" s="14">
        <v>0.106555913902964</v>
      </c>
      <c r="AA13" s="14">
        <v>3.96909403477946E-2</v>
      </c>
      <c r="AB13" s="14"/>
      <c r="AC13" s="14">
        <v>0.13033130021966899</v>
      </c>
      <c r="AD13" s="14">
        <v>7.9823103559833394E-2</v>
      </c>
      <c r="AE13" s="14">
        <v>0.12506962916834599</v>
      </c>
      <c r="AF13" s="14">
        <v>6.7655305598491103E-2</v>
      </c>
    </row>
    <row r="14" spans="2:32" x14ac:dyDescent="0.3">
      <c r="B14" s="15" t="s">
        <v>63</v>
      </c>
      <c r="C14" s="20">
        <v>2.6893146519716998E-2</v>
      </c>
      <c r="D14" s="20">
        <v>2.8922140354749701E-2</v>
      </c>
      <c r="E14" s="20">
        <v>2.4103350439378401E-2</v>
      </c>
      <c r="F14" s="20"/>
      <c r="G14" s="20">
        <v>1.7750502986718798E-2</v>
      </c>
      <c r="H14" s="20">
        <v>3.2898315293303101E-2</v>
      </c>
      <c r="I14" s="20">
        <v>2.4813297939439798E-2</v>
      </c>
      <c r="J14" s="20">
        <v>3.1868284836920703E-2</v>
      </c>
      <c r="K14" s="20"/>
      <c r="L14" s="20">
        <v>1.50998779635337E-2</v>
      </c>
      <c r="M14" s="20">
        <v>4.15877112819662E-2</v>
      </c>
      <c r="N14" s="20">
        <v>3.9778010403309597E-2</v>
      </c>
      <c r="O14" s="20">
        <v>2.73384925690007E-2</v>
      </c>
      <c r="P14" s="20">
        <v>1.6695909854445402E-2</v>
      </c>
      <c r="Q14" s="20">
        <v>1.8663472051779501E-2</v>
      </c>
      <c r="R14" s="20">
        <v>1.6705449222899699E-2</v>
      </c>
      <c r="S14" s="20">
        <v>2.0702506974195099E-2</v>
      </c>
      <c r="T14" s="20">
        <v>4.4986541570592703E-2</v>
      </c>
      <c r="U14" s="20"/>
      <c r="V14" s="20">
        <v>1.9872892456028499E-2</v>
      </c>
      <c r="W14" s="20">
        <v>4.0756261534184199E-2</v>
      </c>
      <c r="X14" s="20"/>
      <c r="Y14" s="20">
        <v>3.1025881711578201E-2</v>
      </c>
      <c r="Z14" s="20">
        <v>3.0931021632301301E-2</v>
      </c>
      <c r="AA14" s="20">
        <v>6.8968010049479597E-3</v>
      </c>
      <c r="AB14" s="20"/>
      <c r="AC14" s="20">
        <v>4.8370121818941E-2</v>
      </c>
      <c r="AD14" s="20">
        <v>2.12620676696594E-2</v>
      </c>
      <c r="AE14" s="20">
        <v>2.02691886358537E-2</v>
      </c>
      <c r="AF14" s="20">
        <v>1.7000414084152701E-2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227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5.9438878869542397E-2</v>
      </c>
      <c r="D9" s="14">
        <v>6.0705277519861399E-2</v>
      </c>
      <c r="E9" s="14">
        <v>5.8351181893619902E-2</v>
      </c>
      <c r="F9" s="14"/>
      <c r="G9" s="14">
        <v>5.5050899307758798E-2</v>
      </c>
      <c r="H9" s="14">
        <v>6.0285374020195799E-2</v>
      </c>
      <c r="I9" s="14">
        <v>6.6854113233622406E-2</v>
      </c>
      <c r="J9" s="14">
        <v>5.14361944835117E-2</v>
      </c>
      <c r="K9" s="14"/>
      <c r="L9" s="14">
        <v>0.122908487775443</v>
      </c>
      <c r="M9" s="14">
        <v>2.4791528765215301E-2</v>
      </c>
      <c r="N9" s="14">
        <v>2.38644889883411E-2</v>
      </c>
      <c r="O9" s="14">
        <v>6.2704323942113102E-2</v>
      </c>
      <c r="P9" s="14">
        <v>2.74077490768607E-2</v>
      </c>
      <c r="Q9" s="14">
        <v>4.6194434608715799E-2</v>
      </c>
      <c r="R9" s="14">
        <v>5.8212694303063299E-2</v>
      </c>
      <c r="S9" s="14">
        <v>5.4079867878570401E-2</v>
      </c>
      <c r="T9" s="14">
        <v>4.1935697566990303E-2</v>
      </c>
      <c r="U9" s="14"/>
      <c r="V9" s="14">
        <v>5.6930776512722298E-2</v>
      </c>
      <c r="W9" s="14">
        <v>6.4896496104072499E-2</v>
      </c>
      <c r="X9" s="14"/>
      <c r="Y9" s="14">
        <v>4.4222690492561001E-2</v>
      </c>
      <c r="Z9" s="14">
        <v>8.1737386324090805E-2</v>
      </c>
      <c r="AA9" s="14">
        <v>0.133461110399094</v>
      </c>
      <c r="AB9" s="14"/>
      <c r="AC9" s="14">
        <v>3.09357160345256E-2</v>
      </c>
      <c r="AD9" s="14">
        <v>5.0743223409007297E-2</v>
      </c>
      <c r="AE9" s="14">
        <v>0.15627681449025399</v>
      </c>
      <c r="AF9" s="14">
        <v>6.9725139880896195E-2</v>
      </c>
    </row>
    <row r="10" spans="2:32" ht="43.2" x14ac:dyDescent="0.3">
      <c r="B10" s="15" t="s">
        <v>221</v>
      </c>
      <c r="C10" s="14">
        <v>0.118944946999928</v>
      </c>
      <c r="D10" s="14">
        <v>0.121870767830526</v>
      </c>
      <c r="E10" s="14">
        <v>0.11637666971289699</v>
      </c>
      <c r="F10" s="14"/>
      <c r="G10" s="14">
        <v>0.10409021796339001</v>
      </c>
      <c r="H10" s="14">
        <v>0.107271970397409</v>
      </c>
      <c r="I10" s="14">
        <v>0.127616763451945</v>
      </c>
      <c r="J10" s="14">
        <v>0.17068420508424101</v>
      </c>
      <c r="K10" s="14"/>
      <c r="L10" s="14">
        <v>0.17519891937066101</v>
      </c>
      <c r="M10" s="14">
        <v>7.7762155848021694E-2</v>
      </c>
      <c r="N10" s="14">
        <v>0.11367993101341201</v>
      </c>
      <c r="O10" s="14">
        <v>0.126520030985809</v>
      </c>
      <c r="P10" s="14">
        <v>9.0868605211539194E-2</v>
      </c>
      <c r="Q10" s="14">
        <v>9.9954894074549605E-2</v>
      </c>
      <c r="R10" s="14">
        <v>6.5972733637470402E-2</v>
      </c>
      <c r="S10" s="14">
        <v>0.19828620608087799</v>
      </c>
      <c r="T10" s="14">
        <v>0.10712133281672</v>
      </c>
      <c r="U10" s="14"/>
      <c r="V10" s="14">
        <v>0.128875343874473</v>
      </c>
      <c r="W10" s="14">
        <v>0.10130852328911701</v>
      </c>
      <c r="X10" s="14"/>
      <c r="Y10" s="14">
        <v>0.11168632918442201</v>
      </c>
      <c r="Z10" s="14">
        <v>0.100289218169388</v>
      </c>
      <c r="AA10" s="14">
        <v>0.19517286775906101</v>
      </c>
      <c r="AB10" s="14"/>
      <c r="AC10" s="14">
        <v>9.7301409338745204E-2</v>
      </c>
      <c r="AD10" s="14">
        <v>0.120071131139388</v>
      </c>
      <c r="AE10" s="14">
        <v>0.11209070637928201</v>
      </c>
      <c r="AF10" s="14">
        <v>0.147080326525167</v>
      </c>
    </row>
    <row r="11" spans="2:32" ht="43.2" x14ac:dyDescent="0.3">
      <c r="B11" s="15" t="s">
        <v>222</v>
      </c>
      <c r="C11" s="14">
        <v>0.18255378123272301</v>
      </c>
      <c r="D11" s="14">
        <v>0.18969782218821399</v>
      </c>
      <c r="E11" s="14">
        <v>0.17595807048609499</v>
      </c>
      <c r="F11" s="14"/>
      <c r="G11" s="14">
        <v>0.170914065546931</v>
      </c>
      <c r="H11" s="14">
        <v>0.166853621984064</v>
      </c>
      <c r="I11" s="14">
        <v>0.193424457395873</v>
      </c>
      <c r="J11" s="14">
        <v>0.23566493071332201</v>
      </c>
      <c r="K11" s="14"/>
      <c r="L11" s="14">
        <v>0.195255108262262</v>
      </c>
      <c r="M11" s="14">
        <v>0.169050303418046</v>
      </c>
      <c r="N11" s="14">
        <v>0.16628730017371901</v>
      </c>
      <c r="O11" s="14">
        <v>0.16734216213405601</v>
      </c>
      <c r="P11" s="14">
        <v>0.15871281321326999</v>
      </c>
      <c r="Q11" s="14">
        <v>0.16051432558905099</v>
      </c>
      <c r="R11" s="14">
        <v>0.21040697222680099</v>
      </c>
      <c r="S11" s="14">
        <v>0.12614594531190601</v>
      </c>
      <c r="T11" s="14">
        <v>0.22625948290234801</v>
      </c>
      <c r="U11" s="14"/>
      <c r="V11" s="14">
        <v>0.199623235472116</v>
      </c>
      <c r="W11" s="14">
        <v>0.14612328054225199</v>
      </c>
      <c r="X11" s="14"/>
      <c r="Y11" s="14">
        <v>0.173427554458881</v>
      </c>
      <c r="Z11" s="14">
        <v>0.17226907203127401</v>
      </c>
      <c r="AA11" s="14">
        <v>0.24569524422904401</v>
      </c>
      <c r="AB11" s="14"/>
      <c r="AC11" s="14">
        <v>0.14979590976391099</v>
      </c>
      <c r="AD11" s="14">
        <v>0.1871282646621</v>
      </c>
      <c r="AE11" s="14">
        <v>0.13624111567730099</v>
      </c>
      <c r="AF11" s="14">
        <v>0.225459813217539</v>
      </c>
    </row>
    <row r="12" spans="2:32" x14ac:dyDescent="0.3">
      <c r="B12" s="15" t="s">
        <v>223</v>
      </c>
      <c r="C12" s="14">
        <v>0.29879845989806803</v>
      </c>
      <c r="D12" s="14">
        <v>0.28115595188709203</v>
      </c>
      <c r="E12" s="14">
        <v>0.31650166227866999</v>
      </c>
      <c r="F12" s="14"/>
      <c r="G12" s="14">
        <v>0.17331272669199399</v>
      </c>
      <c r="H12" s="14">
        <v>0.32319386335762101</v>
      </c>
      <c r="I12" s="14">
        <v>0.386411050297851</v>
      </c>
      <c r="J12" s="14">
        <v>0.31823823883871899</v>
      </c>
      <c r="K12" s="14"/>
      <c r="L12" s="14">
        <v>0.23396640096669999</v>
      </c>
      <c r="M12" s="14">
        <v>0.32716796816370503</v>
      </c>
      <c r="N12" s="14">
        <v>0.27189187483614402</v>
      </c>
      <c r="O12" s="14">
        <v>0.28396758113264498</v>
      </c>
      <c r="P12" s="14">
        <v>0.32979375749155898</v>
      </c>
      <c r="Q12" s="14">
        <v>0.33963368552008499</v>
      </c>
      <c r="R12" s="14">
        <v>0.29661963685658899</v>
      </c>
      <c r="S12" s="14">
        <v>0.39827043344889601</v>
      </c>
      <c r="T12" s="14">
        <v>0.30336460426267498</v>
      </c>
      <c r="U12" s="14"/>
      <c r="V12" s="14">
        <v>0.30253958719879498</v>
      </c>
      <c r="W12" s="14">
        <v>0.29443492373257601</v>
      </c>
      <c r="X12" s="14"/>
      <c r="Y12" s="14">
        <v>0.31348687111926099</v>
      </c>
      <c r="Z12" s="14">
        <v>0.27577499786558302</v>
      </c>
      <c r="AA12" s="14">
        <v>0.26081220147274398</v>
      </c>
      <c r="AB12" s="14"/>
      <c r="AC12" s="14">
        <v>0.31400926135603102</v>
      </c>
      <c r="AD12" s="14">
        <v>0.31472602132419197</v>
      </c>
      <c r="AE12" s="14">
        <v>0.24176507337675601</v>
      </c>
      <c r="AF12" s="14">
        <v>0.27734098869803397</v>
      </c>
    </row>
    <row r="13" spans="2:32" ht="28.8" x14ac:dyDescent="0.3">
      <c r="B13" s="15" t="s">
        <v>224</v>
      </c>
      <c r="C13" s="14">
        <v>0.262917235262704</v>
      </c>
      <c r="D13" s="14">
        <v>0.26592585917906902</v>
      </c>
      <c r="E13" s="14">
        <v>0.25853106079751298</v>
      </c>
      <c r="F13" s="14"/>
      <c r="G13" s="14">
        <v>0.40597337265170003</v>
      </c>
      <c r="H13" s="14">
        <v>0.24247074825711701</v>
      </c>
      <c r="I13" s="14">
        <v>0.18635955274004701</v>
      </c>
      <c r="J13" s="14">
        <v>0.170824796910513</v>
      </c>
      <c r="K13" s="14"/>
      <c r="L13" s="14">
        <v>0.204512325805457</v>
      </c>
      <c r="M13" s="14">
        <v>0.31293641486190199</v>
      </c>
      <c r="N13" s="14">
        <v>0.31982788235030002</v>
      </c>
      <c r="O13" s="14">
        <v>0.317969473775499</v>
      </c>
      <c r="P13" s="14">
        <v>0.32630958050766401</v>
      </c>
      <c r="Q13" s="14">
        <v>0.27784268370225201</v>
      </c>
      <c r="R13" s="14">
        <v>0.27076584388339697</v>
      </c>
      <c r="S13" s="14">
        <v>0.16096390302872601</v>
      </c>
      <c r="T13" s="14">
        <v>0.23365336266808301</v>
      </c>
      <c r="U13" s="14"/>
      <c r="V13" s="14">
        <v>0.24840238773394699</v>
      </c>
      <c r="W13" s="14">
        <v>0.29202037439831002</v>
      </c>
      <c r="X13" s="14"/>
      <c r="Y13" s="14">
        <v>0.26950122748446198</v>
      </c>
      <c r="Z13" s="14">
        <v>0.29657011276419998</v>
      </c>
      <c r="AA13" s="14">
        <v>0.12545630771456601</v>
      </c>
      <c r="AB13" s="14"/>
      <c r="AC13" s="14">
        <v>0.29990563181046198</v>
      </c>
      <c r="AD13" s="14">
        <v>0.25202822242103701</v>
      </c>
      <c r="AE13" s="14">
        <v>0.270803036887103</v>
      </c>
      <c r="AF13" s="14">
        <v>0.240905038503649</v>
      </c>
    </row>
    <row r="14" spans="2:32" x14ac:dyDescent="0.3">
      <c r="B14" s="15" t="s">
        <v>63</v>
      </c>
      <c r="C14" s="20">
        <v>7.7346697737034301E-2</v>
      </c>
      <c r="D14" s="20">
        <v>8.0644321395237806E-2</v>
      </c>
      <c r="E14" s="20">
        <v>7.4281354831204405E-2</v>
      </c>
      <c r="F14" s="20"/>
      <c r="G14" s="20">
        <v>9.0658717838225794E-2</v>
      </c>
      <c r="H14" s="20">
        <v>9.9924421983593997E-2</v>
      </c>
      <c r="I14" s="20">
        <v>3.9334062880662497E-2</v>
      </c>
      <c r="J14" s="20">
        <v>5.3151633969692802E-2</v>
      </c>
      <c r="K14" s="20"/>
      <c r="L14" s="20">
        <v>6.81587578194775E-2</v>
      </c>
      <c r="M14" s="20">
        <v>8.8291628943109907E-2</v>
      </c>
      <c r="N14" s="20">
        <v>0.104448522638085</v>
      </c>
      <c r="O14" s="20">
        <v>4.1496428029878102E-2</v>
      </c>
      <c r="P14" s="20">
        <v>6.6907494499106795E-2</v>
      </c>
      <c r="Q14" s="20">
        <v>7.5859976505346802E-2</v>
      </c>
      <c r="R14" s="20">
        <v>9.8022119092679105E-2</v>
      </c>
      <c r="S14" s="20">
        <v>6.2253644251023303E-2</v>
      </c>
      <c r="T14" s="20">
        <v>8.7665519783182794E-2</v>
      </c>
      <c r="U14" s="20"/>
      <c r="V14" s="20">
        <v>6.3628669207947006E-2</v>
      </c>
      <c r="W14" s="20">
        <v>0.101216401933673</v>
      </c>
      <c r="X14" s="20"/>
      <c r="Y14" s="20">
        <v>8.7675327260413494E-2</v>
      </c>
      <c r="Z14" s="20">
        <v>7.3359212845465593E-2</v>
      </c>
      <c r="AA14" s="20">
        <v>3.9402268425490598E-2</v>
      </c>
      <c r="AB14" s="20"/>
      <c r="AC14" s="20">
        <v>0.108052071696326</v>
      </c>
      <c r="AD14" s="20">
        <v>7.5303137044274798E-2</v>
      </c>
      <c r="AE14" s="20">
        <v>8.2823253189303697E-2</v>
      </c>
      <c r="AF14" s="20">
        <v>3.9488693174713901E-2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228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7.5541898157529402E-2</v>
      </c>
      <c r="D9" s="14">
        <v>6.6686334065754804E-2</v>
      </c>
      <c r="E9" s="14">
        <v>8.4626229081911905E-2</v>
      </c>
      <c r="F9" s="14"/>
      <c r="G9" s="14">
        <v>9.6599399025725299E-2</v>
      </c>
      <c r="H9" s="14">
        <v>7.9527899199779706E-2</v>
      </c>
      <c r="I9" s="14">
        <v>6.07564663258593E-2</v>
      </c>
      <c r="J9" s="14">
        <v>4.6899698553678801E-2</v>
      </c>
      <c r="K9" s="14"/>
      <c r="L9" s="14">
        <v>0.108316381894785</v>
      </c>
      <c r="M9" s="14">
        <v>3.9513004315231498E-2</v>
      </c>
      <c r="N9" s="14">
        <v>3.6667724492207197E-2</v>
      </c>
      <c r="O9" s="14">
        <v>8.3681567441581797E-2</v>
      </c>
      <c r="P9" s="14">
        <v>3.1081884217223701E-2</v>
      </c>
      <c r="Q9" s="14">
        <v>5.5620097342316301E-2</v>
      </c>
      <c r="R9" s="14">
        <v>9.7300065039073694E-2</v>
      </c>
      <c r="S9" s="14">
        <v>0.14332258034788201</v>
      </c>
      <c r="T9" s="14">
        <v>7.6994325927663601E-2</v>
      </c>
      <c r="U9" s="14"/>
      <c r="V9" s="14">
        <v>7.56799896424626E-2</v>
      </c>
      <c r="W9" s="14">
        <v>7.4012687450776396E-2</v>
      </c>
      <c r="X9" s="14"/>
      <c r="Y9" s="14">
        <v>6.3506751461272701E-2</v>
      </c>
      <c r="Z9" s="14">
        <v>9.3221425676992598E-2</v>
      </c>
      <c r="AA9" s="14">
        <v>9.9793088620633796E-2</v>
      </c>
      <c r="AB9" s="14"/>
      <c r="AC9" s="14">
        <v>4.8302915535224103E-2</v>
      </c>
      <c r="AD9" s="14">
        <v>7.1967922679886304E-2</v>
      </c>
      <c r="AE9" s="14">
        <v>0.143191520754019</v>
      </c>
      <c r="AF9" s="14">
        <v>8.3355646363320199E-2</v>
      </c>
    </row>
    <row r="10" spans="2:32" ht="43.2" x14ac:dyDescent="0.3">
      <c r="B10" s="15" t="s">
        <v>221</v>
      </c>
      <c r="C10" s="14">
        <v>0.15388079382356601</v>
      </c>
      <c r="D10" s="14">
        <v>0.16018139252855701</v>
      </c>
      <c r="E10" s="14">
        <v>0.14804235732861101</v>
      </c>
      <c r="F10" s="14"/>
      <c r="G10" s="14">
        <v>0.18105990380101999</v>
      </c>
      <c r="H10" s="14">
        <v>0.15013744610459501</v>
      </c>
      <c r="I10" s="14">
        <v>0.125803515062819</v>
      </c>
      <c r="J10" s="14">
        <v>0.16300188891197001</v>
      </c>
      <c r="K10" s="14"/>
      <c r="L10" s="14">
        <v>0.233259952829066</v>
      </c>
      <c r="M10" s="14">
        <v>0.10889863985184101</v>
      </c>
      <c r="N10" s="14">
        <v>0.124381464752916</v>
      </c>
      <c r="O10" s="14">
        <v>0.118855157640292</v>
      </c>
      <c r="P10" s="14">
        <v>0.14133393871484401</v>
      </c>
      <c r="Q10" s="14">
        <v>0.133299635191824</v>
      </c>
      <c r="R10" s="14">
        <v>0.13905638462259201</v>
      </c>
      <c r="S10" s="14">
        <v>0.17274968405801899</v>
      </c>
      <c r="T10" s="14">
        <v>0.13553665633826301</v>
      </c>
      <c r="U10" s="14"/>
      <c r="V10" s="14">
        <v>0.16790681443439701</v>
      </c>
      <c r="W10" s="14">
        <v>0.12297603197063101</v>
      </c>
      <c r="X10" s="14"/>
      <c r="Y10" s="14">
        <v>0.13466606275703999</v>
      </c>
      <c r="Z10" s="14">
        <v>0.15124628583529101</v>
      </c>
      <c r="AA10" s="14">
        <v>0.30807318567263298</v>
      </c>
      <c r="AB10" s="14"/>
      <c r="AC10" s="14">
        <v>0.119467601977187</v>
      </c>
      <c r="AD10" s="14">
        <v>0.14142625427375299</v>
      </c>
      <c r="AE10" s="14">
        <v>0.132416376072857</v>
      </c>
      <c r="AF10" s="14">
        <v>0.22266220856340199</v>
      </c>
    </row>
    <row r="11" spans="2:32" ht="43.2" x14ac:dyDescent="0.3">
      <c r="B11" s="15" t="s">
        <v>222</v>
      </c>
      <c r="C11" s="14">
        <v>0.246973169313285</v>
      </c>
      <c r="D11" s="14">
        <v>0.25840366693274303</v>
      </c>
      <c r="E11" s="14">
        <v>0.234358737557674</v>
      </c>
      <c r="F11" s="14"/>
      <c r="G11" s="14">
        <v>0.29760035560298198</v>
      </c>
      <c r="H11" s="14">
        <v>0.23000489787956199</v>
      </c>
      <c r="I11" s="14">
        <v>0.23735666081048301</v>
      </c>
      <c r="J11" s="14">
        <v>0.21019967839056999</v>
      </c>
      <c r="K11" s="14"/>
      <c r="L11" s="14">
        <v>0.336429070570955</v>
      </c>
      <c r="M11" s="14">
        <v>0.21483870739956701</v>
      </c>
      <c r="N11" s="14">
        <v>0.16713467998558301</v>
      </c>
      <c r="O11" s="14">
        <v>0.209935808368753</v>
      </c>
      <c r="P11" s="14">
        <v>0.23124916959574501</v>
      </c>
      <c r="Q11" s="14">
        <v>0.24209279823108901</v>
      </c>
      <c r="R11" s="14">
        <v>0.20841188312818601</v>
      </c>
      <c r="S11" s="14">
        <v>0.22796572465096199</v>
      </c>
      <c r="T11" s="14">
        <v>0.23943988771038799</v>
      </c>
      <c r="U11" s="14"/>
      <c r="V11" s="14">
        <v>0.26297920361510202</v>
      </c>
      <c r="W11" s="14">
        <v>0.219843111322057</v>
      </c>
      <c r="X11" s="14"/>
      <c r="Y11" s="14">
        <v>0.221828453062242</v>
      </c>
      <c r="Z11" s="14">
        <v>0.26538723723426699</v>
      </c>
      <c r="AA11" s="14">
        <v>0.311413112410169</v>
      </c>
      <c r="AB11" s="14"/>
      <c r="AC11" s="14">
        <v>0.202764962752748</v>
      </c>
      <c r="AD11" s="14">
        <v>0.233483050511434</v>
      </c>
      <c r="AE11" s="14">
        <v>0.26579631529776099</v>
      </c>
      <c r="AF11" s="14">
        <v>0.323970114633714</v>
      </c>
    </row>
    <row r="12" spans="2:32" x14ac:dyDescent="0.3">
      <c r="B12" s="15" t="s">
        <v>223</v>
      </c>
      <c r="C12" s="14">
        <v>0.363818335807155</v>
      </c>
      <c r="D12" s="14">
        <v>0.35774214400505</v>
      </c>
      <c r="E12" s="14">
        <v>0.36990616103595803</v>
      </c>
      <c r="F12" s="14"/>
      <c r="G12" s="14">
        <v>0.30902646181721799</v>
      </c>
      <c r="H12" s="14">
        <v>0.39583543406348698</v>
      </c>
      <c r="I12" s="14">
        <v>0.385779067745807</v>
      </c>
      <c r="J12" s="14">
        <v>0.33734222193575403</v>
      </c>
      <c r="K12" s="14"/>
      <c r="L12" s="14">
        <v>0.21251368701175199</v>
      </c>
      <c r="M12" s="14">
        <v>0.42979868049317499</v>
      </c>
      <c r="N12" s="14">
        <v>0.47817676623409799</v>
      </c>
      <c r="O12" s="14">
        <v>0.35032198036828799</v>
      </c>
      <c r="P12" s="14">
        <v>0.46310017934331499</v>
      </c>
      <c r="Q12" s="14">
        <v>0.41968562084668498</v>
      </c>
      <c r="R12" s="14">
        <v>0.38888868842440599</v>
      </c>
      <c r="S12" s="14">
        <v>0.278803050402397</v>
      </c>
      <c r="T12" s="14">
        <v>0.40184566553954099</v>
      </c>
      <c r="U12" s="14"/>
      <c r="V12" s="14">
        <v>0.35062530152471499</v>
      </c>
      <c r="W12" s="14">
        <v>0.39319361980895601</v>
      </c>
      <c r="X12" s="14"/>
      <c r="Y12" s="14">
        <v>0.402140306161266</v>
      </c>
      <c r="Z12" s="14">
        <v>0.346911650755376</v>
      </c>
      <c r="AA12" s="14">
        <v>0.18122785403716901</v>
      </c>
      <c r="AB12" s="14"/>
      <c r="AC12" s="14">
        <v>0.42056112281706098</v>
      </c>
      <c r="AD12" s="14">
        <v>0.392728892163557</v>
      </c>
      <c r="AE12" s="14">
        <v>0.319554229512442</v>
      </c>
      <c r="AF12" s="14">
        <v>0.26356525877296</v>
      </c>
    </row>
    <row r="13" spans="2:32" ht="28.8" x14ac:dyDescent="0.3">
      <c r="B13" s="15" t="s">
        <v>224</v>
      </c>
      <c r="C13" s="14">
        <v>0.13404635558736899</v>
      </c>
      <c r="D13" s="14">
        <v>0.12978644205081999</v>
      </c>
      <c r="E13" s="14">
        <v>0.13871039968742099</v>
      </c>
      <c r="F13" s="14"/>
      <c r="G13" s="14">
        <v>9.1866519321048806E-2</v>
      </c>
      <c r="H13" s="14">
        <v>0.115155649985938</v>
      </c>
      <c r="I13" s="14">
        <v>0.172273757647674</v>
      </c>
      <c r="J13" s="14">
        <v>0.208681145654767</v>
      </c>
      <c r="K13" s="14"/>
      <c r="L13" s="14">
        <v>9.7567725745367401E-2</v>
      </c>
      <c r="M13" s="14">
        <v>0.17127837102843299</v>
      </c>
      <c r="N13" s="14">
        <v>0.15907267409539</v>
      </c>
      <c r="O13" s="14">
        <v>0.21657559073902</v>
      </c>
      <c r="P13" s="14">
        <v>0.12424551333159101</v>
      </c>
      <c r="Q13" s="14">
        <v>0.100709904247049</v>
      </c>
      <c r="R13" s="14">
        <v>0.16189490545403901</v>
      </c>
      <c r="S13" s="14">
        <v>0.14607498883674</v>
      </c>
      <c r="T13" s="14">
        <v>0.109659788798272</v>
      </c>
      <c r="U13" s="14"/>
      <c r="V13" s="14">
        <v>0.12652784789183399</v>
      </c>
      <c r="W13" s="14">
        <v>0.14714593985732</v>
      </c>
      <c r="X13" s="14"/>
      <c r="Y13" s="14">
        <v>0.15270910836405499</v>
      </c>
      <c r="Z13" s="14">
        <v>0.114962117562752</v>
      </c>
      <c r="AA13" s="14">
        <v>7.8182860556101602E-2</v>
      </c>
      <c r="AB13" s="14"/>
      <c r="AC13" s="14">
        <v>0.16812392238136001</v>
      </c>
      <c r="AD13" s="14">
        <v>0.14327808612364401</v>
      </c>
      <c r="AE13" s="14">
        <v>9.0699217543499702E-2</v>
      </c>
      <c r="AF13" s="14">
        <v>9.1892406248094194E-2</v>
      </c>
    </row>
    <row r="14" spans="2:32" x14ac:dyDescent="0.3">
      <c r="B14" s="15" t="s">
        <v>63</v>
      </c>
      <c r="C14" s="20">
        <v>2.57394473110951E-2</v>
      </c>
      <c r="D14" s="20">
        <v>2.72000204170753E-2</v>
      </c>
      <c r="E14" s="20">
        <v>2.43561153084247E-2</v>
      </c>
      <c r="F14" s="20"/>
      <c r="G14" s="20">
        <v>2.3847360432005998E-2</v>
      </c>
      <c r="H14" s="20">
        <v>2.9338672766638402E-2</v>
      </c>
      <c r="I14" s="20">
        <v>1.8030532407357799E-2</v>
      </c>
      <c r="J14" s="20">
        <v>3.38753665532604E-2</v>
      </c>
      <c r="K14" s="20"/>
      <c r="L14" s="20">
        <v>1.19131819480752E-2</v>
      </c>
      <c r="M14" s="20">
        <v>3.5672596911753097E-2</v>
      </c>
      <c r="N14" s="20">
        <v>3.4566690439806098E-2</v>
      </c>
      <c r="O14" s="20">
        <v>2.06298954420654E-2</v>
      </c>
      <c r="P14" s="20">
        <v>8.9893147972805801E-3</v>
      </c>
      <c r="Q14" s="20">
        <v>4.8591944141036902E-2</v>
      </c>
      <c r="R14" s="20">
        <v>4.4480733317038296E-3</v>
      </c>
      <c r="S14" s="20">
        <v>3.1083971703999898E-2</v>
      </c>
      <c r="T14" s="20">
        <v>3.6523675685872801E-2</v>
      </c>
      <c r="U14" s="20"/>
      <c r="V14" s="20">
        <v>1.6280842891490201E-2</v>
      </c>
      <c r="W14" s="20">
        <v>4.2828609590259699E-2</v>
      </c>
      <c r="X14" s="20"/>
      <c r="Y14" s="20">
        <v>2.5149318194124699E-2</v>
      </c>
      <c r="Z14" s="20">
        <v>2.82712829353205E-2</v>
      </c>
      <c r="AA14" s="20">
        <v>2.1309898703293799E-2</v>
      </c>
      <c r="AB14" s="20"/>
      <c r="AC14" s="20">
        <v>4.0779474536420203E-2</v>
      </c>
      <c r="AD14" s="20">
        <v>1.7115794247725899E-2</v>
      </c>
      <c r="AE14" s="20">
        <v>4.8342340819421001E-2</v>
      </c>
      <c r="AF14" s="20">
        <v>1.45543654185104E-2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229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5.8202933687707098E-2</v>
      </c>
      <c r="D9" s="14">
        <v>5.8351924491065001E-2</v>
      </c>
      <c r="E9" s="14">
        <v>5.8229100930407597E-2</v>
      </c>
      <c r="F9" s="14"/>
      <c r="G9" s="14">
        <v>6.6592016233981893E-2</v>
      </c>
      <c r="H9" s="14">
        <v>5.8021168677534603E-2</v>
      </c>
      <c r="I9" s="14">
        <v>5.1198721339424401E-2</v>
      </c>
      <c r="J9" s="14">
        <v>5.4615523731143499E-2</v>
      </c>
      <c r="K9" s="14"/>
      <c r="L9" s="14">
        <v>0.107391871008714</v>
      </c>
      <c r="M9" s="14">
        <v>3.7382432064441903E-2</v>
      </c>
      <c r="N9" s="14">
        <v>5.3878756685007703E-2</v>
      </c>
      <c r="O9" s="14">
        <v>6.0869200397669999E-2</v>
      </c>
      <c r="P9" s="14">
        <v>4.5051319083022699E-2</v>
      </c>
      <c r="Q9" s="14">
        <v>1.5281616878553899E-2</v>
      </c>
      <c r="R9" s="14">
        <v>7.1017755187862699E-2</v>
      </c>
      <c r="S9" s="14">
        <v>1.67475901496442E-2</v>
      </c>
      <c r="T9" s="14">
        <v>5.4673687916365399E-2</v>
      </c>
      <c r="U9" s="14"/>
      <c r="V9" s="14">
        <v>5.2423503297538698E-2</v>
      </c>
      <c r="W9" s="14">
        <v>7.0360993189299406E-2</v>
      </c>
      <c r="X9" s="14"/>
      <c r="Y9" s="14">
        <v>4.8084452612289698E-2</v>
      </c>
      <c r="Z9" s="14">
        <v>6.5502281871015006E-2</v>
      </c>
      <c r="AA9" s="14">
        <v>0.117074737096851</v>
      </c>
      <c r="AB9" s="14"/>
      <c r="AC9" s="14">
        <v>4.61199459144142E-2</v>
      </c>
      <c r="AD9" s="14">
        <v>4.8679960155296402E-2</v>
      </c>
      <c r="AE9" s="14">
        <v>0.13558784055432399</v>
      </c>
      <c r="AF9" s="14">
        <v>6.0164245145479398E-2</v>
      </c>
    </row>
    <row r="10" spans="2:32" ht="43.2" x14ac:dyDescent="0.3">
      <c r="B10" s="15" t="s">
        <v>221</v>
      </c>
      <c r="C10" s="14">
        <v>0.10439349525993601</v>
      </c>
      <c r="D10" s="14">
        <v>0.112971290003643</v>
      </c>
      <c r="E10" s="14">
        <v>9.6128554408682398E-2</v>
      </c>
      <c r="F10" s="14"/>
      <c r="G10" s="14">
        <v>0.11288467821403</v>
      </c>
      <c r="H10" s="14">
        <v>9.9672531073435294E-2</v>
      </c>
      <c r="I10" s="14">
        <v>0.101422867425074</v>
      </c>
      <c r="J10" s="14">
        <v>0.10686992606691199</v>
      </c>
      <c r="K10" s="14"/>
      <c r="L10" s="14">
        <v>0.17982175327647801</v>
      </c>
      <c r="M10" s="14">
        <v>6.9490130438848399E-2</v>
      </c>
      <c r="N10" s="14">
        <v>8.0356612472662098E-2</v>
      </c>
      <c r="O10" s="14">
        <v>9.9481227058657404E-2</v>
      </c>
      <c r="P10" s="14">
        <v>6.8669460617444403E-2</v>
      </c>
      <c r="Q10" s="14">
        <v>9.3198337727188704E-2</v>
      </c>
      <c r="R10" s="14">
        <v>7.1790792037216306E-2</v>
      </c>
      <c r="S10" s="14">
        <v>0.11666331561981801</v>
      </c>
      <c r="T10" s="14">
        <v>8.1230508626328704E-2</v>
      </c>
      <c r="U10" s="14"/>
      <c r="V10" s="14">
        <v>0.11358185601687</v>
      </c>
      <c r="W10" s="14">
        <v>8.7942021331191098E-2</v>
      </c>
      <c r="X10" s="14"/>
      <c r="Y10" s="14">
        <v>9.4762129711235002E-2</v>
      </c>
      <c r="Z10" s="14">
        <v>9.2542637189760094E-2</v>
      </c>
      <c r="AA10" s="14">
        <v>0.20490723774179101</v>
      </c>
      <c r="AB10" s="14"/>
      <c r="AC10" s="14">
        <v>7.0857016629468306E-2</v>
      </c>
      <c r="AD10" s="14">
        <v>0.10802827447755101</v>
      </c>
      <c r="AE10" s="14">
        <v>0.13391367351573</v>
      </c>
      <c r="AF10" s="14">
        <v>0.12506531951493199</v>
      </c>
    </row>
    <row r="11" spans="2:32" ht="43.2" x14ac:dyDescent="0.3">
      <c r="B11" s="15" t="s">
        <v>222</v>
      </c>
      <c r="C11" s="14">
        <v>0.11068037643034601</v>
      </c>
      <c r="D11" s="14">
        <v>0.125757161481688</v>
      </c>
      <c r="E11" s="14">
        <v>9.5934341992530606E-2</v>
      </c>
      <c r="F11" s="14"/>
      <c r="G11" s="14">
        <v>8.67765150891978E-2</v>
      </c>
      <c r="H11" s="14">
        <v>0.108427904313106</v>
      </c>
      <c r="I11" s="14">
        <v>0.113299899650374</v>
      </c>
      <c r="J11" s="14">
        <v>0.16433842282604</v>
      </c>
      <c r="K11" s="14"/>
      <c r="L11" s="14">
        <v>0.14757897912099099</v>
      </c>
      <c r="M11" s="14">
        <v>7.9855226110350397E-2</v>
      </c>
      <c r="N11" s="14">
        <v>5.1725813022663499E-2</v>
      </c>
      <c r="O11" s="14">
        <v>0.11635281232705801</v>
      </c>
      <c r="P11" s="14">
        <v>7.5313446858105898E-2</v>
      </c>
      <c r="Q11" s="14">
        <v>9.6840387065797395E-2</v>
      </c>
      <c r="R11" s="14">
        <v>0.124065186457382</v>
      </c>
      <c r="S11" s="14">
        <v>0.18258781590384601</v>
      </c>
      <c r="T11" s="14">
        <v>0.10419138072928399</v>
      </c>
      <c r="U11" s="14"/>
      <c r="V11" s="14">
        <v>0.119812672679493</v>
      </c>
      <c r="W11" s="14">
        <v>9.1908634351101401E-2</v>
      </c>
      <c r="X11" s="14"/>
      <c r="Y11" s="14">
        <v>9.3250821794378796E-2</v>
      </c>
      <c r="Z11" s="14">
        <v>0.13302930121773701</v>
      </c>
      <c r="AA11" s="14">
        <v>0.20756103837583101</v>
      </c>
      <c r="AB11" s="14"/>
      <c r="AC11" s="14">
        <v>7.6339003695062399E-2</v>
      </c>
      <c r="AD11" s="14">
        <v>0.102828741283507</v>
      </c>
      <c r="AE11" s="14">
        <v>0.133802778230909</v>
      </c>
      <c r="AF11" s="14">
        <v>0.15493133526841099</v>
      </c>
    </row>
    <row r="12" spans="2:32" x14ac:dyDescent="0.3">
      <c r="B12" s="15" t="s">
        <v>223</v>
      </c>
      <c r="C12" s="14">
        <v>0.24555011505319499</v>
      </c>
      <c r="D12" s="14">
        <v>0.24608747256156599</v>
      </c>
      <c r="E12" s="14">
        <v>0.24575173947561599</v>
      </c>
      <c r="F12" s="14"/>
      <c r="G12" s="14">
        <v>0.109644476610768</v>
      </c>
      <c r="H12" s="14">
        <v>0.21977895494612101</v>
      </c>
      <c r="I12" s="14">
        <v>0.33612456639283</v>
      </c>
      <c r="J12" s="14">
        <v>0.44025335871640098</v>
      </c>
      <c r="K12" s="14"/>
      <c r="L12" s="14">
        <v>0.22217427089689301</v>
      </c>
      <c r="M12" s="14">
        <v>0.30258673482170501</v>
      </c>
      <c r="N12" s="14">
        <v>0.25868829926243703</v>
      </c>
      <c r="O12" s="14">
        <v>0.237689779669635</v>
      </c>
      <c r="P12" s="14">
        <v>0.25621796866729502</v>
      </c>
      <c r="Q12" s="14">
        <v>0.236989649440389</v>
      </c>
      <c r="R12" s="14">
        <v>0.264321909255186</v>
      </c>
      <c r="S12" s="14">
        <v>0.23294900777038799</v>
      </c>
      <c r="T12" s="14">
        <v>0.21736876681901901</v>
      </c>
      <c r="U12" s="14"/>
      <c r="V12" s="14">
        <v>0.26062003545354301</v>
      </c>
      <c r="W12" s="14">
        <v>0.21099222459459899</v>
      </c>
      <c r="X12" s="14"/>
      <c r="Y12" s="14">
        <v>0.256973444774308</v>
      </c>
      <c r="Z12" s="14">
        <v>0.216298696782981</v>
      </c>
      <c r="AA12" s="14">
        <v>0.22179764127802101</v>
      </c>
      <c r="AB12" s="14"/>
      <c r="AC12" s="14">
        <v>0.24081194564805</v>
      </c>
      <c r="AD12" s="14">
        <v>0.264678325263275</v>
      </c>
      <c r="AE12" s="14">
        <v>0.13075450336230501</v>
      </c>
      <c r="AF12" s="14">
        <v>0.25222847361823397</v>
      </c>
    </row>
    <row r="13" spans="2:32" ht="28.8" x14ac:dyDescent="0.3">
      <c r="B13" s="15" t="s">
        <v>224</v>
      </c>
      <c r="C13" s="14">
        <v>0.388967241276787</v>
      </c>
      <c r="D13" s="14">
        <v>0.37155364390888901</v>
      </c>
      <c r="E13" s="14">
        <v>0.40454447587214898</v>
      </c>
      <c r="F13" s="14"/>
      <c r="G13" s="14">
        <v>0.51810447704590801</v>
      </c>
      <c r="H13" s="14">
        <v>0.39562441011989702</v>
      </c>
      <c r="I13" s="14">
        <v>0.34194770698010801</v>
      </c>
      <c r="J13" s="14">
        <v>0.182249464517733</v>
      </c>
      <c r="K13" s="14"/>
      <c r="L13" s="14">
        <v>0.266119227217057</v>
      </c>
      <c r="M13" s="14">
        <v>0.41549530976281901</v>
      </c>
      <c r="N13" s="14">
        <v>0.433889117112287</v>
      </c>
      <c r="O13" s="14">
        <v>0.39130581505557099</v>
      </c>
      <c r="P13" s="14">
        <v>0.45889430647314</v>
      </c>
      <c r="Q13" s="14">
        <v>0.44813723389363203</v>
      </c>
      <c r="R13" s="14">
        <v>0.43288139640997098</v>
      </c>
      <c r="S13" s="14">
        <v>0.35227774490962699</v>
      </c>
      <c r="T13" s="14">
        <v>0.42866543620300201</v>
      </c>
      <c r="U13" s="14"/>
      <c r="V13" s="14">
        <v>0.37230504689448701</v>
      </c>
      <c r="W13" s="14">
        <v>0.42388658324562001</v>
      </c>
      <c r="X13" s="14"/>
      <c r="Y13" s="14">
        <v>0.41448207085628103</v>
      </c>
      <c r="Z13" s="14">
        <v>0.41154890611786699</v>
      </c>
      <c r="AA13" s="14">
        <v>0.17580301051529601</v>
      </c>
      <c r="AB13" s="14"/>
      <c r="AC13" s="14">
        <v>0.441465737850462</v>
      </c>
      <c r="AD13" s="14">
        <v>0.40089266337238599</v>
      </c>
      <c r="AE13" s="14">
        <v>0.37658529212507602</v>
      </c>
      <c r="AF13" s="14">
        <v>0.31319276988976202</v>
      </c>
    </row>
    <row r="14" spans="2:32" x14ac:dyDescent="0.3">
      <c r="B14" s="15" t="s">
        <v>63</v>
      </c>
      <c r="C14" s="20">
        <v>9.2205838292029496E-2</v>
      </c>
      <c r="D14" s="20">
        <v>8.52785075531486E-2</v>
      </c>
      <c r="E14" s="20">
        <v>9.9411787320613704E-2</v>
      </c>
      <c r="F14" s="20"/>
      <c r="G14" s="20">
        <v>0.10599783680611401</v>
      </c>
      <c r="H14" s="20">
        <v>0.118475030869907</v>
      </c>
      <c r="I14" s="20">
        <v>5.6006238212190002E-2</v>
      </c>
      <c r="J14" s="20">
        <v>5.1673304141771098E-2</v>
      </c>
      <c r="K14" s="20"/>
      <c r="L14" s="20">
        <v>7.6913898479866599E-2</v>
      </c>
      <c r="M14" s="20">
        <v>9.5190166801835202E-2</v>
      </c>
      <c r="N14" s="20">
        <v>0.121461401444943</v>
      </c>
      <c r="O14" s="20">
        <v>9.4301165491408101E-2</v>
      </c>
      <c r="P14" s="20">
        <v>9.5853498300991394E-2</v>
      </c>
      <c r="Q14" s="20">
        <v>0.109552774994439</v>
      </c>
      <c r="R14" s="20">
        <v>3.5922960652380903E-2</v>
      </c>
      <c r="S14" s="20">
        <v>9.8774525646675895E-2</v>
      </c>
      <c r="T14" s="20">
        <v>0.113870219706001</v>
      </c>
      <c r="U14" s="20"/>
      <c r="V14" s="20">
        <v>8.1256885658068906E-2</v>
      </c>
      <c r="W14" s="20">
        <v>0.11490954328819</v>
      </c>
      <c r="X14" s="20"/>
      <c r="Y14" s="20">
        <v>9.2447080251507593E-2</v>
      </c>
      <c r="Z14" s="20">
        <v>8.10781768206396E-2</v>
      </c>
      <c r="AA14" s="20">
        <v>7.2856334992209698E-2</v>
      </c>
      <c r="AB14" s="20"/>
      <c r="AC14" s="20">
        <v>0.124406350262543</v>
      </c>
      <c r="AD14" s="20">
        <v>7.4892035447983493E-2</v>
      </c>
      <c r="AE14" s="20">
        <v>8.9355912211655994E-2</v>
      </c>
      <c r="AF14" s="20">
        <v>9.4417856563181204E-2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230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4.22506280239036E-2</v>
      </c>
      <c r="D9" s="14">
        <v>4.7295471972305797E-2</v>
      </c>
      <c r="E9" s="14">
        <v>3.7332155468081399E-2</v>
      </c>
      <c r="F9" s="14"/>
      <c r="G9" s="14">
        <v>3.8582813292007002E-2</v>
      </c>
      <c r="H9" s="14">
        <v>4.9576111428559E-2</v>
      </c>
      <c r="I9" s="14">
        <v>3.49672288635553E-2</v>
      </c>
      <c r="J9" s="14">
        <v>4.15999198537398E-2</v>
      </c>
      <c r="K9" s="14"/>
      <c r="L9" s="14">
        <v>9.02757005128388E-2</v>
      </c>
      <c r="M9" s="14">
        <v>3.1777235709269401E-2</v>
      </c>
      <c r="N9" s="14">
        <v>2.32810324158138E-2</v>
      </c>
      <c r="O9" s="14">
        <v>4.5769320317978202E-2</v>
      </c>
      <c r="P9" s="14">
        <v>1.00081351667005E-2</v>
      </c>
      <c r="Q9" s="14">
        <v>2.7883560855368E-2</v>
      </c>
      <c r="R9" s="14">
        <v>4.0802713733402697E-2</v>
      </c>
      <c r="S9" s="14">
        <v>7.60768127436472E-3</v>
      </c>
      <c r="T9" s="14">
        <v>2.84939310744786E-2</v>
      </c>
      <c r="U9" s="14"/>
      <c r="V9" s="14">
        <v>4.0265293172140899E-2</v>
      </c>
      <c r="W9" s="14">
        <v>4.32115336215807E-2</v>
      </c>
      <c r="X9" s="14"/>
      <c r="Y9" s="14">
        <v>4.0895083446958802E-2</v>
      </c>
      <c r="Z9" s="14">
        <v>2.94542851491323E-2</v>
      </c>
      <c r="AA9" s="14">
        <v>6.7613472252663398E-2</v>
      </c>
      <c r="AB9" s="14"/>
      <c r="AC9" s="14">
        <v>3.1569136174723601E-2</v>
      </c>
      <c r="AD9" s="14">
        <v>4.5308420984426202E-2</v>
      </c>
      <c r="AE9" s="14">
        <v>7.4538434337452997E-2</v>
      </c>
      <c r="AF9" s="14">
        <v>2.9837324529127102E-2</v>
      </c>
    </row>
    <row r="10" spans="2:32" ht="43.2" x14ac:dyDescent="0.3">
      <c r="B10" s="15" t="s">
        <v>221</v>
      </c>
      <c r="C10" s="14">
        <v>9.7733907280385904E-2</v>
      </c>
      <c r="D10" s="14">
        <v>9.8938577074082504E-2</v>
      </c>
      <c r="E10" s="14">
        <v>9.6823210841923704E-2</v>
      </c>
      <c r="F10" s="14"/>
      <c r="G10" s="14">
        <v>9.6685538169480306E-2</v>
      </c>
      <c r="H10" s="14">
        <v>9.6454861681586707E-2</v>
      </c>
      <c r="I10" s="14">
        <v>0.10072274812833799</v>
      </c>
      <c r="J10" s="14">
        <v>9.8071086257419102E-2</v>
      </c>
      <c r="K10" s="14"/>
      <c r="L10" s="14">
        <v>0.16010596798264901</v>
      </c>
      <c r="M10" s="14">
        <v>5.0512154071434799E-2</v>
      </c>
      <c r="N10" s="14">
        <v>3.72001080269646E-2</v>
      </c>
      <c r="O10" s="14">
        <v>9.6377340302521597E-2</v>
      </c>
      <c r="P10" s="14">
        <v>6.7364215472609901E-2</v>
      </c>
      <c r="Q10" s="14">
        <v>8.6338542189493606E-2</v>
      </c>
      <c r="R10" s="14">
        <v>8.9499191265955805E-2</v>
      </c>
      <c r="S10" s="14">
        <v>0.168535788567856</v>
      </c>
      <c r="T10" s="14">
        <v>8.2059832204720698E-2</v>
      </c>
      <c r="U10" s="14"/>
      <c r="V10" s="14">
        <v>9.7905999358613299E-2</v>
      </c>
      <c r="W10" s="14">
        <v>9.7090370168384496E-2</v>
      </c>
      <c r="X10" s="14"/>
      <c r="Y10" s="14">
        <v>8.4110597943672705E-2</v>
      </c>
      <c r="Z10" s="14">
        <v>0.10432686394560001</v>
      </c>
      <c r="AA10" s="14">
        <v>0.177159092654635</v>
      </c>
      <c r="AB10" s="14"/>
      <c r="AC10" s="14">
        <v>8.2034131769833901E-2</v>
      </c>
      <c r="AD10" s="14">
        <v>8.5820805736576203E-2</v>
      </c>
      <c r="AE10" s="14">
        <v>0.13760309854918901</v>
      </c>
      <c r="AF10" s="14">
        <v>0.122895256983286</v>
      </c>
    </row>
    <row r="11" spans="2:32" ht="43.2" x14ac:dyDescent="0.3">
      <c r="B11" s="15" t="s">
        <v>222</v>
      </c>
      <c r="C11" s="14">
        <v>0.121364556087801</v>
      </c>
      <c r="D11" s="14">
        <v>0.13474506380630899</v>
      </c>
      <c r="E11" s="14">
        <v>0.10834722439998901</v>
      </c>
      <c r="F11" s="14"/>
      <c r="G11" s="14">
        <v>0.12621594639907899</v>
      </c>
      <c r="H11" s="14">
        <v>0.119083937334235</v>
      </c>
      <c r="I11" s="14">
        <v>0.126437829062782</v>
      </c>
      <c r="J11" s="14">
        <v>0.10792093855165499</v>
      </c>
      <c r="K11" s="14"/>
      <c r="L11" s="14">
        <v>0.162117531681471</v>
      </c>
      <c r="M11" s="14">
        <v>0.1239150239548</v>
      </c>
      <c r="N11" s="14">
        <v>7.9966442786609998E-2</v>
      </c>
      <c r="O11" s="14">
        <v>0.12988848002737</v>
      </c>
      <c r="P11" s="14">
        <v>7.2059809077614001E-2</v>
      </c>
      <c r="Q11" s="14">
        <v>9.4211587533890195E-2</v>
      </c>
      <c r="R11" s="14">
        <v>0.108596738622184</v>
      </c>
      <c r="S11" s="14">
        <v>0.19389409008376901</v>
      </c>
      <c r="T11" s="14">
        <v>0.100718783012265</v>
      </c>
      <c r="U11" s="14"/>
      <c r="V11" s="14">
        <v>0.12838794444969001</v>
      </c>
      <c r="W11" s="14">
        <v>0.10976492140123199</v>
      </c>
      <c r="X11" s="14"/>
      <c r="Y11" s="14">
        <v>0.11164400567492599</v>
      </c>
      <c r="Z11" s="14">
        <v>0.122324667592595</v>
      </c>
      <c r="AA11" s="14">
        <v>0.16359286187730701</v>
      </c>
      <c r="AB11" s="14"/>
      <c r="AC11" s="14">
        <v>9.9703374128598296E-2</v>
      </c>
      <c r="AD11" s="14">
        <v>0.11874327587709201</v>
      </c>
      <c r="AE11" s="14">
        <v>0.13683813324583599</v>
      </c>
      <c r="AF11" s="14">
        <v>0.14833078650939499</v>
      </c>
    </row>
    <row r="12" spans="2:32" x14ac:dyDescent="0.3">
      <c r="B12" s="15" t="s">
        <v>223</v>
      </c>
      <c r="C12" s="14">
        <v>0.29306162386693801</v>
      </c>
      <c r="D12" s="14">
        <v>0.27990232245498797</v>
      </c>
      <c r="E12" s="14">
        <v>0.30493665645905299</v>
      </c>
      <c r="F12" s="14"/>
      <c r="G12" s="14">
        <v>0.192301726625971</v>
      </c>
      <c r="H12" s="14">
        <v>0.33759580585695398</v>
      </c>
      <c r="I12" s="14">
        <v>0.325564869393002</v>
      </c>
      <c r="J12" s="14">
        <v>0.30548923938490002</v>
      </c>
      <c r="K12" s="14"/>
      <c r="L12" s="14">
        <v>0.26508733356237502</v>
      </c>
      <c r="M12" s="14">
        <v>0.32991150473638298</v>
      </c>
      <c r="N12" s="14">
        <v>0.31170635264595398</v>
      </c>
      <c r="O12" s="14">
        <v>0.28576755564290701</v>
      </c>
      <c r="P12" s="14">
        <v>0.26829414724445799</v>
      </c>
      <c r="Q12" s="14">
        <v>0.29482522220577401</v>
      </c>
      <c r="R12" s="14">
        <v>0.29091310420757399</v>
      </c>
      <c r="S12" s="14">
        <v>0.33175900516828599</v>
      </c>
      <c r="T12" s="14">
        <v>0.29383370983804702</v>
      </c>
      <c r="U12" s="14"/>
      <c r="V12" s="14">
        <v>0.32247474483842598</v>
      </c>
      <c r="W12" s="14">
        <v>0.235903024205907</v>
      </c>
      <c r="X12" s="14"/>
      <c r="Y12" s="14">
        <v>0.29530663465283502</v>
      </c>
      <c r="Z12" s="14">
        <v>0.28733427980808901</v>
      </c>
      <c r="AA12" s="14">
        <v>0.31045796310756801</v>
      </c>
      <c r="AB12" s="14"/>
      <c r="AC12" s="14">
        <v>0.25359058214948299</v>
      </c>
      <c r="AD12" s="14">
        <v>0.318393256830377</v>
      </c>
      <c r="AE12" s="14">
        <v>0.18831004568633</v>
      </c>
      <c r="AF12" s="14">
        <v>0.330914274937404</v>
      </c>
    </row>
    <row r="13" spans="2:32" ht="28.8" x14ac:dyDescent="0.3">
      <c r="B13" s="15" t="s">
        <v>224</v>
      </c>
      <c r="C13" s="14">
        <v>0.38604638504586603</v>
      </c>
      <c r="D13" s="14">
        <v>0.37876879771091798</v>
      </c>
      <c r="E13" s="14">
        <v>0.39364563312993001</v>
      </c>
      <c r="F13" s="14"/>
      <c r="G13" s="14">
        <v>0.48338048299991898</v>
      </c>
      <c r="H13" s="14">
        <v>0.31399206804945101</v>
      </c>
      <c r="I13" s="14">
        <v>0.37777105817719703</v>
      </c>
      <c r="J13" s="14">
        <v>0.419596999029069</v>
      </c>
      <c r="K13" s="14"/>
      <c r="L13" s="14">
        <v>0.28229200580343899</v>
      </c>
      <c r="M13" s="14">
        <v>0.37606382045039999</v>
      </c>
      <c r="N13" s="14">
        <v>0.48926981444525097</v>
      </c>
      <c r="O13" s="14">
        <v>0.38063153553250201</v>
      </c>
      <c r="P13" s="14">
        <v>0.52309165918626399</v>
      </c>
      <c r="Q13" s="14">
        <v>0.43259975062418199</v>
      </c>
      <c r="R13" s="14">
        <v>0.42993991390057501</v>
      </c>
      <c r="S13" s="14">
        <v>0.25363511962779001</v>
      </c>
      <c r="T13" s="14">
        <v>0.421493014314481</v>
      </c>
      <c r="U13" s="14"/>
      <c r="V13" s="14">
        <v>0.36089012789483199</v>
      </c>
      <c r="W13" s="14">
        <v>0.43978013428864998</v>
      </c>
      <c r="X13" s="14"/>
      <c r="Y13" s="14">
        <v>0.40637058201339699</v>
      </c>
      <c r="Z13" s="14">
        <v>0.42621539370606498</v>
      </c>
      <c r="AA13" s="14">
        <v>0.220135339521315</v>
      </c>
      <c r="AB13" s="14"/>
      <c r="AC13" s="14">
        <v>0.46571302977777901</v>
      </c>
      <c r="AD13" s="14">
        <v>0.37491614516475902</v>
      </c>
      <c r="AE13" s="14">
        <v>0.37000092893414299</v>
      </c>
      <c r="AF13" s="14">
        <v>0.33188771635156999</v>
      </c>
    </row>
    <row r="14" spans="2:32" x14ac:dyDescent="0.3">
      <c r="B14" s="15" t="s">
        <v>63</v>
      </c>
      <c r="C14" s="20">
        <v>5.9542899695105497E-2</v>
      </c>
      <c r="D14" s="20">
        <v>6.0349766981396498E-2</v>
      </c>
      <c r="E14" s="20">
        <v>5.89151197010227E-2</v>
      </c>
      <c r="F14" s="20"/>
      <c r="G14" s="20">
        <v>6.2833492513542505E-2</v>
      </c>
      <c r="H14" s="20">
        <v>8.3297215649214301E-2</v>
      </c>
      <c r="I14" s="20">
        <v>3.4536266375126398E-2</v>
      </c>
      <c r="J14" s="20">
        <v>2.73218169232168E-2</v>
      </c>
      <c r="K14" s="20"/>
      <c r="L14" s="20">
        <v>4.0121460457227198E-2</v>
      </c>
      <c r="M14" s="20">
        <v>8.7820261077712E-2</v>
      </c>
      <c r="N14" s="20">
        <v>5.8576249679406299E-2</v>
      </c>
      <c r="O14" s="20">
        <v>6.1565768176720798E-2</v>
      </c>
      <c r="P14" s="20">
        <v>5.9182033852353898E-2</v>
      </c>
      <c r="Q14" s="20">
        <v>6.4141336591292994E-2</v>
      </c>
      <c r="R14" s="20">
        <v>4.0248338270307903E-2</v>
      </c>
      <c r="S14" s="20">
        <v>4.4568315277933798E-2</v>
      </c>
      <c r="T14" s="20">
        <v>7.3400729556007502E-2</v>
      </c>
      <c r="U14" s="20"/>
      <c r="V14" s="20">
        <v>5.0075890286297602E-2</v>
      </c>
      <c r="W14" s="20">
        <v>7.4250016314246298E-2</v>
      </c>
      <c r="X14" s="20"/>
      <c r="Y14" s="20">
        <v>6.16730962682107E-2</v>
      </c>
      <c r="Z14" s="20">
        <v>3.0344509798518101E-2</v>
      </c>
      <c r="AA14" s="20">
        <v>6.1041270586510897E-2</v>
      </c>
      <c r="AB14" s="20"/>
      <c r="AC14" s="20">
        <v>6.7389745999582598E-2</v>
      </c>
      <c r="AD14" s="20">
        <v>5.6818095406769499E-2</v>
      </c>
      <c r="AE14" s="20">
        <v>9.2709359247048401E-2</v>
      </c>
      <c r="AF14" s="20">
        <v>3.61346406892172E-2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231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220</v>
      </c>
      <c r="C9" s="14">
        <v>3.9435504082103397E-2</v>
      </c>
      <c r="D9" s="14">
        <v>4.7206052981287001E-2</v>
      </c>
      <c r="E9" s="14">
        <v>3.1782423279817597E-2</v>
      </c>
      <c r="F9" s="14"/>
      <c r="G9" s="14">
        <v>4.3311873409439199E-2</v>
      </c>
      <c r="H9" s="14">
        <v>4.2960876171695597E-2</v>
      </c>
      <c r="I9" s="14">
        <v>3.8905595226718298E-2</v>
      </c>
      <c r="J9" s="14">
        <v>2.0952590169891702E-2</v>
      </c>
      <c r="K9" s="14"/>
      <c r="L9" s="14">
        <v>7.7547955197064006E-2</v>
      </c>
      <c r="M9" s="14">
        <v>2.3743596091654901E-2</v>
      </c>
      <c r="N9" s="14">
        <v>1.0275794618253099E-2</v>
      </c>
      <c r="O9" s="14">
        <v>3.2472621265704098E-2</v>
      </c>
      <c r="P9" s="14">
        <v>1.5852284610442999E-2</v>
      </c>
      <c r="Q9" s="14">
        <v>2.6244386272427301E-2</v>
      </c>
      <c r="R9" s="14">
        <v>3.1844123148134999E-2</v>
      </c>
      <c r="S9" s="14">
        <v>3.5855880546833002E-2</v>
      </c>
      <c r="T9" s="14">
        <v>4.2792635524149997E-2</v>
      </c>
      <c r="U9" s="14"/>
      <c r="V9" s="14">
        <v>4.7113973523973202E-2</v>
      </c>
      <c r="W9" s="14">
        <v>2.45655976675371E-2</v>
      </c>
      <c r="X9" s="14"/>
      <c r="Y9" s="14">
        <v>3.3359451299904801E-2</v>
      </c>
      <c r="Z9" s="14">
        <v>4.8564744411322899E-2</v>
      </c>
      <c r="AA9" s="14">
        <v>8.3674612192224093E-2</v>
      </c>
      <c r="AB9" s="14"/>
      <c r="AC9" s="14">
        <v>1.9105875787525799E-2</v>
      </c>
      <c r="AD9" s="14">
        <v>4.1099324037500398E-2</v>
      </c>
      <c r="AE9" s="14">
        <v>3.9256400489902601E-2</v>
      </c>
      <c r="AF9" s="14">
        <v>5.9550814028166997E-2</v>
      </c>
    </row>
    <row r="10" spans="2:32" ht="43.2" x14ac:dyDescent="0.3">
      <c r="B10" s="15" t="s">
        <v>221</v>
      </c>
      <c r="C10" s="14">
        <v>8.1736630070161798E-2</v>
      </c>
      <c r="D10" s="14">
        <v>8.0646971673179996E-2</v>
      </c>
      <c r="E10" s="14">
        <v>8.3072474698349094E-2</v>
      </c>
      <c r="F10" s="14"/>
      <c r="G10" s="14">
        <v>8.1706789866303794E-2</v>
      </c>
      <c r="H10" s="14">
        <v>8.0177399522268794E-2</v>
      </c>
      <c r="I10" s="14">
        <v>9.0954512787774097E-2</v>
      </c>
      <c r="J10" s="14">
        <v>6.8295513032897506E-2</v>
      </c>
      <c r="K10" s="14"/>
      <c r="L10" s="14">
        <v>0.13689373098372501</v>
      </c>
      <c r="M10" s="14">
        <v>4.6191497652156098E-2</v>
      </c>
      <c r="N10" s="14">
        <v>5.6985685224871199E-2</v>
      </c>
      <c r="O10" s="14">
        <v>9.3205453531639504E-2</v>
      </c>
      <c r="P10" s="14">
        <v>4.0444475864999302E-2</v>
      </c>
      <c r="Q10" s="14">
        <v>6.7061391058081093E-2</v>
      </c>
      <c r="R10" s="14">
        <v>0.104971087588019</v>
      </c>
      <c r="S10" s="14">
        <v>7.9121708625299603E-2</v>
      </c>
      <c r="T10" s="14">
        <v>5.9243405148853602E-2</v>
      </c>
      <c r="U10" s="14"/>
      <c r="V10" s="14">
        <v>8.0637875199232406E-2</v>
      </c>
      <c r="W10" s="14">
        <v>8.5915067198217898E-2</v>
      </c>
      <c r="X10" s="14"/>
      <c r="Y10" s="14">
        <v>7.1332267302391103E-2</v>
      </c>
      <c r="Z10" s="14">
        <v>7.2157821096030902E-2</v>
      </c>
      <c r="AA10" s="14">
        <v>0.149023553675183</v>
      </c>
      <c r="AB10" s="14"/>
      <c r="AC10" s="14">
        <v>8.0694746645770296E-2</v>
      </c>
      <c r="AD10" s="14">
        <v>6.6933865309071305E-2</v>
      </c>
      <c r="AE10" s="14">
        <v>9.9961698435300603E-2</v>
      </c>
      <c r="AF10" s="14">
        <v>0.10897445335813299</v>
      </c>
    </row>
    <row r="11" spans="2:32" ht="43.2" x14ac:dyDescent="0.3">
      <c r="B11" s="15" t="s">
        <v>222</v>
      </c>
      <c r="C11" s="14">
        <v>8.9982056839811905E-2</v>
      </c>
      <c r="D11" s="14">
        <v>0.106295942053176</v>
      </c>
      <c r="E11" s="14">
        <v>7.3936428331982204E-2</v>
      </c>
      <c r="F11" s="14"/>
      <c r="G11" s="14">
        <v>8.8236058683251795E-2</v>
      </c>
      <c r="H11" s="14">
        <v>9.3414934183453105E-2</v>
      </c>
      <c r="I11" s="14">
        <v>7.9855110809248397E-2</v>
      </c>
      <c r="J11" s="14">
        <v>0.103163577539403</v>
      </c>
      <c r="K11" s="14"/>
      <c r="L11" s="14">
        <v>0.13549620150032901</v>
      </c>
      <c r="M11" s="14">
        <v>7.3890167125556905E-2</v>
      </c>
      <c r="N11" s="14">
        <v>6.9743242942456596E-2</v>
      </c>
      <c r="O11" s="14">
        <v>8.1336863241796398E-2</v>
      </c>
      <c r="P11" s="14">
        <v>4.57548501427835E-2</v>
      </c>
      <c r="Q11" s="14">
        <v>7.5901368667883107E-2</v>
      </c>
      <c r="R11" s="14">
        <v>4.0960859928472697E-2</v>
      </c>
      <c r="S11" s="14">
        <v>0.16108221106119</v>
      </c>
      <c r="T11" s="14">
        <v>8.9498644316650597E-2</v>
      </c>
      <c r="U11" s="14"/>
      <c r="V11" s="14">
        <v>9.0118237516786298E-2</v>
      </c>
      <c r="W11" s="14">
        <v>8.9230473218544701E-2</v>
      </c>
      <c r="X11" s="14"/>
      <c r="Y11" s="14">
        <v>7.7186183095237698E-2</v>
      </c>
      <c r="Z11" s="14">
        <v>8.6261723012432706E-2</v>
      </c>
      <c r="AA11" s="14">
        <v>0.128291743025503</v>
      </c>
      <c r="AB11" s="14"/>
      <c r="AC11" s="14">
        <v>5.63301938874428E-2</v>
      </c>
      <c r="AD11" s="14">
        <v>8.8719861067568906E-2</v>
      </c>
      <c r="AE11" s="14">
        <v>0.17775723833152601</v>
      </c>
      <c r="AF11" s="14">
        <v>9.3009741818550096E-2</v>
      </c>
    </row>
    <row r="12" spans="2:32" x14ac:dyDescent="0.3">
      <c r="B12" s="15" t="s">
        <v>223</v>
      </c>
      <c r="C12" s="14">
        <v>0.29094618052774002</v>
      </c>
      <c r="D12" s="14">
        <v>0.27353679238501799</v>
      </c>
      <c r="E12" s="14">
        <v>0.30923401821517998</v>
      </c>
      <c r="F12" s="14"/>
      <c r="G12" s="14">
        <v>0.19631540608973</v>
      </c>
      <c r="H12" s="14">
        <v>0.32225314972896402</v>
      </c>
      <c r="I12" s="14">
        <v>0.33527741096035202</v>
      </c>
      <c r="J12" s="14">
        <v>0.30826444051442098</v>
      </c>
      <c r="K12" s="14"/>
      <c r="L12" s="14">
        <v>0.26514847047421197</v>
      </c>
      <c r="M12" s="14">
        <v>0.338600010886275</v>
      </c>
      <c r="N12" s="14">
        <v>0.270533357753453</v>
      </c>
      <c r="O12" s="14">
        <v>0.30676350516976097</v>
      </c>
      <c r="P12" s="14">
        <v>0.28245715923729198</v>
      </c>
      <c r="Q12" s="14">
        <v>0.26938185947601501</v>
      </c>
      <c r="R12" s="14">
        <v>0.26376787072215302</v>
      </c>
      <c r="S12" s="14">
        <v>0.367811372776082</v>
      </c>
      <c r="T12" s="14">
        <v>0.29406747973024799</v>
      </c>
      <c r="U12" s="14"/>
      <c r="V12" s="14">
        <v>0.308907552793171</v>
      </c>
      <c r="W12" s="14">
        <v>0.254593606747954</v>
      </c>
      <c r="X12" s="14"/>
      <c r="Y12" s="14">
        <v>0.28643934098457602</v>
      </c>
      <c r="Z12" s="14">
        <v>0.28622671784881998</v>
      </c>
      <c r="AA12" s="14">
        <v>0.31859253389799602</v>
      </c>
      <c r="AB12" s="14"/>
      <c r="AC12" s="14">
        <v>0.25601126984476102</v>
      </c>
      <c r="AD12" s="14">
        <v>0.30375356214785798</v>
      </c>
      <c r="AE12" s="14">
        <v>0.25077901518423401</v>
      </c>
      <c r="AF12" s="14">
        <v>0.319564758962878</v>
      </c>
    </row>
    <row r="13" spans="2:32" ht="28.8" x14ac:dyDescent="0.3">
      <c r="B13" s="15" t="s">
        <v>224</v>
      </c>
      <c r="C13" s="14">
        <v>0.43384014395746001</v>
      </c>
      <c r="D13" s="14">
        <v>0.42499132723392702</v>
      </c>
      <c r="E13" s="14">
        <v>0.440986306349059</v>
      </c>
      <c r="F13" s="14"/>
      <c r="G13" s="14">
        <v>0.52534213593129397</v>
      </c>
      <c r="H13" s="14">
        <v>0.38811496385828198</v>
      </c>
      <c r="I13" s="14">
        <v>0.40053536172971199</v>
      </c>
      <c r="J13" s="14">
        <v>0.446833722625533</v>
      </c>
      <c r="K13" s="14"/>
      <c r="L13" s="14">
        <v>0.33557053532609399</v>
      </c>
      <c r="M13" s="14">
        <v>0.45448845427507201</v>
      </c>
      <c r="N13" s="14">
        <v>0.49638869737920899</v>
      </c>
      <c r="O13" s="14">
        <v>0.430190437458426</v>
      </c>
      <c r="P13" s="14">
        <v>0.56776150925356905</v>
      </c>
      <c r="Q13" s="14">
        <v>0.48647187628968203</v>
      </c>
      <c r="R13" s="14">
        <v>0.50974572755662495</v>
      </c>
      <c r="S13" s="14">
        <v>0.30307339268665701</v>
      </c>
      <c r="T13" s="14">
        <v>0.42363306288066499</v>
      </c>
      <c r="U13" s="14"/>
      <c r="V13" s="14">
        <v>0.421704268263976</v>
      </c>
      <c r="W13" s="14">
        <v>0.46049834856829502</v>
      </c>
      <c r="X13" s="14"/>
      <c r="Y13" s="14">
        <v>0.46055788152820798</v>
      </c>
      <c r="Z13" s="14">
        <v>0.44830973886150199</v>
      </c>
      <c r="AA13" s="14">
        <v>0.26234859332463101</v>
      </c>
      <c r="AB13" s="14"/>
      <c r="AC13" s="14">
        <v>0.49161154529667001</v>
      </c>
      <c r="AD13" s="14">
        <v>0.44335719800934698</v>
      </c>
      <c r="AE13" s="14">
        <v>0.37678019435545002</v>
      </c>
      <c r="AF13" s="14">
        <v>0.37693124627868002</v>
      </c>
    </row>
    <row r="14" spans="2:32" x14ac:dyDescent="0.3">
      <c r="B14" s="15" t="s">
        <v>63</v>
      </c>
      <c r="C14" s="20">
        <v>6.4059484522723198E-2</v>
      </c>
      <c r="D14" s="20">
        <v>6.7322913673412907E-2</v>
      </c>
      <c r="E14" s="20">
        <v>6.0988349125611303E-2</v>
      </c>
      <c r="F14" s="20"/>
      <c r="G14" s="20">
        <v>6.5087736019980705E-2</v>
      </c>
      <c r="H14" s="20">
        <v>7.3078676535336506E-2</v>
      </c>
      <c r="I14" s="20">
        <v>5.4472008486195801E-2</v>
      </c>
      <c r="J14" s="20">
        <v>5.2490156117853702E-2</v>
      </c>
      <c r="K14" s="20"/>
      <c r="L14" s="20">
        <v>4.9343106518576797E-2</v>
      </c>
      <c r="M14" s="20">
        <v>6.30862739692854E-2</v>
      </c>
      <c r="N14" s="20">
        <v>9.60732220817576E-2</v>
      </c>
      <c r="O14" s="20">
        <v>5.6031119332672699E-2</v>
      </c>
      <c r="P14" s="20">
        <v>4.7729720890912902E-2</v>
      </c>
      <c r="Q14" s="20">
        <v>7.4939118235911706E-2</v>
      </c>
      <c r="R14" s="20">
        <v>4.8710331056595002E-2</v>
      </c>
      <c r="S14" s="20">
        <v>5.3055434303938498E-2</v>
      </c>
      <c r="T14" s="20">
        <v>9.0764772399432897E-2</v>
      </c>
      <c r="U14" s="20"/>
      <c r="V14" s="20">
        <v>5.1518092702861E-2</v>
      </c>
      <c r="W14" s="20">
        <v>8.5196906599452005E-2</v>
      </c>
      <c r="X14" s="20"/>
      <c r="Y14" s="20">
        <v>7.1124875789681893E-2</v>
      </c>
      <c r="Z14" s="20">
        <v>5.8479254769891097E-2</v>
      </c>
      <c r="AA14" s="20">
        <v>5.80689638844624E-2</v>
      </c>
      <c r="AB14" s="20"/>
      <c r="AC14" s="20">
        <v>9.6246368537830099E-2</v>
      </c>
      <c r="AD14" s="20">
        <v>5.61361894286539E-2</v>
      </c>
      <c r="AE14" s="20">
        <v>5.5465453203586097E-2</v>
      </c>
      <c r="AF14" s="20">
        <v>4.1968985553591603E-2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6" t="s">
        <v>246</v>
      </c>
      <c r="E2" s="23"/>
      <c r="F2" s="23"/>
      <c r="G2" s="23"/>
      <c r="H2" s="23"/>
      <c r="I2" s="23"/>
      <c r="J2" s="23"/>
      <c r="K2" s="23"/>
      <c r="L2" s="23"/>
      <c r="M2" s="23"/>
    </row>
    <row r="6" spans="2:13" ht="49.95" customHeight="1" x14ac:dyDescent="0.3">
      <c r="B6" s="17" t="s">
        <v>14</v>
      </c>
      <c r="C6" s="17" t="s">
        <v>232</v>
      </c>
      <c r="D6" s="17" t="s">
        <v>233</v>
      </c>
      <c r="E6" s="17" t="s">
        <v>234</v>
      </c>
      <c r="F6" s="17" t="s">
        <v>235</v>
      </c>
      <c r="G6" s="17" t="s">
        <v>236</v>
      </c>
      <c r="H6" s="17" t="s">
        <v>237</v>
      </c>
      <c r="I6" s="17" t="s">
        <v>238</v>
      </c>
      <c r="J6" s="17" t="s">
        <v>239</v>
      </c>
      <c r="K6" s="17" t="s">
        <v>240</v>
      </c>
      <c r="L6" s="17" t="s">
        <v>241</v>
      </c>
    </row>
    <row r="7" spans="2:13" x14ac:dyDescent="0.3">
      <c r="B7" s="15" t="s">
        <v>242</v>
      </c>
      <c r="C7" s="14">
        <v>0.35564757799400898</v>
      </c>
      <c r="D7" s="14">
        <v>0.37536073836106298</v>
      </c>
      <c r="E7" s="14">
        <v>0.347295831163633</v>
      </c>
      <c r="F7" s="14">
        <v>0.261814108070336</v>
      </c>
      <c r="G7" s="14">
        <v>0.39405996548795502</v>
      </c>
      <c r="H7" s="14">
        <v>0.30632568043314201</v>
      </c>
      <c r="I7" s="14">
        <v>0.32413363194649802</v>
      </c>
      <c r="J7" s="14">
        <v>0.27201506865796399</v>
      </c>
      <c r="K7" s="14">
        <v>0.168465647704892</v>
      </c>
      <c r="L7" s="14">
        <v>5.0030979326501697E-2</v>
      </c>
    </row>
    <row r="8" spans="2:13" x14ac:dyDescent="0.3">
      <c r="B8" s="15" t="s">
        <v>243</v>
      </c>
      <c r="C8" s="14">
        <v>0.53516783978964</v>
      </c>
      <c r="D8" s="14">
        <v>0.47218463652477299</v>
      </c>
      <c r="E8" s="14">
        <v>0.46908311082243398</v>
      </c>
      <c r="F8" s="14">
        <v>0.520225292787728</v>
      </c>
      <c r="G8" s="14">
        <v>0.417438136203162</v>
      </c>
      <c r="H8" s="14">
        <v>0.47391114261692902</v>
      </c>
      <c r="I8" s="14">
        <v>0.52528902737441596</v>
      </c>
      <c r="J8" s="14">
        <v>0.53496433358406803</v>
      </c>
      <c r="K8" s="14">
        <v>0.36577469087502601</v>
      </c>
      <c r="L8" s="14">
        <v>9.6388401152839101E-2</v>
      </c>
    </row>
    <row r="9" spans="2:13" x14ac:dyDescent="0.3">
      <c r="B9" s="15" t="s">
        <v>244</v>
      </c>
      <c r="C9" s="14">
        <v>8.5185923207791406E-2</v>
      </c>
      <c r="D9" s="14">
        <v>0.123148789112399</v>
      </c>
      <c r="E9" s="14">
        <v>0.14269041876709601</v>
      </c>
      <c r="F9" s="14">
        <v>0.17575843026100499</v>
      </c>
      <c r="G9" s="14">
        <v>0.152628915349451</v>
      </c>
      <c r="H9" s="14">
        <v>0.16578280824406999</v>
      </c>
      <c r="I9" s="14">
        <v>0.119562586200364</v>
      </c>
      <c r="J9" s="14">
        <v>0.15510357973172201</v>
      </c>
      <c r="K9" s="14">
        <v>0.33767754751228302</v>
      </c>
      <c r="L9" s="14">
        <v>0.31002581831609799</v>
      </c>
    </row>
    <row r="10" spans="2:13" x14ac:dyDescent="0.3">
      <c r="B10" s="15" t="s">
        <v>245</v>
      </c>
      <c r="C10" s="14">
        <v>1.86084621720406E-2</v>
      </c>
      <c r="D10" s="14">
        <v>1.7901437036816299E-2</v>
      </c>
      <c r="E10" s="14">
        <v>2.4172729471596301E-2</v>
      </c>
      <c r="F10" s="14">
        <v>3.06890924249438E-2</v>
      </c>
      <c r="G10" s="14">
        <v>3.1621931264442099E-2</v>
      </c>
      <c r="H10" s="14">
        <v>2.8949168676549002E-2</v>
      </c>
      <c r="I10" s="14">
        <v>2.2698441169477199E-2</v>
      </c>
      <c r="J10" s="14">
        <v>3.0525618725346398E-2</v>
      </c>
      <c r="K10" s="14">
        <v>0.107927784995102</v>
      </c>
      <c r="L10" s="14">
        <v>0.53189165107846603</v>
      </c>
    </row>
    <row r="11" spans="2:13" x14ac:dyDescent="0.3">
      <c r="B11" s="15" t="s">
        <v>63</v>
      </c>
      <c r="C11" s="14">
        <v>5.39019683651909E-3</v>
      </c>
      <c r="D11" s="14">
        <v>1.14043989649492E-2</v>
      </c>
      <c r="E11" s="14">
        <v>1.6757909775240901E-2</v>
      </c>
      <c r="F11" s="14">
        <v>1.1513076455986E-2</v>
      </c>
      <c r="G11" s="14">
        <v>4.2510516949895603E-3</v>
      </c>
      <c r="H11" s="14">
        <v>2.5031200029310099E-2</v>
      </c>
      <c r="I11" s="14">
        <v>8.3163133092457008E-3</v>
      </c>
      <c r="J11" s="14">
        <v>7.3913993008992004E-3</v>
      </c>
      <c r="K11" s="14">
        <v>2.0154328912696699E-2</v>
      </c>
      <c r="L11" s="14">
        <v>1.1663150126095E-2</v>
      </c>
    </row>
    <row r="12" spans="2:13" x14ac:dyDescent="0.3">
      <c r="B12" s="16"/>
      <c r="C12" s="16"/>
      <c r="D12" s="16"/>
      <c r="E12" s="16"/>
      <c r="F12" s="16"/>
      <c r="G12" s="16"/>
      <c r="H12" s="16"/>
      <c r="I12" s="16"/>
      <c r="J12" s="16"/>
      <c r="K12" s="16"/>
      <c r="L12" s="16"/>
    </row>
    <row r="13" spans="2:13" x14ac:dyDescent="0.3">
      <c r="B13" t="s">
        <v>65</v>
      </c>
    </row>
    <row r="14" spans="2:13" x14ac:dyDescent="0.3">
      <c r="B14" t="s">
        <v>66</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247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0.35564757799400898</v>
      </c>
      <c r="D9" s="14">
        <v>0.36937148014525301</v>
      </c>
      <c r="E9" s="14">
        <v>0.34190789846573999</v>
      </c>
      <c r="F9" s="14"/>
      <c r="G9" s="14">
        <v>0.38022970300592301</v>
      </c>
      <c r="H9" s="14">
        <v>0.34089918330055802</v>
      </c>
      <c r="I9" s="14">
        <v>0.33083862233420003</v>
      </c>
      <c r="J9" s="14">
        <v>0.39865307230197</v>
      </c>
      <c r="K9" s="14"/>
      <c r="L9" s="14">
        <v>0.45645972754641401</v>
      </c>
      <c r="M9" s="14">
        <v>0.31474841073979798</v>
      </c>
      <c r="N9" s="14">
        <v>0.234337374441136</v>
      </c>
      <c r="O9" s="14">
        <v>0.38162861658539898</v>
      </c>
      <c r="P9" s="14">
        <v>0.31755522435493599</v>
      </c>
      <c r="Q9" s="14">
        <v>0.31852702297893498</v>
      </c>
      <c r="R9" s="14">
        <v>0.34058979238792603</v>
      </c>
      <c r="S9" s="14">
        <v>0.35838963637176702</v>
      </c>
      <c r="T9" s="14">
        <v>0.34067260848158898</v>
      </c>
      <c r="U9" s="14"/>
      <c r="V9" s="14">
        <v>0.37822711544437498</v>
      </c>
      <c r="W9" s="14">
        <v>0.310350906431828</v>
      </c>
      <c r="X9" s="14"/>
      <c r="Y9" s="14">
        <v>0.32072132502943601</v>
      </c>
      <c r="Z9" s="14">
        <v>0.48048428518368302</v>
      </c>
      <c r="AA9" s="14">
        <v>0.455307904847703</v>
      </c>
      <c r="AB9" s="14"/>
      <c r="AC9" s="14">
        <v>0.28763093377149002</v>
      </c>
      <c r="AD9" s="14">
        <v>0.33746612964608802</v>
      </c>
      <c r="AE9" s="14">
        <v>0.37148490662779998</v>
      </c>
      <c r="AF9" s="14">
        <v>0.46251097609280201</v>
      </c>
    </row>
    <row r="10" spans="2:32" x14ac:dyDescent="0.3">
      <c r="B10" s="15" t="s">
        <v>243</v>
      </c>
      <c r="C10" s="14">
        <v>0.53516783978964</v>
      </c>
      <c r="D10" s="14">
        <v>0.52305517636823495</v>
      </c>
      <c r="E10" s="14">
        <v>0.54696739806614603</v>
      </c>
      <c r="F10" s="14"/>
      <c r="G10" s="14">
        <v>0.502792778997454</v>
      </c>
      <c r="H10" s="14">
        <v>0.55114391614602398</v>
      </c>
      <c r="I10" s="14">
        <v>0.55088148379811896</v>
      </c>
      <c r="J10" s="14">
        <v>0.52335055820403098</v>
      </c>
      <c r="K10" s="14"/>
      <c r="L10" s="14">
        <v>0.45976191091944901</v>
      </c>
      <c r="M10" s="14">
        <v>0.57804992373954101</v>
      </c>
      <c r="N10" s="14">
        <v>0.63421044793484804</v>
      </c>
      <c r="O10" s="14">
        <v>0.51036120019651299</v>
      </c>
      <c r="P10" s="14">
        <v>0.58922056415521096</v>
      </c>
      <c r="Q10" s="14">
        <v>0.53954800919367896</v>
      </c>
      <c r="R10" s="14">
        <v>0.52921507693906</v>
      </c>
      <c r="S10" s="14">
        <v>0.53779642103153702</v>
      </c>
      <c r="T10" s="14">
        <v>0.54790421114333998</v>
      </c>
      <c r="U10" s="14"/>
      <c r="V10" s="14">
        <v>0.53101485077959498</v>
      </c>
      <c r="W10" s="14">
        <v>0.53999693190091103</v>
      </c>
      <c r="X10" s="14"/>
      <c r="Y10" s="14">
        <v>0.56181861769016495</v>
      </c>
      <c r="Z10" s="14">
        <v>0.46389023447835598</v>
      </c>
      <c r="AA10" s="14">
        <v>0.50348462250263604</v>
      </c>
      <c r="AB10" s="14"/>
      <c r="AC10" s="14">
        <v>0.54808680408279598</v>
      </c>
      <c r="AD10" s="14">
        <v>0.56882961373632801</v>
      </c>
      <c r="AE10" s="14">
        <v>0.51822902509281199</v>
      </c>
      <c r="AF10" s="14">
        <v>0.45282306642798598</v>
      </c>
    </row>
    <row r="11" spans="2:32" x14ac:dyDescent="0.3">
      <c r="B11" s="15" t="s">
        <v>244</v>
      </c>
      <c r="C11" s="14">
        <v>8.5185923207791406E-2</v>
      </c>
      <c r="D11" s="14">
        <v>8.1191043847659794E-2</v>
      </c>
      <c r="E11" s="14">
        <v>8.9437829177627201E-2</v>
      </c>
      <c r="F11" s="14"/>
      <c r="G11" s="14">
        <v>8.8178114374205502E-2</v>
      </c>
      <c r="H11" s="14">
        <v>8.6878789114983201E-2</v>
      </c>
      <c r="I11" s="14">
        <v>8.5615106723375703E-2</v>
      </c>
      <c r="J11" s="14">
        <v>7.24939976282898E-2</v>
      </c>
      <c r="K11" s="14"/>
      <c r="L11" s="14">
        <v>6.6782458677549894E-2</v>
      </c>
      <c r="M11" s="14">
        <v>8.9361108215752605E-2</v>
      </c>
      <c r="N11" s="14">
        <v>0.10906788875935899</v>
      </c>
      <c r="O11" s="14">
        <v>8.4215868446905498E-2</v>
      </c>
      <c r="P11" s="14">
        <v>7.6528301635407206E-2</v>
      </c>
      <c r="Q11" s="14">
        <v>0.103460332677332</v>
      </c>
      <c r="R11" s="14">
        <v>7.7561612943187502E-2</v>
      </c>
      <c r="S11" s="14">
        <v>7.8432419041934404E-2</v>
      </c>
      <c r="T11" s="14">
        <v>9.5670978935009907E-2</v>
      </c>
      <c r="U11" s="14"/>
      <c r="V11" s="14">
        <v>6.9559697163612197E-2</v>
      </c>
      <c r="W11" s="14">
        <v>0.11932976209406</v>
      </c>
      <c r="X11" s="14"/>
      <c r="Y11" s="14">
        <v>9.1831778348326301E-2</v>
      </c>
      <c r="Z11" s="14">
        <v>4.50542392434874E-2</v>
      </c>
      <c r="AA11" s="14">
        <v>2.9397146660215399E-2</v>
      </c>
      <c r="AB11" s="14"/>
      <c r="AC11" s="14">
        <v>0.130161323418825</v>
      </c>
      <c r="AD11" s="14">
        <v>7.2353044285236007E-2</v>
      </c>
      <c r="AE11" s="14">
        <v>9.0184627016198296E-2</v>
      </c>
      <c r="AF11" s="14">
        <v>6.3783730882847695E-2</v>
      </c>
    </row>
    <row r="12" spans="2:32" x14ac:dyDescent="0.3">
      <c r="B12" s="15" t="s">
        <v>245</v>
      </c>
      <c r="C12" s="14">
        <v>1.86084621720406E-2</v>
      </c>
      <c r="D12" s="14">
        <v>1.8713235782700999E-2</v>
      </c>
      <c r="E12" s="14">
        <v>1.8559680532124399E-2</v>
      </c>
      <c r="F12" s="14"/>
      <c r="G12" s="14">
        <v>2.4474107656608301E-2</v>
      </c>
      <c r="H12" s="14">
        <v>1.37495600950005E-2</v>
      </c>
      <c r="I12" s="14">
        <v>2.7759392026276902E-2</v>
      </c>
      <c r="J12" s="14">
        <v>2.9647619646479299E-3</v>
      </c>
      <c r="K12" s="14"/>
      <c r="L12" s="14">
        <v>1.52367999341699E-2</v>
      </c>
      <c r="M12" s="14">
        <v>1.01802711428448E-2</v>
      </c>
      <c r="N12" s="14">
        <v>2.2384288864657001E-2</v>
      </c>
      <c r="O12" s="14">
        <v>2.3794314771182198E-2</v>
      </c>
      <c r="P12" s="14">
        <v>0</v>
      </c>
      <c r="Q12" s="14">
        <v>2.95615589333992E-2</v>
      </c>
      <c r="R12" s="14">
        <v>4.0400794539620699E-2</v>
      </c>
      <c r="S12" s="14">
        <v>2.5381523554761101E-2</v>
      </c>
      <c r="T12" s="14">
        <v>1.3085903845850001E-2</v>
      </c>
      <c r="U12" s="14"/>
      <c r="V12" s="14">
        <v>1.8826805943312298E-2</v>
      </c>
      <c r="W12" s="14">
        <v>1.8596009277191499E-2</v>
      </c>
      <c r="X12" s="14"/>
      <c r="Y12" s="14">
        <v>1.9510507975199799E-2</v>
      </c>
      <c r="Z12" s="14">
        <v>5.2856205472367598E-3</v>
      </c>
      <c r="AA12" s="14">
        <v>4.9135249844984097E-3</v>
      </c>
      <c r="AB12" s="14"/>
      <c r="AC12" s="14">
        <v>2.0940960330595899E-2</v>
      </c>
      <c r="AD12" s="14">
        <v>1.8901811403624898E-2</v>
      </c>
      <c r="AE12" s="14">
        <v>1.2286308103623401E-2</v>
      </c>
      <c r="AF12" s="14">
        <v>1.8671712791342499E-2</v>
      </c>
    </row>
    <row r="13" spans="2:32" x14ac:dyDescent="0.3">
      <c r="B13" s="15" t="s">
        <v>63</v>
      </c>
      <c r="C13" s="20">
        <v>5.39019683651909E-3</v>
      </c>
      <c r="D13" s="20">
        <v>7.6690638561511598E-3</v>
      </c>
      <c r="E13" s="20">
        <v>3.1271937583629401E-3</v>
      </c>
      <c r="F13" s="20"/>
      <c r="G13" s="20">
        <v>4.3252959658087002E-3</v>
      </c>
      <c r="H13" s="20">
        <v>7.3285513434339098E-3</v>
      </c>
      <c r="I13" s="20">
        <v>4.9053951180276804E-3</v>
      </c>
      <c r="J13" s="20">
        <v>2.5376099010609499E-3</v>
      </c>
      <c r="K13" s="20"/>
      <c r="L13" s="20">
        <v>1.7591029224179799E-3</v>
      </c>
      <c r="M13" s="20">
        <v>7.6602861620636798E-3</v>
      </c>
      <c r="N13" s="20">
        <v>0</v>
      </c>
      <c r="O13" s="20">
        <v>0</v>
      </c>
      <c r="P13" s="20">
        <v>1.6695909854445402E-2</v>
      </c>
      <c r="Q13" s="20">
        <v>8.9030762166550492E-3</v>
      </c>
      <c r="R13" s="20">
        <v>1.22327231902061E-2</v>
      </c>
      <c r="S13" s="20">
        <v>0</v>
      </c>
      <c r="T13" s="20">
        <v>2.66629759421086E-3</v>
      </c>
      <c r="U13" s="20"/>
      <c r="V13" s="20">
        <v>2.37153066910528E-3</v>
      </c>
      <c r="W13" s="20">
        <v>1.17263902960096E-2</v>
      </c>
      <c r="X13" s="20"/>
      <c r="Y13" s="20">
        <v>6.1177709568732801E-3</v>
      </c>
      <c r="Z13" s="20">
        <v>5.2856205472367598E-3</v>
      </c>
      <c r="AA13" s="20">
        <v>6.8968010049479597E-3</v>
      </c>
      <c r="AB13" s="20"/>
      <c r="AC13" s="20">
        <v>1.31799783962924E-2</v>
      </c>
      <c r="AD13" s="20">
        <v>2.4494009287223E-3</v>
      </c>
      <c r="AE13" s="20">
        <v>7.8151331595659197E-3</v>
      </c>
      <c r="AF13" s="20">
        <v>2.2105138050211698E-3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248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0.37536073836106298</v>
      </c>
      <c r="D9" s="14">
        <v>0.393262887686393</v>
      </c>
      <c r="E9" s="14">
        <v>0.35858553944166999</v>
      </c>
      <c r="F9" s="14"/>
      <c r="G9" s="14">
        <v>0.46949079563761997</v>
      </c>
      <c r="H9" s="14">
        <v>0.35261107270786501</v>
      </c>
      <c r="I9" s="14">
        <v>0.29082547125159602</v>
      </c>
      <c r="J9" s="14">
        <v>0.41247839012926302</v>
      </c>
      <c r="K9" s="14"/>
      <c r="L9" s="14">
        <v>0.439895578506728</v>
      </c>
      <c r="M9" s="14">
        <v>0.36852477018934798</v>
      </c>
      <c r="N9" s="14">
        <v>0.28255179416148701</v>
      </c>
      <c r="O9" s="14">
        <v>0.412107261459501</v>
      </c>
      <c r="P9" s="14">
        <v>0.340560549501711</v>
      </c>
      <c r="Q9" s="14">
        <v>0.38123190434015303</v>
      </c>
      <c r="R9" s="14">
        <v>0.36986766001121402</v>
      </c>
      <c r="S9" s="14">
        <v>0.33485059652211002</v>
      </c>
      <c r="T9" s="14">
        <v>0.335784877739701</v>
      </c>
      <c r="U9" s="14"/>
      <c r="V9" s="14">
        <v>0.39325939418450601</v>
      </c>
      <c r="W9" s="14">
        <v>0.33446525438875502</v>
      </c>
      <c r="X9" s="14"/>
      <c r="Y9" s="14">
        <v>0.33505701717451702</v>
      </c>
      <c r="Z9" s="14">
        <v>0.42543782652124501</v>
      </c>
      <c r="AA9" s="14">
        <v>0.61470604715118404</v>
      </c>
      <c r="AB9" s="14"/>
      <c r="AC9" s="14">
        <v>0.313736350448718</v>
      </c>
      <c r="AD9" s="14">
        <v>0.34528531507781601</v>
      </c>
      <c r="AE9" s="14">
        <v>0.39024176593996501</v>
      </c>
      <c r="AF9" s="14">
        <v>0.49245818731905999</v>
      </c>
    </row>
    <row r="10" spans="2:32" x14ac:dyDescent="0.3">
      <c r="B10" s="15" t="s">
        <v>243</v>
      </c>
      <c r="C10" s="14">
        <v>0.47218463652477299</v>
      </c>
      <c r="D10" s="14">
        <v>0.46974703774648602</v>
      </c>
      <c r="E10" s="14">
        <v>0.474959766820857</v>
      </c>
      <c r="F10" s="14"/>
      <c r="G10" s="14">
        <v>0.42951202757343898</v>
      </c>
      <c r="H10" s="14">
        <v>0.47166026075945799</v>
      </c>
      <c r="I10" s="14">
        <v>0.52550657126724099</v>
      </c>
      <c r="J10" s="14">
        <v>0.45962656042476002</v>
      </c>
      <c r="K10" s="14"/>
      <c r="L10" s="14">
        <v>0.436398914696986</v>
      </c>
      <c r="M10" s="14">
        <v>0.46761293836325502</v>
      </c>
      <c r="N10" s="14">
        <v>0.60603355097329603</v>
      </c>
      <c r="O10" s="14">
        <v>0.41890614352907002</v>
      </c>
      <c r="P10" s="14">
        <v>0.54600367536897398</v>
      </c>
      <c r="Q10" s="14">
        <v>0.44811101745459397</v>
      </c>
      <c r="R10" s="14">
        <v>0.43105439661134798</v>
      </c>
      <c r="S10" s="14">
        <v>0.45312640136129501</v>
      </c>
      <c r="T10" s="14">
        <v>0.51447776932244904</v>
      </c>
      <c r="U10" s="14"/>
      <c r="V10" s="14">
        <v>0.46956191641508899</v>
      </c>
      <c r="W10" s="14">
        <v>0.47977572591117801</v>
      </c>
      <c r="X10" s="14"/>
      <c r="Y10" s="14">
        <v>0.50274673950453896</v>
      </c>
      <c r="Z10" s="14">
        <v>0.42885018150108301</v>
      </c>
      <c r="AA10" s="14">
        <v>0.312767200856848</v>
      </c>
      <c r="AB10" s="14"/>
      <c r="AC10" s="14">
        <v>0.49439866742326999</v>
      </c>
      <c r="AD10" s="14">
        <v>0.50815022762721995</v>
      </c>
      <c r="AE10" s="14">
        <v>0.44042889558569298</v>
      </c>
      <c r="AF10" s="14">
        <v>0.38977062135278701</v>
      </c>
    </row>
    <row r="11" spans="2:32" x14ac:dyDescent="0.3">
      <c r="B11" s="15" t="s">
        <v>244</v>
      </c>
      <c r="C11" s="14">
        <v>0.123148789112399</v>
      </c>
      <c r="D11" s="14">
        <v>0.107644120713522</v>
      </c>
      <c r="E11" s="14">
        <v>0.138185136908034</v>
      </c>
      <c r="F11" s="14"/>
      <c r="G11" s="14">
        <v>8.0502735791896596E-2</v>
      </c>
      <c r="H11" s="14">
        <v>0.13168953403969499</v>
      </c>
      <c r="I11" s="14">
        <v>0.157478621195595</v>
      </c>
      <c r="J11" s="14">
        <v>0.11985506767920701</v>
      </c>
      <c r="K11" s="14"/>
      <c r="L11" s="14">
        <v>0.103059796666741</v>
      </c>
      <c r="M11" s="14">
        <v>0.147953457590004</v>
      </c>
      <c r="N11" s="14">
        <v>7.5443446687967E-2</v>
      </c>
      <c r="O11" s="14">
        <v>0.12871823817672001</v>
      </c>
      <c r="P11" s="14">
        <v>9.67382093404483E-2</v>
      </c>
      <c r="Q11" s="14">
        <v>0.14263367185475601</v>
      </c>
      <c r="R11" s="14">
        <v>0.136052194209689</v>
      </c>
      <c r="S11" s="14">
        <v>0.188245707120163</v>
      </c>
      <c r="T11" s="14">
        <v>0.1130614013971</v>
      </c>
      <c r="U11" s="14"/>
      <c r="V11" s="14">
        <v>0.11443841871195</v>
      </c>
      <c r="W11" s="14">
        <v>0.14225941530230701</v>
      </c>
      <c r="X11" s="14"/>
      <c r="Y11" s="14">
        <v>0.12827974255896299</v>
      </c>
      <c r="Z11" s="14">
        <v>0.11839092200722801</v>
      </c>
      <c r="AA11" s="14">
        <v>5.6959090757110899E-2</v>
      </c>
      <c r="AB11" s="14"/>
      <c r="AC11" s="14">
        <v>0.140912389441814</v>
      </c>
      <c r="AD11" s="14">
        <v>0.12135627207624999</v>
      </c>
      <c r="AE11" s="14">
        <v>0.145883938995644</v>
      </c>
      <c r="AF11" s="14">
        <v>0.100133971026893</v>
      </c>
    </row>
    <row r="12" spans="2:32" x14ac:dyDescent="0.3">
      <c r="B12" s="15" t="s">
        <v>245</v>
      </c>
      <c r="C12" s="14">
        <v>1.7901437036816299E-2</v>
      </c>
      <c r="D12" s="14">
        <v>1.7288387304583298E-2</v>
      </c>
      <c r="E12" s="14">
        <v>1.8568464006799099E-2</v>
      </c>
      <c r="F12" s="14"/>
      <c r="G12" s="14">
        <v>1.1306549339318E-2</v>
      </c>
      <c r="H12" s="14">
        <v>2.67083455022138E-2</v>
      </c>
      <c r="I12" s="14">
        <v>1.7320196027891099E-2</v>
      </c>
      <c r="J12" s="14">
        <v>5.5023718657088803E-3</v>
      </c>
      <c r="K12" s="14"/>
      <c r="L12" s="14">
        <v>1.2207121310056799E-2</v>
      </c>
      <c r="M12" s="14">
        <v>5.7973135560768704E-3</v>
      </c>
      <c r="N12" s="14">
        <v>1.6118209105958101E-2</v>
      </c>
      <c r="O12" s="14">
        <v>4.0268356834709397E-2</v>
      </c>
      <c r="P12" s="14">
        <v>5.8472227316071898E-3</v>
      </c>
      <c r="Q12" s="14">
        <v>1.3322003877274001E-2</v>
      </c>
      <c r="R12" s="14">
        <v>4.1644417331435403E-2</v>
      </c>
      <c r="S12" s="14">
        <v>7.60768127436472E-3</v>
      </c>
      <c r="T12" s="14">
        <v>2.7154728124434702E-2</v>
      </c>
      <c r="U12" s="14"/>
      <c r="V12" s="14">
        <v>1.29731510373516E-2</v>
      </c>
      <c r="W12" s="14">
        <v>2.8459521372398499E-2</v>
      </c>
      <c r="X12" s="14"/>
      <c r="Y12" s="14">
        <v>1.95501309065217E-2</v>
      </c>
      <c r="Z12" s="14">
        <v>1.5858358954340901E-2</v>
      </c>
      <c r="AA12" s="14">
        <v>1.55676612348567E-2</v>
      </c>
      <c r="AB12" s="14"/>
      <c r="AC12" s="14">
        <v>3.3227413594866403E-2</v>
      </c>
      <c r="AD12" s="14">
        <v>1.25022731245557E-2</v>
      </c>
      <c r="AE12" s="14">
        <v>1.5630266319131801E-2</v>
      </c>
      <c r="AF12" s="14">
        <v>1.3946812679906301E-2</v>
      </c>
    </row>
    <row r="13" spans="2:32" x14ac:dyDescent="0.3">
      <c r="B13" s="15" t="s">
        <v>63</v>
      </c>
      <c r="C13" s="20">
        <v>1.14043989649492E-2</v>
      </c>
      <c r="D13" s="20">
        <v>1.2057566549014499E-2</v>
      </c>
      <c r="E13" s="20">
        <v>9.7010928226399593E-3</v>
      </c>
      <c r="F13" s="20"/>
      <c r="G13" s="20">
        <v>9.1878916577258895E-3</v>
      </c>
      <c r="H13" s="20">
        <v>1.7330786990767299E-2</v>
      </c>
      <c r="I13" s="20">
        <v>8.8691402576759198E-3</v>
      </c>
      <c r="J13" s="20">
        <v>2.5376099010609499E-3</v>
      </c>
      <c r="K13" s="20"/>
      <c r="L13" s="20">
        <v>8.4385888194874002E-3</v>
      </c>
      <c r="M13" s="20">
        <v>1.01115203013167E-2</v>
      </c>
      <c r="N13" s="20">
        <v>1.98529990712921E-2</v>
      </c>
      <c r="O13" s="20">
        <v>0</v>
      </c>
      <c r="P13" s="20">
        <v>1.08503430572588E-2</v>
      </c>
      <c r="Q13" s="20">
        <v>1.47014024732236E-2</v>
      </c>
      <c r="R13" s="20">
        <v>2.13813318363133E-2</v>
      </c>
      <c r="S13" s="20">
        <v>1.61696137220671E-2</v>
      </c>
      <c r="T13" s="20">
        <v>9.5212234163147402E-3</v>
      </c>
      <c r="U13" s="20"/>
      <c r="V13" s="20">
        <v>9.7671196511043192E-3</v>
      </c>
      <c r="W13" s="20">
        <v>1.5040083025362E-2</v>
      </c>
      <c r="X13" s="20"/>
      <c r="Y13" s="20">
        <v>1.43663698554591E-2</v>
      </c>
      <c r="Z13" s="20">
        <v>1.1462711016103499E-2</v>
      </c>
      <c r="AA13" s="20">
        <v>0</v>
      </c>
      <c r="AB13" s="20"/>
      <c r="AC13" s="20">
        <v>1.77251790913318E-2</v>
      </c>
      <c r="AD13" s="20">
        <v>1.27059120941574E-2</v>
      </c>
      <c r="AE13" s="20">
        <v>7.8151331595659197E-3</v>
      </c>
      <c r="AF13" s="20">
        <v>3.6904076213538301E-3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249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0.347295831163633</v>
      </c>
      <c r="D9" s="14">
        <v>0.35407754489777798</v>
      </c>
      <c r="E9" s="14">
        <v>0.34047429836822202</v>
      </c>
      <c r="F9" s="14"/>
      <c r="G9" s="14">
        <v>0.41256487301462802</v>
      </c>
      <c r="H9" s="14">
        <v>0.35081727721151201</v>
      </c>
      <c r="I9" s="14">
        <v>0.28106553715365501</v>
      </c>
      <c r="J9" s="14">
        <v>0.327251100782327</v>
      </c>
      <c r="K9" s="14"/>
      <c r="L9" s="14">
        <v>0.42843303783887798</v>
      </c>
      <c r="M9" s="14">
        <v>0.30083654817538202</v>
      </c>
      <c r="N9" s="14">
        <v>0.25642546509113601</v>
      </c>
      <c r="O9" s="14">
        <v>0.37161942584299601</v>
      </c>
      <c r="P9" s="14">
        <v>0.32709703031420501</v>
      </c>
      <c r="Q9" s="14">
        <v>0.34464825587244202</v>
      </c>
      <c r="R9" s="14">
        <v>0.280133015580941</v>
      </c>
      <c r="S9" s="14">
        <v>0.32455858089551098</v>
      </c>
      <c r="T9" s="14">
        <v>0.35776131813848799</v>
      </c>
      <c r="U9" s="14"/>
      <c r="V9" s="14">
        <v>0.36855908357996298</v>
      </c>
      <c r="W9" s="14">
        <v>0.30076415425530401</v>
      </c>
      <c r="X9" s="14"/>
      <c r="Y9" s="14">
        <v>0.31397644251913998</v>
      </c>
      <c r="Z9" s="14">
        <v>0.392575486701494</v>
      </c>
      <c r="AA9" s="14">
        <v>0.50421450741093499</v>
      </c>
      <c r="AB9" s="14"/>
      <c r="AC9" s="14">
        <v>0.27634662561781198</v>
      </c>
      <c r="AD9" s="14">
        <v>0.33218629336044397</v>
      </c>
      <c r="AE9" s="14">
        <v>0.366465870662537</v>
      </c>
      <c r="AF9" s="14">
        <v>0.443769217049926</v>
      </c>
    </row>
    <row r="10" spans="2:32" x14ac:dyDescent="0.3">
      <c r="B10" s="15" t="s">
        <v>243</v>
      </c>
      <c r="C10" s="14">
        <v>0.46908311082243398</v>
      </c>
      <c r="D10" s="14">
        <v>0.46885130336528402</v>
      </c>
      <c r="E10" s="14">
        <v>0.47072682033739799</v>
      </c>
      <c r="F10" s="14"/>
      <c r="G10" s="14">
        <v>0.42277483368386398</v>
      </c>
      <c r="H10" s="14">
        <v>0.46256392638654498</v>
      </c>
      <c r="I10" s="14">
        <v>0.50028013963221896</v>
      </c>
      <c r="J10" s="14">
        <v>0.52760415364469204</v>
      </c>
      <c r="K10" s="14"/>
      <c r="L10" s="14">
        <v>0.41506239111100601</v>
      </c>
      <c r="M10" s="14">
        <v>0.51871554825224298</v>
      </c>
      <c r="N10" s="14">
        <v>0.54463900993730796</v>
      </c>
      <c r="O10" s="14">
        <v>0.40946251063182199</v>
      </c>
      <c r="P10" s="14">
        <v>0.52420762899269002</v>
      </c>
      <c r="Q10" s="14">
        <v>0.47871207111537301</v>
      </c>
      <c r="R10" s="14">
        <v>0.53300811934266501</v>
      </c>
      <c r="S10" s="14">
        <v>0.46215869819233002</v>
      </c>
      <c r="T10" s="14">
        <v>0.42775839806764199</v>
      </c>
      <c r="U10" s="14"/>
      <c r="V10" s="14">
        <v>0.48271969043809498</v>
      </c>
      <c r="W10" s="14">
        <v>0.44332815990931801</v>
      </c>
      <c r="X10" s="14"/>
      <c r="Y10" s="14">
        <v>0.49503807238880199</v>
      </c>
      <c r="Z10" s="14">
        <v>0.430473006896056</v>
      </c>
      <c r="AA10" s="14">
        <v>0.35857389110590598</v>
      </c>
      <c r="AB10" s="14"/>
      <c r="AC10" s="14">
        <v>0.46746821845582998</v>
      </c>
      <c r="AD10" s="14">
        <v>0.51093071060553796</v>
      </c>
      <c r="AE10" s="14">
        <v>0.37837304900420998</v>
      </c>
      <c r="AF10" s="14">
        <v>0.424386123524151</v>
      </c>
    </row>
    <row r="11" spans="2:32" x14ac:dyDescent="0.3">
      <c r="B11" s="15" t="s">
        <v>244</v>
      </c>
      <c r="C11" s="14">
        <v>0.14269041876709601</v>
      </c>
      <c r="D11" s="14">
        <v>0.13840157509236301</v>
      </c>
      <c r="E11" s="14">
        <v>0.14656798874444901</v>
      </c>
      <c r="F11" s="14"/>
      <c r="G11" s="14">
        <v>0.12457063924386801</v>
      </c>
      <c r="H11" s="14">
        <v>0.14749732398240201</v>
      </c>
      <c r="I11" s="14">
        <v>0.16666193172740801</v>
      </c>
      <c r="J11" s="14">
        <v>0.118795787606068</v>
      </c>
      <c r="K11" s="14"/>
      <c r="L11" s="14">
        <v>0.111834313850644</v>
      </c>
      <c r="M11" s="14">
        <v>0.14237782420831099</v>
      </c>
      <c r="N11" s="14">
        <v>0.16043717470145399</v>
      </c>
      <c r="O11" s="14">
        <v>0.19761880398893</v>
      </c>
      <c r="P11" s="14">
        <v>0.12963829316935899</v>
      </c>
      <c r="Q11" s="14">
        <v>0.143875349403044</v>
      </c>
      <c r="R11" s="14">
        <v>9.6090575463801606E-2</v>
      </c>
      <c r="S11" s="14">
        <v>0.15678292332240901</v>
      </c>
      <c r="T11" s="14">
        <v>0.18190072685379599</v>
      </c>
      <c r="U11" s="14"/>
      <c r="V11" s="14">
        <v>0.120494828155031</v>
      </c>
      <c r="W11" s="14">
        <v>0.18958011951054499</v>
      </c>
      <c r="X11" s="14"/>
      <c r="Y11" s="14">
        <v>0.15302136141647299</v>
      </c>
      <c r="Z11" s="14">
        <v>0.124573044493354</v>
      </c>
      <c r="AA11" s="14">
        <v>9.9299364670735704E-2</v>
      </c>
      <c r="AB11" s="14"/>
      <c r="AC11" s="14">
        <v>0.193861107867731</v>
      </c>
      <c r="AD11" s="14">
        <v>0.13267262168921101</v>
      </c>
      <c r="AE11" s="14">
        <v>0.17806100604242101</v>
      </c>
      <c r="AF11" s="14">
        <v>9.5314096307193494E-2</v>
      </c>
    </row>
    <row r="12" spans="2:32" x14ac:dyDescent="0.3">
      <c r="B12" s="15" t="s">
        <v>245</v>
      </c>
      <c r="C12" s="14">
        <v>2.4172729471596301E-2</v>
      </c>
      <c r="D12" s="14">
        <v>1.95446142156348E-2</v>
      </c>
      <c r="E12" s="14">
        <v>2.8874331288411301E-2</v>
      </c>
      <c r="F12" s="14"/>
      <c r="G12" s="14">
        <v>2.84427731567382E-2</v>
      </c>
      <c r="H12" s="14">
        <v>1.77173267879586E-2</v>
      </c>
      <c r="I12" s="14">
        <v>3.9302509288258299E-2</v>
      </c>
      <c r="J12" s="14">
        <v>5.0752198021218999E-3</v>
      </c>
      <c r="K12" s="14"/>
      <c r="L12" s="14">
        <v>2.74296903294181E-2</v>
      </c>
      <c r="M12" s="14">
        <v>1.3123616852844499E-2</v>
      </c>
      <c r="N12" s="14">
        <v>1.7590591403613499E-2</v>
      </c>
      <c r="O12" s="14">
        <v>0</v>
      </c>
      <c r="P12" s="14">
        <v>1.4052271263672899E-2</v>
      </c>
      <c r="Q12" s="14">
        <v>2.4660936496668201E-2</v>
      </c>
      <c r="R12" s="14">
        <v>6.8691213961224407E-2</v>
      </c>
      <c r="S12" s="14">
        <v>4.7787362858648201E-2</v>
      </c>
      <c r="T12" s="14">
        <v>1.5752201440060901E-2</v>
      </c>
      <c r="U12" s="14"/>
      <c r="V12" s="14">
        <v>1.50864431523719E-2</v>
      </c>
      <c r="W12" s="14">
        <v>4.1733889490474602E-2</v>
      </c>
      <c r="X12" s="14"/>
      <c r="Y12" s="14">
        <v>2.1628647689512601E-2</v>
      </c>
      <c r="Z12" s="14">
        <v>2.8211042579443801E-2</v>
      </c>
      <c r="AA12" s="14">
        <v>1.8378023536667801E-2</v>
      </c>
      <c r="AB12" s="14"/>
      <c r="AC12" s="14">
        <v>3.3527901295821699E-2</v>
      </c>
      <c r="AD12" s="14">
        <v>1.4306689218313901E-2</v>
      </c>
      <c r="AE12" s="14">
        <v>6.38142366546154E-2</v>
      </c>
      <c r="AF12" s="14">
        <v>1.66987857057007E-2</v>
      </c>
    </row>
    <row r="13" spans="2:32" x14ac:dyDescent="0.3">
      <c r="B13" s="15" t="s">
        <v>63</v>
      </c>
      <c r="C13" s="20">
        <v>1.6757909775240901E-2</v>
      </c>
      <c r="D13" s="20">
        <v>1.9124962428939199E-2</v>
      </c>
      <c r="E13" s="20">
        <v>1.3356561261518501E-2</v>
      </c>
      <c r="F13" s="20"/>
      <c r="G13" s="20">
        <v>1.16468809009008E-2</v>
      </c>
      <c r="H13" s="20">
        <v>2.1404145631582602E-2</v>
      </c>
      <c r="I13" s="20">
        <v>1.26898821984598E-2</v>
      </c>
      <c r="J13" s="20">
        <v>2.1273738164791299E-2</v>
      </c>
      <c r="K13" s="20"/>
      <c r="L13" s="20">
        <v>1.7240566870054801E-2</v>
      </c>
      <c r="M13" s="20">
        <v>2.49464625112195E-2</v>
      </c>
      <c r="N13" s="20">
        <v>2.0907758866487498E-2</v>
      </c>
      <c r="O13" s="20">
        <v>2.1299259536252099E-2</v>
      </c>
      <c r="P13" s="20">
        <v>5.0047762600722301E-3</v>
      </c>
      <c r="Q13" s="20">
        <v>8.1033871124730796E-3</v>
      </c>
      <c r="R13" s="20">
        <v>2.2077075651367899E-2</v>
      </c>
      <c r="S13" s="20">
        <v>8.7124347311007804E-3</v>
      </c>
      <c r="T13" s="20">
        <v>1.6827355500012901E-2</v>
      </c>
      <c r="U13" s="20"/>
      <c r="V13" s="20">
        <v>1.3139954674539401E-2</v>
      </c>
      <c r="W13" s="20">
        <v>2.4593676834358199E-2</v>
      </c>
      <c r="X13" s="20"/>
      <c r="Y13" s="20">
        <v>1.6335475986073201E-2</v>
      </c>
      <c r="Z13" s="20">
        <v>2.4167419329651399E-2</v>
      </c>
      <c r="AA13" s="20">
        <v>1.9534213275755798E-2</v>
      </c>
      <c r="AB13" s="20"/>
      <c r="AC13" s="20">
        <v>2.87961467628059E-2</v>
      </c>
      <c r="AD13" s="20">
        <v>9.90368512649396E-3</v>
      </c>
      <c r="AE13" s="20">
        <v>1.3285837636216101E-2</v>
      </c>
      <c r="AF13" s="20">
        <v>1.9831777413028401E-2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0.261814108070336</v>
      </c>
      <c r="D9" s="14">
        <v>0.29186098205896799</v>
      </c>
      <c r="E9" s="14">
        <v>0.23255051030714299</v>
      </c>
      <c r="F9" s="14"/>
      <c r="G9" s="14">
        <v>0.34256487293285398</v>
      </c>
      <c r="H9" s="14">
        <v>0.229226734668625</v>
      </c>
      <c r="I9" s="14">
        <v>0.22350130607253799</v>
      </c>
      <c r="J9" s="14">
        <v>0.266571161335106</v>
      </c>
      <c r="K9" s="14"/>
      <c r="L9" s="14">
        <v>0.40863644446606001</v>
      </c>
      <c r="M9" s="14">
        <v>0.198833982679225</v>
      </c>
      <c r="N9" s="14">
        <v>0.16465033229383899</v>
      </c>
      <c r="O9" s="14">
        <v>0.20122079542750501</v>
      </c>
      <c r="P9" s="14">
        <v>0.246642011121187</v>
      </c>
      <c r="Q9" s="14">
        <v>0.25755993032001201</v>
      </c>
      <c r="R9" s="14">
        <v>0.223139286041175</v>
      </c>
      <c r="S9" s="14">
        <v>0.22106675154716299</v>
      </c>
      <c r="T9" s="14">
        <v>0.225016238378519</v>
      </c>
      <c r="U9" s="14"/>
      <c r="V9" s="14">
        <v>0.29059798360386002</v>
      </c>
      <c r="W9" s="14">
        <v>0.20155241887737099</v>
      </c>
      <c r="X9" s="14"/>
      <c r="Y9" s="14">
        <v>0.21315445056159199</v>
      </c>
      <c r="Z9" s="14">
        <v>0.34227462453584601</v>
      </c>
      <c r="AA9" s="14">
        <v>0.48704333986265103</v>
      </c>
      <c r="AB9" s="14"/>
      <c r="AC9" s="14">
        <v>0.149432616903417</v>
      </c>
      <c r="AD9" s="14">
        <v>0.24521459728348599</v>
      </c>
      <c r="AE9" s="14">
        <v>0.34179431228651203</v>
      </c>
      <c r="AF9" s="14">
        <v>0.38443985061142599</v>
      </c>
    </row>
    <row r="10" spans="2:32" x14ac:dyDescent="0.3">
      <c r="B10" s="15" t="s">
        <v>243</v>
      </c>
      <c r="C10" s="14">
        <v>0.520225292787728</v>
      </c>
      <c r="D10" s="14">
        <v>0.49891573679561302</v>
      </c>
      <c r="E10" s="14">
        <v>0.54117852766171903</v>
      </c>
      <c r="F10" s="14"/>
      <c r="G10" s="14">
        <v>0.50647650028036395</v>
      </c>
      <c r="H10" s="14">
        <v>0.52710611662838003</v>
      </c>
      <c r="I10" s="14">
        <v>0.498167300231382</v>
      </c>
      <c r="J10" s="14">
        <v>0.57236485434136497</v>
      </c>
      <c r="K10" s="14"/>
      <c r="L10" s="14">
        <v>0.400819317729596</v>
      </c>
      <c r="M10" s="14">
        <v>0.56105448527883095</v>
      </c>
      <c r="N10" s="14">
        <v>0.58902551144289905</v>
      </c>
      <c r="O10" s="14">
        <v>0.58875608259248702</v>
      </c>
      <c r="P10" s="14">
        <v>0.56312732324628501</v>
      </c>
      <c r="Q10" s="14">
        <v>0.52900475588241802</v>
      </c>
      <c r="R10" s="14">
        <v>0.55803136774009499</v>
      </c>
      <c r="S10" s="14">
        <v>0.50545240401258695</v>
      </c>
      <c r="T10" s="14">
        <v>0.547248335261031</v>
      </c>
      <c r="U10" s="14"/>
      <c r="V10" s="14">
        <v>0.52549149942287798</v>
      </c>
      <c r="W10" s="14">
        <v>0.51035186904150598</v>
      </c>
      <c r="X10" s="14"/>
      <c r="Y10" s="14">
        <v>0.55559768322390002</v>
      </c>
      <c r="Z10" s="14">
        <v>0.45022650728115898</v>
      </c>
      <c r="AA10" s="14">
        <v>0.42024652924519001</v>
      </c>
      <c r="AB10" s="14"/>
      <c r="AC10" s="14">
        <v>0.56283983247084601</v>
      </c>
      <c r="AD10" s="14">
        <v>0.55363121442317198</v>
      </c>
      <c r="AE10" s="14">
        <v>0.369119341408365</v>
      </c>
      <c r="AF10" s="14">
        <v>0.46730537434955299</v>
      </c>
    </row>
    <row r="11" spans="2:32" x14ac:dyDescent="0.3">
      <c r="B11" s="15" t="s">
        <v>244</v>
      </c>
      <c r="C11" s="14">
        <v>0.17575843026100499</v>
      </c>
      <c r="D11" s="14">
        <v>0.16558424724804299</v>
      </c>
      <c r="E11" s="14">
        <v>0.18646322403903701</v>
      </c>
      <c r="F11" s="14"/>
      <c r="G11" s="14">
        <v>0.11457131262716</v>
      </c>
      <c r="H11" s="14">
        <v>0.19597826174405</v>
      </c>
      <c r="I11" s="14">
        <v>0.22142473916455499</v>
      </c>
      <c r="J11" s="14">
        <v>0.15302400255675899</v>
      </c>
      <c r="K11" s="14"/>
      <c r="L11" s="14">
        <v>0.144389625599322</v>
      </c>
      <c r="M11" s="14">
        <v>0.21246597727111799</v>
      </c>
      <c r="N11" s="14">
        <v>0.21408981190160301</v>
      </c>
      <c r="O11" s="14">
        <v>0.185044634263339</v>
      </c>
      <c r="P11" s="14">
        <v>0.158305156171302</v>
      </c>
      <c r="Q11" s="14">
        <v>0.16374748281666501</v>
      </c>
      <c r="R11" s="14">
        <v>0.150102260259285</v>
      </c>
      <c r="S11" s="14">
        <v>0.22028645263163199</v>
      </c>
      <c r="T11" s="14">
        <v>0.184196421376004</v>
      </c>
      <c r="U11" s="14"/>
      <c r="V11" s="14">
        <v>0.153879352467929</v>
      </c>
      <c r="W11" s="14">
        <v>0.221983664607701</v>
      </c>
      <c r="X11" s="14"/>
      <c r="Y11" s="14">
        <v>0.18519958753259799</v>
      </c>
      <c r="Z11" s="14">
        <v>0.14645272664648101</v>
      </c>
      <c r="AA11" s="14">
        <v>7.5157567434275194E-2</v>
      </c>
      <c r="AB11" s="14"/>
      <c r="AC11" s="14">
        <v>0.21440497259206001</v>
      </c>
      <c r="AD11" s="14">
        <v>0.169108338279503</v>
      </c>
      <c r="AE11" s="14">
        <v>0.24237610812407101</v>
      </c>
      <c r="AF11" s="14">
        <v>0.12238949291665401</v>
      </c>
    </row>
    <row r="12" spans="2:32" x14ac:dyDescent="0.3">
      <c r="B12" s="15" t="s">
        <v>245</v>
      </c>
      <c r="C12" s="14">
        <v>3.06890924249438E-2</v>
      </c>
      <c r="D12" s="14">
        <v>3.12216481487213E-2</v>
      </c>
      <c r="E12" s="14">
        <v>3.0248821924887401E-2</v>
      </c>
      <c r="F12" s="14"/>
      <c r="G12" s="14">
        <v>2.5965160748526801E-2</v>
      </c>
      <c r="H12" s="14">
        <v>3.00099956254203E-2</v>
      </c>
      <c r="I12" s="14">
        <v>4.94720047716289E-2</v>
      </c>
      <c r="J12" s="14">
        <v>5.5023718657088803E-3</v>
      </c>
      <c r="K12" s="14"/>
      <c r="L12" s="14">
        <v>4.2340299207129103E-2</v>
      </c>
      <c r="M12" s="14">
        <v>1.1737605655964699E-2</v>
      </c>
      <c r="N12" s="14">
        <v>2.4913504807764799E-2</v>
      </c>
      <c r="O12" s="14">
        <v>1.91147207011957E-2</v>
      </c>
      <c r="P12" s="14">
        <v>1.8715684669088101E-2</v>
      </c>
      <c r="Q12" s="14">
        <v>4.3452517049771301E-2</v>
      </c>
      <c r="R12" s="14">
        <v>3.5922154642323803E-2</v>
      </c>
      <c r="S12" s="14">
        <v>3.7024778086551101E-2</v>
      </c>
      <c r="T12" s="14">
        <v>3.09027972083727E-2</v>
      </c>
      <c r="U12" s="14"/>
      <c r="V12" s="14">
        <v>2.4262610544569602E-2</v>
      </c>
      <c r="W12" s="14">
        <v>4.2511728535871901E-2</v>
      </c>
      <c r="X12" s="14"/>
      <c r="Y12" s="14">
        <v>3.1758478582689098E-2</v>
      </c>
      <c r="Z12" s="14">
        <v>4.8341433222966697E-2</v>
      </c>
      <c r="AA12" s="14">
        <v>1.7552563457883499E-2</v>
      </c>
      <c r="AB12" s="14"/>
      <c r="AC12" s="14">
        <v>4.3855818356694498E-2</v>
      </c>
      <c r="AD12" s="14">
        <v>2.5631120788241101E-2</v>
      </c>
      <c r="AE12" s="14">
        <v>3.8895105021486603E-2</v>
      </c>
      <c r="AF12" s="14">
        <v>2.1432862332778298E-2</v>
      </c>
    </row>
    <row r="13" spans="2:32" x14ac:dyDescent="0.3">
      <c r="B13" s="15" t="s">
        <v>63</v>
      </c>
      <c r="C13" s="20">
        <v>1.1513076455986E-2</v>
      </c>
      <c r="D13" s="20">
        <v>1.2417385748654501E-2</v>
      </c>
      <c r="E13" s="20">
        <v>9.5589160672136207E-3</v>
      </c>
      <c r="F13" s="20"/>
      <c r="G13" s="20">
        <v>1.0422153411095999E-2</v>
      </c>
      <c r="H13" s="20">
        <v>1.7678891333525602E-2</v>
      </c>
      <c r="I13" s="20">
        <v>7.4346497598954597E-3</v>
      </c>
      <c r="J13" s="20">
        <v>2.5376099010609499E-3</v>
      </c>
      <c r="K13" s="20"/>
      <c r="L13" s="20">
        <v>3.8143129978930801E-3</v>
      </c>
      <c r="M13" s="20">
        <v>1.5907949114862201E-2</v>
      </c>
      <c r="N13" s="20">
        <v>7.3208395538942803E-3</v>
      </c>
      <c r="O13" s="20">
        <v>5.86376701547308E-3</v>
      </c>
      <c r="P13" s="20">
        <v>1.3209824792137901E-2</v>
      </c>
      <c r="Q13" s="20">
        <v>6.2353139311340199E-3</v>
      </c>
      <c r="R13" s="20">
        <v>3.2804931317121297E-2</v>
      </c>
      <c r="S13" s="20">
        <v>1.61696137220671E-2</v>
      </c>
      <c r="T13" s="20">
        <v>1.26362077760732E-2</v>
      </c>
      <c r="U13" s="20"/>
      <c r="V13" s="20">
        <v>5.7685539607632997E-3</v>
      </c>
      <c r="W13" s="20">
        <v>2.36003189375498E-2</v>
      </c>
      <c r="X13" s="20"/>
      <c r="Y13" s="20">
        <v>1.4289800099221201E-2</v>
      </c>
      <c r="Z13" s="20">
        <v>1.2704708313547799E-2</v>
      </c>
      <c r="AA13" s="20">
        <v>0</v>
      </c>
      <c r="AB13" s="20"/>
      <c r="AC13" s="20">
        <v>2.9466759676982798E-2</v>
      </c>
      <c r="AD13" s="20">
        <v>6.4147292255985798E-3</v>
      </c>
      <c r="AE13" s="20">
        <v>7.8151331595659197E-3</v>
      </c>
      <c r="AF13" s="20">
        <v>4.4324197895891301E-3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0.39405996548795502</v>
      </c>
      <c r="D9" s="14">
        <v>0.41013201499357399</v>
      </c>
      <c r="E9" s="14">
        <v>0.37917143694438399</v>
      </c>
      <c r="F9" s="14"/>
      <c r="G9" s="14">
        <v>0.43802353998313598</v>
      </c>
      <c r="H9" s="14">
        <v>0.381815535046167</v>
      </c>
      <c r="I9" s="14">
        <v>0.33990243442212997</v>
      </c>
      <c r="J9" s="14">
        <v>0.44586577496465701</v>
      </c>
      <c r="K9" s="14"/>
      <c r="L9" s="14">
        <v>0.50045414747958505</v>
      </c>
      <c r="M9" s="14">
        <v>0.37161161501289802</v>
      </c>
      <c r="N9" s="14">
        <v>0.331509030082695</v>
      </c>
      <c r="O9" s="14">
        <v>0.35266837699562897</v>
      </c>
      <c r="P9" s="14">
        <v>0.33924358842543501</v>
      </c>
      <c r="Q9" s="14">
        <v>0.377345960907984</v>
      </c>
      <c r="R9" s="14">
        <v>0.35085598732050299</v>
      </c>
      <c r="S9" s="14">
        <v>0.35274465843543301</v>
      </c>
      <c r="T9" s="14">
        <v>0.38758077465840701</v>
      </c>
      <c r="U9" s="14"/>
      <c r="V9" s="14">
        <v>0.42085288104359497</v>
      </c>
      <c r="W9" s="14">
        <v>0.33884943122510303</v>
      </c>
      <c r="X9" s="14"/>
      <c r="Y9" s="14">
        <v>0.36557944463682601</v>
      </c>
      <c r="Z9" s="14">
        <v>0.474665899827244</v>
      </c>
      <c r="AA9" s="14">
        <v>0.50936413865841501</v>
      </c>
      <c r="AB9" s="14"/>
      <c r="AC9" s="14">
        <v>0.30802925692272698</v>
      </c>
      <c r="AD9" s="14">
        <v>0.395493154615568</v>
      </c>
      <c r="AE9" s="14">
        <v>0.42177913233035502</v>
      </c>
      <c r="AF9" s="14">
        <v>0.47329066208548098</v>
      </c>
    </row>
    <row r="10" spans="2:32" x14ac:dyDescent="0.3">
      <c r="B10" s="15" t="s">
        <v>243</v>
      </c>
      <c r="C10" s="14">
        <v>0.417438136203162</v>
      </c>
      <c r="D10" s="14">
        <v>0.430027117621542</v>
      </c>
      <c r="E10" s="14">
        <v>0.40393517539464002</v>
      </c>
      <c r="F10" s="14"/>
      <c r="G10" s="14">
        <v>0.403168175436178</v>
      </c>
      <c r="H10" s="14">
        <v>0.40056377198658899</v>
      </c>
      <c r="I10" s="14">
        <v>0.45522647301811903</v>
      </c>
      <c r="J10" s="14">
        <v>0.42612364121804103</v>
      </c>
      <c r="K10" s="14"/>
      <c r="L10" s="14">
        <v>0.36149910042423</v>
      </c>
      <c r="M10" s="14">
        <v>0.43323472057519402</v>
      </c>
      <c r="N10" s="14">
        <v>0.43968625751462498</v>
      </c>
      <c r="O10" s="14">
        <v>0.45612793869242901</v>
      </c>
      <c r="P10" s="14">
        <v>0.46330529396742498</v>
      </c>
      <c r="Q10" s="14">
        <v>0.41500077732895702</v>
      </c>
      <c r="R10" s="14">
        <v>0.443678219807358</v>
      </c>
      <c r="S10" s="14">
        <v>0.40174467789599999</v>
      </c>
      <c r="T10" s="14">
        <v>0.42390918702733799</v>
      </c>
      <c r="U10" s="14"/>
      <c r="V10" s="14">
        <v>0.41381575831463102</v>
      </c>
      <c r="W10" s="14">
        <v>0.42335504531917001</v>
      </c>
      <c r="X10" s="14"/>
      <c r="Y10" s="14">
        <v>0.42561183413602799</v>
      </c>
      <c r="Z10" s="14">
        <v>0.42027252176371999</v>
      </c>
      <c r="AA10" s="14">
        <v>0.40531281812945302</v>
      </c>
      <c r="AB10" s="14"/>
      <c r="AC10" s="14">
        <v>0.42124397857411899</v>
      </c>
      <c r="AD10" s="14">
        <v>0.42873503980505001</v>
      </c>
      <c r="AE10" s="14">
        <v>0.42903541988365901</v>
      </c>
      <c r="AF10" s="14">
        <v>0.38296629239798702</v>
      </c>
    </row>
    <row r="11" spans="2:32" x14ac:dyDescent="0.3">
      <c r="B11" s="15" t="s">
        <v>244</v>
      </c>
      <c r="C11" s="14">
        <v>0.152628915349451</v>
      </c>
      <c r="D11" s="14">
        <v>0.13060139704114199</v>
      </c>
      <c r="E11" s="14">
        <v>0.17511929917730101</v>
      </c>
      <c r="F11" s="14"/>
      <c r="G11" s="14">
        <v>0.127176962345319</v>
      </c>
      <c r="H11" s="14">
        <v>0.176548384600339</v>
      </c>
      <c r="I11" s="14">
        <v>0.17265332865142</v>
      </c>
      <c r="J11" s="14">
        <v>9.2079192060785506E-2</v>
      </c>
      <c r="K11" s="14"/>
      <c r="L11" s="14">
        <v>0.11179558313936</v>
      </c>
      <c r="M11" s="14">
        <v>0.16163477974443999</v>
      </c>
      <c r="N11" s="14">
        <v>0.196294159625818</v>
      </c>
      <c r="O11" s="14">
        <v>0.164417678478778</v>
      </c>
      <c r="P11" s="14">
        <v>0.17254850328620799</v>
      </c>
      <c r="Q11" s="14">
        <v>0.14734805421411201</v>
      </c>
      <c r="R11" s="14">
        <v>0.13899703245102701</v>
      </c>
      <c r="S11" s="14">
        <v>0.200465702360691</v>
      </c>
      <c r="T11" s="14">
        <v>0.16553707658492001</v>
      </c>
      <c r="U11" s="14"/>
      <c r="V11" s="14">
        <v>0.138752649997024</v>
      </c>
      <c r="W11" s="14">
        <v>0.183058138933754</v>
      </c>
      <c r="X11" s="14"/>
      <c r="Y11" s="14">
        <v>0.16835822006692899</v>
      </c>
      <c r="Z11" s="14">
        <v>7.8037036749438196E-2</v>
      </c>
      <c r="AA11" s="14">
        <v>6.24876182590011E-2</v>
      </c>
      <c r="AB11" s="14"/>
      <c r="AC11" s="14">
        <v>0.211122609979988</v>
      </c>
      <c r="AD11" s="14">
        <v>0.145885970279828</v>
      </c>
      <c r="AE11" s="14">
        <v>0.107543374717713</v>
      </c>
      <c r="AF11" s="14">
        <v>0.12400266883485001</v>
      </c>
    </row>
    <row r="12" spans="2:32" x14ac:dyDescent="0.3">
      <c r="B12" s="15" t="s">
        <v>245</v>
      </c>
      <c r="C12" s="14">
        <v>3.1621931264442099E-2</v>
      </c>
      <c r="D12" s="14">
        <v>2.2356910906339799E-2</v>
      </c>
      <c r="E12" s="14">
        <v>4.01421648953506E-2</v>
      </c>
      <c r="F12" s="14"/>
      <c r="G12" s="14">
        <v>2.97813144168288E-2</v>
      </c>
      <c r="H12" s="14">
        <v>3.4951812190607903E-2</v>
      </c>
      <c r="I12" s="14">
        <v>2.8947500496312499E-2</v>
      </c>
      <c r="J12" s="14">
        <v>3.0429019890808099E-2</v>
      </c>
      <c r="K12" s="14"/>
      <c r="L12" s="14">
        <v>2.44920660344073E-2</v>
      </c>
      <c r="M12" s="14">
        <v>3.0242440834702899E-2</v>
      </c>
      <c r="N12" s="14">
        <v>1.95073888295575E-2</v>
      </c>
      <c r="O12" s="14">
        <v>2.6786005833164098E-2</v>
      </c>
      <c r="P12" s="14">
        <v>1.9897838060859398E-2</v>
      </c>
      <c r="Q12" s="14">
        <v>5.1402131332292898E-2</v>
      </c>
      <c r="R12" s="14">
        <v>5.4236037230904997E-2</v>
      </c>
      <c r="S12" s="14">
        <v>4.5044961307876198E-2</v>
      </c>
      <c r="T12" s="14">
        <v>2.2972961729336001E-2</v>
      </c>
      <c r="U12" s="14"/>
      <c r="V12" s="14">
        <v>2.51712849222696E-2</v>
      </c>
      <c r="W12" s="14">
        <v>4.4536947840206002E-2</v>
      </c>
      <c r="X12" s="14"/>
      <c r="Y12" s="14">
        <v>3.5983509503432702E-2</v>
      </c>
      <c r="Z12" s="14">
        <v>2.1738921112361202E-2</v>
      </c>
      <c r="AA12" s="14">
        <v>1.5938623948182701E-2</v>
      </c>
      <c r="AB12" s="14"/>
      <c r="AC12" s="14">
        <v>4.8517238457794203E-2</v>
      </c>
      <c r="AD12" s="14">
        <v>2.8866795463475599E-2</v>
      </c>
      <c r="AE12" s="14">
        <v>3.3826939908706902E-2</v>
      </c>
      <c r="AF12" s="14">
        <v>1.75298628766603E-2</v>
      </c>
    </row>
    <row r="13" spans="2:32" x14ac:dyDescent="0.3">
      <c r="B13" s="15" t="s">
        <v>63</v>
      </c>
      <c r="C13" s="20">
        <v>4.2510516949895603E-3</v>
      </c>
      <c r="D13" s="20">
        <v>6.8825594374013503E-3</v>
      </c>
      <c r="E13" s="20">
        <v>1.6319235883242801E-3</v>
      </c>
      <c r="F13" s="20"/>
      <c r="G13" s="20">
        <v>1.85000781853784E-3</v>
      </c>
      <c r="H13" s="20">
        <v>6.12049617629734E-3</v>
      </c>
      <c r="I13" s="20">
        <v>3.27026341201845E-3</v>
      </c>
      <c r="J13" s="20">
        <v>5.5023718657088803E-3</v>
      </c>
      <c r="K13" s="20"/>
      <c r="L13" s="20">
        <v>1.7591029224179799E-3</v>
      </c>
      <c r="M13" s="20">
        <v>3.2764438327644902E-3</v>
      </c>
      <c r="N13" s="20">
        <v>1.30031639473036E-2</v>
      </c>
      <c r="O13" s="20">
        <v>0</v>
      </c>
      <c r="P13" s="20">
        <v>5.0047762600722301E-3</v>
      </c>
      <c r="Q13" s="20">
        <v>8.9030762166550492E-3</v>
      </c>
      <c r="R13" s="20">
        <v>1.22327231902061E-2</v>
      </c>
      <c r="S13" s="20">
        <v>0</v>
      </c>
      <c r="T13" s="20">
        <v>0</v>
      </c>
      <c r="U13" s="20"/>
      <c r="V13" s="20">
        <v>1.4074257224802899E-3</v>
      </c>
      <c r="W13" s="20">
        <v>1.0200436681767301E-2</v>
      </c>
      <c r="X13" s="20"/>
      <c r="Y13" s="20">
        <v>4.4669916567852902E-3</v>
      </c>
      <c r="Z13" s="20">
        <v>5.2856205472367598E-3</v>
      </c>
      <c r="AA13" s="20">
        <v>6.8968010049479597E-3</v>
      </c>
      <c r="AB13" s="20"/>
      <c r="AC13" s="20">
        <v>1.1086916065372199E-2</v>
      </c>
      <c r="AD13" s="20">
        <v>1.01903983607948E-3</v>
      </c>
      <c r="AE13" s="20">
        <v>7.8151331595659197E-3</v>
      </c>
      <c r="AF13" s="20">
        <v>2.2105138050211698E-3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0.30632568043314201</v>
      </c>
      <c r="D9" s="14">
        <v>0.3329365128051</v>
      </c>
      <c r="E9" s="14">
        <v>0.280632639370963</v>
      </c>
      <c r="F9" s="14"/>
      <c r="G9" s="14">
        <v>0.37758674741124998</v>
      </c>
      <c r="H9" s="14">
        <v>0.28709337582461902</v>
      </c>
      <c r="I9" s="14">
        <v>0.241457307595079</v>
      </c>
      <c r="J9" s="14">
        <v>0.34252192465334103</v>
      </c>
      <c r="K9" s="14"/>
      <c r="L9" s="14">
        <v>0.40559814983589398</v>
      </c>
      <c r="M9" s="14">
        <v>0.26116756628925902</v>
      </c>
      <c r="N9" s="14">
        <v>0.18725845505510599</v>
      </c>
      <c r="O9" s="14">
        <v>0.28582692270585403</v>
      </c>
      <c r="P9" s="14">
        <v>0.28307773549883603</v>
      </c>
      <c r="Q9" s="14">
        <v>0.32023272559312699</v>
      </c>
      <c r="R9" s="14">
        <v>0.25019129125802297</v>
      </c>
      <c r="S9" s="14">
        <v>0.32218002909224602</v>
      </c>
      <c r="T9" s="14">
        <v>0.29127141438054599</v>
      </c>
      <c r="U9" s="14"/>
      <c r="V9" s="14">
        <v>0.33381267215964999</v>
      </c>
      <c r="W9" s="14">
        <v>0.250738884343299</v>
      </c>
      <c r="X9" s="14"/>
      <c r="Y9" s="14">
        <v>0.25715071739637901</v>
      </c>
      <c r="Z9" s="14">
        <v>0.39523711951117801</v>
      </c>
      <c r="AA9" s="14">
        <v>0.466523771487387</v>
      </c>
      <c r="AB9" s="14"/>
      <c r="AC9" s="14">
        <v>0.201336775789867</v>
      </c>
      <c r="AD9" s="14">
        <v>0.28759763944550398</v>
      </c>
      <c r="AE9" s="14">
        <v>0.38366811621949598</v>
      </c>
      <c r="AF9" s="14">
        <v>0.42937418277712103</v>
      </c>
    </row>
    <row r="10" spans="2:32" x14ac:dyDescent="0.3">
      <c r="B10" s="15" t="s">
        <v>243</v>
      </c>
      <c r="C10" s="14">
        <v>0.47391114261692902</v>
      </c>
      <c r="D10" s="14">
        <v>0.462489827374854</v>
      </c>
      <c r="E10" s="14">
        <v>0.48483487068846698</v>
      </c>
      <c r="F10" s="14"/>
      <c r="G10" s="14">
        <v>0.42786384821746198</v>
      </c>
      <c r="H10" s="14">
        <v>0.472161141461582</v>
      </c>
      <c r="I10" s="14">
        <v>0.50975358365767198</v>
      </c>
      <c r="J10" s="14">
        <v>0.50749675247276604</v>
      </c>
      <c r="K10" s="14"/>
      <c r="L10" s="14">
        <v>0.44226406140361901</v>
      </c>
      <c r="M10" s="14">
        <v>0.52618992845021595</v>
      </c>
      <c r="N10" s="14">
        <v>0.52893875155264403</v>
      </c>
      <c r="O10" s="14">
        <v>0.49802530537567002</v>
      </c>
      <c r="P10" s="14">
        <v>0.49880070928451697</v>
      </c>
      <c r="Q10" s="14">
        <v>0.44843880199001301</v>
      </c>
      <c r="R10" s="14">
        <v>0.450905868790964</v>
      </c>
      <c r="S10" s="14">
        <v>0.462522272409366</v>
      </c>
      <c r="T10" s="14">
        <v>0.45929683214424499</v>
      </c>
      <c r="U10" s="14"/>
      <c r="V10" s="14">
        <v>0.477016169262307</v>
      </c>
      <c r="W10" s="14">
        <v>0.46310724583537699</v>
      </c>
      <c r="X10" s="14"/>
      <c r="Y10" s="14">
        <v>0.51117879074517703</v>
      </c>
      <c r="Z10" s="14">
        <v>0.44190219367989197</v>
      </c>
      <c r="AA10" s="14">
        <v>0.42812868534964699</v>
      </c>
      <c r="AB10" s="14"/>
      <c r="AC10" s="14">
        <v>0.50453240840173497</v>
      </c>
      <c r="AD10" s="14">
        <v>0.51309487315574798</v>
      </c>
      <c r="AE10" s="14">
        <v>0.351642063446722</v>
      </c>
      <c r="AF10" s="14">
        <v>0.40241413519034402</v>
      </c>
    </row>
    <row r="11" spans="2:32" x14ac:dyDescent="0.3">
      <c r="B11" s="15" t="s">
        <v>244</v>
      </c>
      <c r="C11" s="14">
        <v>0.16578280824406999</v>
      </c>
      <c r="D11" s="14">
        <v>0.15232956126087299</v>
      </c>
      <c r="E11" s="14">
        <v>0.17973715852069899</v>
      </c>
      <c r="F11" s="14"/>
      <c r="G11" s="14">
        <v>0.15301355039300499</v>
      </c>
      <c r="H11" s="14">
        <v>0.172061202445636</v>
      </c>
      <c r="I11" s="14">
        <v>0.19267091610513201</v>
      </c>
      <c r="J11" s="14">
        <v>0.119813298815157</v>
      </c>
      <c r="K11" s="14"/>
      <c r="L11" s="14">
        <v>0.101164384344057</v>
      </c>
      <c r="M11" s="14">
        <v>0.17256382863897901</v>
      </c>
      <c r="N11" s="14">
        <v>0.21450264270900299</v>
      </c>
      <c r="O11" s="14">
        <v>0.17116171076353201</v>
      </c>
      <c r="P11" s="14">
        <v>0.1805638552694</v>
      </c>
      <c r="Q11" s="14">
        <v>0.19128992170081599</v>
      </c>
      <c r="R11" s="14">
        <v>0.20218375608651301</v>
      </c>
      <c r="S11" s="14">
        <v>0.154443600761802</v>
      </c>
      <c r="T11" s="14">
        <v>0.18651055661009899</v>
      </c>
      <c r="U11" s="14"/>
      <c r="V11" s="14">
        <v>0.15000878578444199</v>
      </c>
      <c r="W11" s="14">
        <v>0.20212212062433799</v>
      </c>
      <c r="X11" s="14"/>
      <c r="Y11" s="14">
        <v>0.18031337212818699</v>
      </c>
      <c r="Z11" s="14">
        <v>0.10359598780304501</v>
      </c>
      <c r="AA11" s="14">
        <v>8.2055994641800301E-2</v>
      </c>
      <c r="AB11" s="14"/>
      <c r="AC11" s="14">
        <v>0.225944282212659</v>
      </c>
      <c r="AD11" s="14">
        <v>0.15764606531279801</v>
      </c>
      <c r="AE11" s="14">
        <v>0.13802239423024901</v>
      </c>
      <c r="AF11" s="14">
        <v>0.13421673878424301</v>
      </c>
    </row>
    <row r="12" spans="2:32" x14ac:dyDescent="0.3">
      <c r="B12" s="15" t="s">
        <v>245</v>
      </c>
      <c r="C12" s="14">
        <v>2.8949168676549002E-2</v>
      </c>
      <c r="D12" s="14">
        <v>2.95901732201049E-2</v>
      </c>
      <c r="E12" s="14">
        <v>2.8395195345898998E-2</v>
      </c>
      <c r="F12" s="14"/>
      <c r="G12" s="14">
        <v>2.5807351172037401E-2</v>
      </c>
      <c r="H12" s="14">
        <v>3.2183781219394303E-2</v>
      </c>
      <c r="I12" s="14">
        <v>3.6210289820705698E-2</v>
      </c>
      <c r="J12" s="14">
        <v>1.10047437314178E-2</v>
      </c>
      <c r="K12" s="14"/>
      <c r="L12" s="14">
        <v>3.1473054765264498E-2</v>
      </c>
      <c r="M12" s="14">
        <v>1.15944996416848E-2</v>
      </c>
      <c r="N12" s="14">
        <v>3.5389227869455399E-2</v>
      </c>
      <c r="O12" s="14">
        <v>2.09205777275055E-2</v>
      </c>
      <c r="P12" s="14">
        <v>5.8472227316071898E-3</v>
      </c>
      <c r="Q12" s="14">
        <v>2.0022331119748799E-2</v>
      </c>
      <c r="R12" s="14">
        <v>7.4307283663826898E-2</v>
      </c>
      <c r="S12" s="14">
        <v>3.7227305023552697E-2</v>
      </c>
      <c r="T12" s="14">
        <v>3.3534195615687497E-2</v>
      </c>
      <c r="U12" s="14"/>
      <c r="V12" s="14">
        <v>2.01392882794755E-2</v>
      </c>
      <c r="W12" s="14">
        <v>4.6053827316437299E-2</v>
      </c>
      <c r="X12" s="14"/>
      <c r="Y12" s="14">
        <v>2.7884902543815999E-2</v>
      </c>
      <c r="Z12" s="14">
        <v>1.79903288607846E-2</v>
      </c>
      <c r="AA12" s="14">
        <v>5.7406112658599196E-3</v>
      </c>
      <c r="AB12" s="14"/>
      <c r="AC12" s="14">
        <v>3.5393644223427098E-2</v>
      </c>
      <c r="AD12" s="14">
        <v>2.2917496686289101E-2</v>
      </c>
      <c r="AE12" s="14">
        <v>7.4737824653936094E-2</v>
      </c>
      <c r="AF12" s="14">
        <v>1.4394625199663299E-2</v>
      </c>
    </row>
    <row r="13" spans="2:32" x14ac:dyDescent="0.3">
      <c r="B13" s="15" t="s">
        <v>63</v>
      </c>
      <c r="C13" s="20">
        <v>2.5031200029310099E-2</v>
      </c>
      <c r="D13" s="20">
        <v>2.2653925339067901E-2</v>
      </c>
      <c r="E13" s="20">
        <v>2.6400136073972E-2</v>
      </c>
      <c r="F13" s="20"/>
      <c r="G13" s="20">
        <v>1.57285028062451E-2</v>
      </c>
      <c r="H13" s="20">
        <v>3.6500499048768197E-2</v>
      </c>
      <c r="I13" s="20">
        <v>1.99079028214121E-2</v>
      </c>
      <c r="J13" s="20">
        <v>1.91632803273173E-2</v>
      </c>
      <c r="K13" s="20"/>
      <c r="L13" s="20">
        <v>1.95003496511661E-2</v>
      </c>
      <c r="M13" s="20">
        <v>2.8484176979861501E-2</v>
      </c>
      <c r="N13" s="20">
        <v>3.39109228137911E-2</v>
      </c>
      <c r="O13" s="20">
        <v>2.4065483427438701E-2</v>
      </c>
      <c r="P13" s="20">
        <v>3.1710477215638702E-2</v>
      </c>
      <c r="Q13" s="20">
        <v>2.0016219596294901E-2</v>
      </c>
      <c r="R13" s="20">
        <v>2.24118002006728E-2</v>
      </c>
      <c r="S13" s="20">
        <v>2.3626792713033501E-2</v>
      </c>
      <c r="T13" s="20">
        <v>2.9387001249422302E-2</v>
      </c>
      <c r="U13" s="20"/>
      <c r="V13" s="20">
        <v>1.90230845141247E-2</v>
      </c>
      <c r="W13" s="20">
        <v>3.7977921880547903E-2</v>
      </c>
      <c r="X13" s="20"/>
      <c r="Y13" s="20">
        <v>2.3472217186441699E-2</v>
      </c>
      <c r="Z13" s="20">
        <v>4.1274370145100603E-2</v>
      </c>
      <c r="AA13" s="20">
        <v>1.75509372553063E-2</v>
      </c>
      <c r="AB13" s="20"/>
      <c r="AC13" s="20">
        <v>3.2792889372312402E-2</v>
      </c>
      <c r="AD13" s="20">
        <v>1.8743925399660799E-2</v>
      </c>
      <c r="AE13" s="20">
        <v>5.1929601449596997E-2</v>
      </c>
      <c r="AF13" s="20">
        <v>1.9600318048628801E-2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0.32413363194649802</v>
      </c>
      <c r="D9" s="14">
        <v>0.34925375778208401</v>
      </c>
      <c r="E9" s="14">
        <v>0.29998513180983799</v>
      </c>
      <c r="F9" s="14"/>
      <c r="G9" s="14">
        <v>0.38225540730858498</v>
      </c>
      <c r="H9" s="14">
        <v>0.30116009269070398</v>
      </c>
      <c r="I9" s="14">
        <v>0.277269139297042</v>
      </c>
      <c r="J9" s="14">
        <v>0.36461062626576302</v>
      </c>
      <c r="K9" s="14"/>
      <c r="L9" s="14">
        <v>0.456390971895205</v>
      </c>
      <c r="M9" s="14">
        <v>0.286855076612194</v>
      </c>
      <c r="N9" s="14">
        <v>0.21435697979306201</v>
      </c>
      <c r="O9" s="14">
        <v>0.26902561048202001</v>
      </c>
      <c r="P9" s="14">
        <v>0.299273460444762</v>
      </c>
      <c r="Q9" s="14">
        <v>0.27142096866127902</v>
      </c>
      <c r="R9" s="14">
        <v>0.27088247092252399</v>
      </c>
      <c r="S9" s="14">
        <v>0.31824042529021401</v>
      </c>
      <c r="T9" s="14">
        <v>0.32795238815042299</v>
      </c>
      <c r="U9" s="14"/>
      <c r="V9" s="14">
        <v>0.36021709375616001</v>
      </c>
      <c r="W9" s="14">
        <v>0.251715772824745</v>
      </c>
      <c r="X9" s="14"/>
      <c r="Y9" s="14">
        <v>0.26453928623242001</v>
      </c>
      <c r="Z9" s="14">
        <v>0.41016867580491501</v>
      </c>
      <c r="AA9" s="14">
        <v>0.58983828979688802</v>
      </c>
      <c r="AB9" s="14"/>
      <c r="AC9" s="14">
        <v>0.21576056945941499</v>
      </c>
      <c r="AD9" s="14">
        <v>0.291341368902505</v>
      </c>
      <c r="AE9" s="14">
        <v>0.34846260621418002</v>
      </c>
      <c r="AF9" s="14">
        <v>0.50263543526419996</v>
      </c>
    </row>
    <row r="10" spans="2:32" x14ac:dyDescent="0.3">
      <c r="B10" s="15" t="s">
        <v>243</v>
      </c>
      <c r="C10" s="14">
        <v>0.52528902737441596</v>
      </c>
      <c r="D10" s="14">
        <v>0.51381349269945897</v>
      </c>
      <c r="E10" s="14">
        <v>0.53533756889170403</v>
      </c>
      <c r="F10" s="14"/>
      <c r="G10" s="14">
        <v>0.49166237081699499</v>
      </c>
      <c r="H10" s="14">
        <v>0.52050564205483596</v>
      </c>
      <c r="I10" s="14">
        <v>0.56007655389389599</v>
      </c>
      <c r="J10" s="14">
        <v>0.54367270602215001</v>
      </c>
      <c r="K10" s="14"/>
      <c r="L10" s="14">
        <v>0.45773420658914399</v>
      </c>
      <c r="M10" s="14">
        <v>0.55049584473691204</v>
      </c>
      <c r="N10" s="14">
        <v>0.59226239924457602</v>
      </c>
      <c r="O10" s="14">
        <v>0.53810994684244895</v>
      </c>
      <c r="P10" s="14">
        <v>0.53995865975677704</v>
      </c>
      <c r="Q10" s="14">
        <v>0.55861285844773201</v>
      </c>
      <c r="R10" s="14">
        <v>0.57539777456608199</v>
      </c>
      <c r="S10" s="14">
        <v>0.49059904585591102</v>
      </c>
      <c r="T10" s="14">
        <v>0.51406749030360999</v>
      </c>
      <c r="U10" s="14"/>
      <c r="V10" s="14">
        <v>0.51534494719605495</v>
      </c>
      <c r="W10" s="14">
        <v>0.54209935847169899</v>
      </c>
      <c r="X10" s="14"/>
      <c r="Y10" s="14">
        <v>0.56143713866839096</v>
      </c>
      <c r="Z10" s="14">
        <v>0.494927579244963</v>
      </c>
      <c r="AA10" s="14">
        <v>0.33892428743417702</v>
      </c>
      <c r="AB10" s="14"/>
      <c r="AC10" s="14">
        <v>0.54291336308765503</v>
      </c>
      <c r="AD10" s="14">
        <v>0.56996792626718396</v>
      </c>
      <c r="AE10" s="14">
        <v>0.539909067176221</v>
      </c>
      <c r="AF10" s="14">
        <v>0.40239783696138298</v>
      </c>
    </row>
    <row r="11" spans="2:32" x14ac:dyDescent="0.3">
      <c r="B11" s="15" t="s">
        <v>244</v>
      </c>
      <c r="C11" s="14">
        <v>0.119562586200364</v>
      </c>
      <c r="D11" s="14">
        <v>0.108183359894793</v>
      </c>
      <c r="E11" s="14">
        <v>0.13130347293075001</v>
      </c>
      <c r="F11" s="14"/>
      <c r="G11" s="14">
        <v>8.93382772491184E-2</v>
      </c>
      <c r="H11" s="14">
        <v>0.141642452796891</v>
      </c>
      <c r="I11" s="14">
        <v>0.13258055563568899</v>
      </c>
      <c r="J11" s="14">
        <v>8.9179057811026197E-2</v>
      </c>
      <c r="K11" s="14"/>
      <c r="L11" s="14">
        <v>7.3110172812374002E-2</v>
      </c>
      <c r="M11" s="14">
        <v>0.13510538292746599</v>
      </c>
      <c r="N11" s="14">
        <v>0.16114627660070299</v>
      </c>
      <c r="O11" s="14">
        <v>0.12998110394363499</v>
      </c>
      <c r="P11" s="14">
        <v>0.10947282229522701</v>
      </c>
      <c r="Q11" s="14">
        <v>0.143531346625491</v>
      </c>
      <c r="R11" s="14">
        <v>9.9384165115274106E-2</v>
      </c>
      <c r="S11" s="14">
        <v>0.164523749558979</v>
      </c>
      <c r="T11" s="14">
        <v>0.132705763437962</v>
      </c>
      <c r="U11" s="14"/>
      <c r="V11" s="14">
        <v>9.9811328353283005E-2</v>
      </c>
      <c r="W11" s="14">
        <v>0.16130125594491501</v>
      </c>
      <c r="X11" s="14"/>
      <c r="Y11" s="14">
        <v>0.13745851256196201</v>
      </c>
      <c r="Z11" s="14">
        <v>7.2639635047138607E-2</v>
      </c>
      <c r="AA11" s="14">
        <v>4.7945874247768999E-2</v>
      </c>
      <c r="AB11" s="14"/>
      <c r="AC11" s="14">
        <v>0.18621711968871299</v>
      </c>
      <c r="AD11" s="14">
        <v>0.111607291555581</v>
      </c>
      <c r="AE11" s="14">
        <v>9.4258639223141899E-2</v>
      </c>
      <c r="AF11" s="14">
        <v>7.5420129286693505E-2</v>
      </c>
    </row>
    <row r="12" spans="2:32" x14ac:dyDescent="0.3">
      <c r="B12" s="15" t="s">
        <v>245</v>
      </c>
      <c r="C12" s="14">
        <v>2.2698441169477199E-2</v>
      </c>
      <c r="D12" s="14">
        <v>2.32435278733794E-2</v>
      </c>
      <c r="E12" s="14">
        <v>2.2221587123529001E-2</v>
      </c>
      <c r="F12" s="14"/>
      <c r="G12" s="14">
        <v>2.56093876479194E-2</v>
      </c>
      <c r="H12" s="14">
        <v>2.5286601015687801E-2</v>
      </c>
      <c r="I12" s="14">
        <v>2.6803487761354099E-2</v>
      </c>
      <c r="J12" s="14">
        <v>0</v>
      </c>
      <c r="K12" s="14"/>
      <c r="L12" s="14">
        <v>1.1005545780858401E-2</v>
      </c>
      <c r="M12" s="14">
        <v>2.11440475532239E-2</v>
      </c>
      <c r="N12" s="14">
        <v>3.2234344361659097E-2</v>
      </c>
      <c r="O12" s="14">
        <v>5.7019571716422503E-2</v>
      </c>
      <c r="P12" s="14">
        <v>2.6078525310595499E-2</v>
      </c>
      <c r="Q12" s="14">
        <v>1.2208472573113799E-2</v>
      </c>
      <c r="R12" s="14">
        <v>4.9888775759501097E-2</v>
      </c>
      <c r="S12" s="14">
        <v>1.04671655728284E-2</v>
      </c>
      <c r="T12" s="14">
        <v>1.46746549882226E-2</v>
      </c>
      <c r="U12" s="14"/>
      <c r="V12" s="14">
        <v>2.1389955711387899E-2</v>
      </c>
      <c r="W12" s="14">
        <v>2.5922811268413198E-2</v>
      </c>
      <c r="X12" s="14"/>
      <c r="Y12" s="14">
        <v>2.7424736958013202E-2</v>
      </c>
      <c r="Z12" s="14">
        <v>1.35961782351778E-2</v>
      </c>
      <c r="AA12" s="14">
        <v>1.06541362503583E-2</v>
      </c>
      <c r="AB12" s="14"/>
      <c r="AC12" s="14">
        <v>3.5556821171404303E-2</v>
      </c>
      <c r="AD12" s="14">
        <v>2.3350470786956099E-2</v>
      </c>
      <c r="AE12" s="14">
        <v>0</v>
      </c>
      <c r="AF12" s="14">
        <v>1.7336084682702601E-2</v>
      </c>
    </row>
    <row r="13" spans="2:32" x14ac:dyDescent="0.3">
      <c r="B13" s="15" t="s">
        <v>63</v>
      </c>
      <c r="C13" s="20">
        <v>8.3163133092457008E-3</v>
      </c>
      <c r="D13" s="20">
        <v>5.5058617502845401E-3</v>
      </c>
      <c r="E13" s="20">
        <v>1.11522392441779E-2</v>
      </c>
      <c r="F13" s="20"/>
      <c r="G13" s="20">
        <v>1.11345569773822E-2</v>
      </c>
      <c r="H13" s="20">
        <v>1.1405211441882E-2</v>
      </c>
      <c r="I13" s="20">
        <v>3.27026341201845E-3</v>
      </c>
      <c r="J13" s="20">
        <v>2.5376099010609499E-3</v>
      </c>
      <c r="K13" s="20"/>
      <c r="L13" s="20">
        <v>1.7591029224179799E-3</v>
      </c>
      <c r="M13" s="20">
        <v>6.3996481702043801E-3</v>
      </c>
      <c r="N13" s="20">
        <v>0</v>
      </c>
      <c r="O13" s="20">
        <v>5.86376701547308E-3</v>
      </c>
      <c r="P13" s="20">
        <v>2.52165321926392E-2</v>
      </c>
      <c r="Q13" s="20">
        <v>1.42263536923835E-2</v>
      </c>
      <c r="R13" s="20">
        <v>4.4468136366189103E-3</v>
      </c>
      <c r="S13" s="20">
        <v>1.61696137220671E-2</v>
      </c>
      <c r="T13" s="20">
        <v>1.05997031197833E-2</v>
      </c>
      <c r="U13" s="20"/>
      <c r="V13" s="20">
        <v>3.2366749831147998E-3</v>
      </c>
      <c r="W13" s="20">
        <v>1.8960801490228999E-2</v>
      </c>
      <c r="X13" s="20"/>
      <c r="Y13" s="20">
        <v>9.1403255792142299E-3</v>
      </c>
      <c r="Z13" s="20">
        <v>8.6679316678058092E-3</v>
      </c>
      <c r="AA13" s="20">
        <v>1.2637412270807899E-2</v>
      </c>
      <c r="AB13" s="20"/>
      <c r="AC13" s="20">
        <v>1.95521265928119E-2</v>
      </c>
      <c r="AD13" s="20">
        <v>3.7329424877738699E-3</v>
      </c>
      <c r="AE13" s="20">
        <v>1.7369687386456702E-2</v>
      </c>
      <c r="AF13" s="20">
        <v>2.2105138050211698E-3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0.27201506865796399</v>
      </c>
      <c r="D9" s="14">
        <v>0.29324759687570001</v>
      </c>
      <c r="E9" s="14">
        <v>0.25159791117484098</v>
      </c>
      <c r="F9" s="14"/>
      <c r="G9" s="14">
        <v>0.34651633841754498</v>
      </c>
      <c r="H9" s="14">
        <v>0.244726612767905</v>
      </c>
      <c r="I9" s="14">
        <v>0.21321009646396</v>
      </c>
      <c r="J9" s="14">
        <v>0.31453845940997399</v>
      </c>
      <c r="K9" s="14"/>
      <c r="L9" s="14">
        <v>0.38800963726417198</v>
      </c>
      <c r="M9" s="14">
        <v>0.244475057450737</v>
      </c>
      <c r="N9" s="14">
        <v>0.141622075213823</v>
      </c>
      <c r="O9" s="14">
        <v>0.27258783776744</v>
      </c>
      <c r="P9" s="14">
        <v>0.22780637086722499</v>
      </c>
      <c r="Q9" s="14">
        <v>0.27053174735560198</v>
      </c>
      <c r="R9" s="14">
        <v>0.21016330887016099</v>
      </c>
      <c r="S9" s="14">
        <v>0.287100384789509</v>
      </c>
      <c r="T9" s="14">
        <v>0.23534377612369001</v>
      </c>
      <c r="U9" s="14"/>
      <c r="V9" s="14">
        <v>0.310561855434418</v>
      </c>
      <c r="W9" s="14">
        <v>0.19240632213844899</v>
      </c>
      <c r="X9" s="14"/>
      <c r="Y9" s="14">
        <v>0.21428119015956901</v>
      </c>
      <c r="Z9" s="14">
        <v>0.403666809957622</v>
      </c>
      <c r="AA9" s="14">
        <v>0.44767114959225901</v>
      </c>
      <c r="AB9" s="14"/>
      <c r="AC9" s="14">
        <v>0.15388609162257799</v>
      </c>
      <c r="AD9" s="14">
        <v>0.246821729011132</v>
      </c>
      <c r="AE9" s="14">
        <v>0.29605502872413297</v>
      </c>
      <c r="AF9" s="14">
        <v>0.44236102142512701</v>
      </c>
    </row>
    <row r="10" spans="2:32" x14ac:dyDescent="0.3">
      <c r="B10" s="15" t="s">
        <v>243</v>
      </c>
      <c r="C10" s="14">
        <v>0.53496433358406803</v>
      </c>
      <c r="D10" s="14">
        <v>0.50894305173722498</v>
      </c>
      <c r="E10" s="14">
        <v>0.559590039281608</v>
      </c>
      <c r="F10" s="14"/>
      <c r="G10" s="14">
        <v>0.49755470331124302</v>
      </c>
      <c r="H10" s="14">
        <v>0.54174133779775302</v>
      </c>
      <c r="I10" s="14">
        <v>0.55261196061111095</v>
      </c>
      <c r="J10" s="14">
        <v>0.55926970107183305</v>
      </c>
      <c r="K10" s="14"/>
      <c r="L10" s="14">
        <v>0.48147475383205202</v>
      </c>
      <c r="M10" s="14">
        <v>0.56568806058499899</v>
      </c>
      <c r="N10" s="14">
        <v>0.64629665826960303</v>
      </c>
      <c r="O10" s="14">
        <v>0.52196870987010602</v>
      </c>
      <c r="P10" s="14">
        <v>0.56234045805264199</v>
      </c>
      <c r="Q10" s="14">
        <v>0.50352277794013101</v>
      </c>
      <c r="R10" s="14">
        <v>0.54970924123478804</v>
      </c>
      <c r="S10" s="14">
        <v>0.53583007164500196</v>
      </c>
      <c r="T10" s="14">
        <v>0.54732645904464405</v>
      </c>
      <c r="U10" s="14"/>
      <c r="V10" s="14">
        <v>0.52285003195501001</v>
      </c>
      <c r="W10" s="14">
        <v>0.55948403983026196</v>
      </c>
      <c r="X10" s="14"/>
      <c r="Y10" s="14">
        <v>0.56851295569708904</v>
      </c>
      <c r="Z10" s="14">
        <v>0.46183616072498301</v>
      </c>
      <c r="AA10" s="14">
        <v>0.45057991468017999</v>
      </c>
      <c r="AB10" s="14"/>
      <c r="AC10" s="14">
        <v>0.57255173277016902</v>
      </c>
      <c r="AD10" s="14">
        <v>0.56523224791222804</v>
      </c>
      <c r="AE10" s="14">
        <v>0.52432201060195205</v>
      </c>
      <c r="AF10" s="14">
        <v>0.43521385942996099</v>
      </c>
    </row>
    <row r="11" spans="2:32" x14ac:dyDescent="0.3">
      <c r="B11" s="15" t="s">
        <v>244</v>
      </c>
      <c r="C11" s="14">
        <v>0.15510357973172201</v>
      </c>
      <c r="D11" s="14">
        <v>0.15903384162382</v>
      </c>
      <c r="E11" s="14">
        <v>0.15163953457068</v>
      </c>
      <c r="F11" s="14"/>
      <c r="G11" s="14">
        <v>0.12509887756982699</v>
      </c>
      <c r="H11" s="14">
        <v>0.16970893680403601</v>
      </c>
      <c r="I11" s="14">
        <v>0.19039626770694901</v>
      </c>
      <c r="J11" s="14">
        <v>0.10332804792818299</v>
      </c>
      <c r="K11" s="14"/>
      <c r="L11" s="14">
        <v>0.10197092893166899</v>
      </c>
      <c r="M11" s="14">
        <v>0.156955228755075</v>
      </c>
      <c r="N11" s="14">
        <v>0.16163066318661301</v>
      </c>
      <c r="O11" s="14">
        <v>0.16227547170742199</v>
      </c>
      <c r="P11" s="14">
        <v>0.18781878186651099</v>
      </c>
      <c r="Q11" s="14">
        <v>0.19281787317658999</v>
      </c>
      <c r="R11" s="14">
        <v>0.182035095164435</v>
      </c>
      <c r="S11" s="14">
        <v>0.13858698280180201</v>
      </c>
      <c r="T11" s="14">
        <v>0.168163610513585</v>
      </c>
      <c r="U11" s="14"/>
      <c r="V11" s="14">
        <v>0.13906185336773699</v>
      </c>
      <c r="W11" s="14">
        <v>0.19004544736350601</v>
      </c>
      <c r="X11" s="14"/>
      <c r="Y11" s="14">
        <v>0.174283754424568</v>
      </c>
      <c r="Z11" s="14">
        <v>0.117748697754055</v>
      </c>
      <c r="AA11" s="14">
        <v>9.1094799477202004E-2</v>
      </c>
      <c r="AB11" s="14"/>
      <c r="AC11" s="14">
        <v>0.21760302337003901</v>
      </c>
      <c r="AD11" s="14">
        <v>0.151563311275459</v>
      </c>
      <c r="AE11" s="14">
        <v>0.11589461619086</v>
      </c>
      <c r="AF11" s="14">
        <v>0.11321186187315201</v>
      </c>
    </row>
    <row r="12" spans="2:32" x14ac:dyDescent="0.3">
      <c r="B12" s="15" t="s">
        <v>245</v>
      </c>
      <c r="C12" s="14">
        <v>3.0525618725346398E-2</v>
      </c>
      <c r="D12" s="14">
        <v>3.0966500543319401E-2</v>
      </c>
      <c r="E12" s="14">
        <v>3.0176544570950901E-2</v>
      </c>
      <c r="F12" s="14"/>
      <c r="G12" s="14">
        <v>2.1899837747278401E-2</v>
      </c>
      <c r="H12" s="14">
        <v>3.4378247614799198E-2</v>
      </c>
      <c r="I12" s="14">
        <v>3.8876280099952899E-2</v>
      </c>
      <c r="J12" s="14">
        <v>2.0326181688948501E-2</v>
      </c>
      <c r="K12" s="14"/>
      <c r="L12" s="14">
        <v>1.8847173316811901E-2</v>
      </c>
      <c r="M12" s="14">
        <v>3.0208428733083E-2</v>
      </c>
      <c r="N12" s="14">
        <v>4.41827485137673E-2</v>
      </c>
      <c r="O12" s="14">
        <v>1.9987098679489401E-2</v>
      </c>
      <c r="P12" s="14">
        <v>1.70296129535508E-2</v>
      </c>
      <c r="Q12" s="14">
        <v>2.6892287596543201E-2</v>
      </c>
      <c r="R12" s="14">
        <v>4.5859631540409798E-2</v>
      </c>
      <c r="S12" s="14">
        <v>3.8482560763687099E-2</v>
      </c>
      <c r="T12" s="14">
        <v>4.6499856723869699E-2</v>
      </c>
      <c r="U12" s="14"/>
      <c r="V12" s="14">
        <v>2.3634956433739401E-2</v>
      </c>
      <c r="W12" s="14">
        <v>4.32992837501181E-2</v>
      </c>
      <c r="X12" s="14"/>
      <c r="Y12" s="14">
        <v>3.7603412241980202E-2</v>
      </c>
      <c r="Z12" s="14">
        <v>1.1462711016103499E-2</v>
      </c>
      <c r="AA12" s="14">
        <v>1.06541362503583E-2</v>
      </c>
      <c r="AB12" s="14"/>
      <c r="AC12" s="14">
        <v>4.60972966196821E-2</v>
      </c>
      <c r="AD12" s="14">
        <v>3.34137442169491E-2</v>
      </c>
      <c r="AE12" s="14">
        <v>3.5770501833277998E-2</v>
      </c>
      <c r="AF12" s="14">
        <v>3.4147882830166099E-3</v>
      </c>
    </row>
    <row r="13" spans="2:32" x14ac:dyDescent="0.3">
      <c r="B13" s="15" t="s">
        <v>63</v>
      </c>
      <c r="C13" s="20">
        <v>7.3913993008992004E-3</v>
      </c>
      <c r="D13" s="20">
        <v>7.8090092199358902E-3</v>
      </c>
      <c r="E13" s="20">
        <v>6.9959704019206597E-3</v>
      </c>
      <c r="F13" s="20"/>
      <c r="G13" s="20">
        <v>8.9302429541061601E-3</v>
      </c>
      <c r="H13" s="20">
        <v>9.4448650155068894E-3</v>
      </c>
      <c r="I13" s="20">
        <v>4.9053951180276804E-3</v>
      </c>
      <c r="J13" s="20">
        <v>2.5376099010609499E-3</v>
      </c>
      <c r="K13" s="20"/>
      <c r="L13" s="20">
        <v>9.6975066552954705E-3</v>
      </c>
      <c r="M13" s="20">
        <v>2.6732244761056702E-3</v>
      </c>
      <c r="N13" s="20">
        <v>6.26785481619372E-3</v>
      </c>
      <c r="O13" s="20">
        <v>2.3180881975542699E-2</v>
      </c>
      <c r="P13" s="20">
        <v>5.0047762600722301E-3</v>
      </c>
      <c r="Q13" s="20">
        <v>6.2353139311340199E-3</v>
      </c>
      <c r="R13" s="20">
        <v>1.22327231902061E-2</v>
      </c>
      <c r="S13" s="20">
        <v>0</v>
      </c>
      <c r="T13" s="20">
        <v>2.66629759421086E-3</v>
      </c>
      <c r="U13" s="20"/>
      <c r="V13" s="20">
        <v>3.8913028090953598E-3</v>
      </c>
      <c r="W13" s="20">
        <v>1.47649069176649E-2</v>
      </c>
      <c r="X13" s="20"/>
      <c r="Y13" s="20">
        <v>5.3186874767932298E-3</v>
      </c>
      <c r="Z13" s="20">
        <v>5.2856205472367598E-3</v>
      </c>
      <c r="AA13" s="20">
        <v>0</v>
      </c>
      <c r="AB13" s="20"/>
      <c r="AC13" s="20">
        <v>9.8618556175318391E-3</v>
      </c>
      <c r="AD13" s="20">
        <v>2.96896758423112E-3</v>
      </c>
      <c r="AE13" s="20">
        <v>2.7957842649777302E-2</v>
      </c>
      <c r="AF13" s="20">
        <v>5.7984689887430503E-3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0.168465647704892</v>
      </c>
      <c r="D9" s="14">
        <v>0.157460517650818</v>
      </c>
      <c r="E9" s="14">
        <v>0.178895515768076</v>
      </c>
      <c r="F9" s="14"/>
      <c r="G9" s="14">
        <v>0.148472882098271</v>
      </c>
      <c r="H9" s="14">
        <v>0.19632197379062399</v>
      </c>
      <c r="I9" s="14">
        <v>0.17243339533185001</v>
      </c>
      <c r="J9" s="14">
        <v>0.115757136556072</v>
      </c>
      <c r="K9" s="14"/>
      <c r="L9" s="14">
        <v>0.22024306945795299</v>
      </c>
      <c r="M9" s="14">
        <v>0.13182040380916399</v>
      </c>
      <c r="N9" s="14">
        <v>0.117224030723644</v>
      </c>
      <c r="O9" s="14">
        <v>0.17166579668920101</v>
      </c>
      <c r="P9" s="14">
        <v>0.20312171983444599</v>
      </c>
      <c r="Q9" s="14">
        <v>0.155120198355682</v>
      </c>
      <c r="R9" s="14">
        <v>0.14096034085789599</v>
      </c>
      <c r="S9" s="14">
        <v>9.1209250046030796E-2</v>
      </c>
      <c r="T9" s="14">
        <v>0.183379226157353</v>
      </c>
      <c r="U9" s="14"/>
      <c r="V9" s="14">
        <v>0.16317209779424499</v>
      </c>
      <c r="W9" s="14">
        <v>0.18221183967726201</v>
      </c>
      <c r="X9" s="14"/>
      <c r="Y9" s="14">
        <v>0.15505537183764401</v>
      </c>
      <c r="Z9" s="14">
        <v>0.238010922926611</v>
      </c>
      <c r="AA9" s="14">
        <v>0.195747463567576</v>
      </c>
      <c r="AB9" s="14"/>
      <c r="AC9" s="14">
        <v>0.166678472311313</v>
      </c>
      <c r="AD9" s="14">
        <v>0.149292900524128</v>
      </c>
      <c r="AE9" s="14">
        <v>0.22400840773615399</v>
      </c>
      <c r="AF9" s="14">
        <v>0.19187092108609399</v>
      </c>
    </row>
    <row r="10" spans="2:32" x14ac:dyDescent="0.3">
      <c r="B10" s="15" t="s">
        <v>243</v>
      </c>
      <c r="C10" s="14">
        <v>0.36577469087502601</v>
      </c>
      <c r="D10" s="14">
        <v>0.36699850279596202</v>
      </c>
      <c r="E10" s="14">
        <v>0.365651609365435</v>
      </c>
      <c r="F10" s="14"/>
      <c r="G10" s="14">
        <v>0.38351656249968902</v>
      </c>
      <c r="H10" s="14">
        <v>0.36608267276837297</v>
      </c>
      <c r="I10" s="14">
        <v>0.37327091407021201</v>
      </c>
      <c r="J10" s="14">
        <v>0.31138000717841102</v>
      </c>
      <c r="K10" s="14"/>
      <c r="L10" s="14">
        <v>0.34428303090735402</v>
      </c>
      <c r="M10" s="14">
        <v>0.37624201963145298</v>
      </c>
      <c r="N10" s="14">
        <v>0.46858108484343403</v>
      </c>
      <c r="O10" s="14">
        <v>0.31526527694576201</v>
      </c>
      <c r="P10" s="14">
        <v>0.38509768533919803</v>
      </c>
      <c r="Q10" s="14">
        <v>0.351153332385849</v>
      </c>
      <c r="R10" s="14">
        <v>0.37483840968691801</v>
      </c>
      <c r="S10" s="14">
        <v>0.41720950748998498</v>
      </c>
      <c r="T10" s="14">
        <v>0.34903739210479601</v>
      </c>
      <c r="U10" s="14"/>
      <c r="V10" s="14">
        <v>0.3558769972777</v>
      </c>
      <c r="W10" s="14">
        <v>0.38151879528882099</v>
      </c>
      <c r="X10" s="14"/>
      <c r="Y10" s="14">
        <v>0.37076006464580502</v>
      </c>
      <c r="Z10" s="14">
        <v>0.33462616470050399</v>
      </c>
      <c r="AA10" s="14">
        <v>0.28191160036249802</v>
      </c>
      <c r="AB10" s="14"/>
      <c r="AC10" s="14">
        <v>0.39518308554504</v>
      </c>
      <c r="AD10" s="14">
        <v>0.35883416716827898</v>
      </c>
      <c r="AE10" s="14">
        <v>0.34475146569340498</v>
      </c>
      <c r="AF10" s="14">
        <v>0.34976228513102398</v>
      </c>
    </row>
    <row r="11" spans="2:32" x14ac:dyDescent="0.3">
      <c r="B11" s="15" t="s">
        <v>244</v>
      </c>
      <c r="C11" s="14">
        <v>0.33767754751228302</v>
      </c>
      <c r="D11" s="14">
        <v>0.34280549299863899</v>
      </c>
      <c r="E11" s="14">
        <v>0.33163936131845301</v>
      </c>
      <c r="F11" s="14"/>
      <c r="G11" s="14">
        <v>0.34892619855422502</v>
      </c>
      <c r="H11" s="14">
        <v>0.31253386064313599</v>
      </c>
      <c r="I11" s="14">
        <v>0.33190632029653899</v>
      </c>
      <c r="J11" s="14">
        <v>0.40435565982923599</v>
      </c>
      <c r="K11" s="14"/>
      <c r="L11" s="14">
        <v>0.28167783927535001</v>
      </c>
      <c r="M11" s="14">
        <v>0.374294568803196</v>
      </c>
      <c r="N11" s="14">
        <v>0.338059189141037</v>
      </c>
      <c r="O11" s="14">
        <v>0.36432407557470903</v>
      </c>
      <c r="P11" s="14">
        <v>0.306247299878048</v>
      </c>
      <c r="Q11" s="14">
        <v>0.39453599175873</v>
      </c>
      <c r="R11" s="14">
        <v>0.35735295312535797</v>
      </c>
      <c r="S11" s="14">
        <v>0.34539949248255403</v>
      </c>
      <c r="T11" s="14">
        <v>0.32663306469985298</v>
      </c>
      <c r="U11" s="14"/>
      <c r="V11" s="14">
        <v>0.34537958174337202</v>
      </c>
      <c r="W11" s="14">
        <v>0.32058747865916898</v>
      </c>
      <c r="X11" s="14"/>
      <c r="Y11" s="14">
        <v>0.351669495898003</v>
      </c>
      <c r="Z11" s="14">
        <v>0.27910394430821001</v>
      </c>
      <c r="AA11" s="14">
        <v>0.35086196193709601</v>
      </c>
      <c r="AB11" s="14"/>
      <c r="AC11" s="14">
        <v>0.32611933052519598</v>
      </c>
      <c r="AD11" s="14">
        <v>0.36293828782835402</v>
      </c>
      <c r="AE11" s="14">
        <v>0.30570259133480499</v>
      </c>
      <c r="AF11" s="14">
        <v>0.309072424105995</v>
      </c>
    </row>
    <row r="12" spans="2:32" x14ac:dyDescent="0.3">
      <c r="B12" s="15" t="s">
        <v>245</v>
      </c>
      <c r="C12" s="14">
        <v>0.107927784995102</v>
      </c>
      <c r="D12" s="14">
        <v>0.110765067556215</v>
      </c>
      <c r="E12" s="14">
        <v>0.105414900048965</v>
      </c>
      <c r="F12" s="14"/>
      <c r="G12" s="14">
        <v>9.9743819007117998E-2</v>
      </c>
      <c r="H12" s="14">
        <v>9.94741618495978E-2</v>
      </c>
      <c r="I12" s="14">
        <v>0.105212335448159</v>
      </c>
      <c r="J12" s="14">
        <v>0.15781383380932701</v>
      </c>
      <c r="K12" s="14"/>
      <c r="L12" s="14">
        <v>0.137179095217732</v>
      </c>
      <c r="M12" s="14">
        <v>0.100349522558717</v>
      </c>
      <c r="N12" s="14">
        <v>6.3951219866478795E-2</v>
      </c>
      <c r="O12" s="14">
        <v>0.13667973114027701</v>
      </c>
      <c r="P12" s="14">
        <v>8.7579505510533798E-2</v>
      </c>
      <c r="Q12" s="14">
        <v>8.9569711140332506E-2</v>
      </c>
      <c r="R12" s="14">
        <v>8.6750721035614403E-2</v>
      </c>
      <c r="S12" s="14">
        <v>0.101610966641619</v>
      </c>
      <c r="T12" s="14">
        <v>0.115650393262989</v>
      </c>
      <c r="U12" s="14"/>
      <c r="V12" s="14">
        <v>0.119759750749178</v>
      </c>
      <c r="W12" s="14">
        <v>8.6121094932058301E-2</v>
      </c>
      <c r="X12" s="14"/>
      <c r="Y12" s="14">
        <v>0.1009763392648</v>
      </c>
      <c r="Z12" s="14">
        <v>0.118051248270491</v>
      </c>
      <c r="AA12" s="14">
        <v>0.15194476085707501</v>
      </c>
      <c r="AB12" s="14"/>
      <c r="AC12" s="14">
        <v>8.1172864141027506E-2</v>
      </c>
      <c r="AD12" s="14">
        <v>0.112131507175646</v>
      </c>
      <c r="AE12" s="14">
        <v>9.9435597844144796E-2</v>
      </c>
      <c r="AF12" s="14">
        <v>0.13553311358013501</v>
      </c>
    </row>
    <row r="13" spans="2:32" x14ac:dyDescent="0.3">
      <c r="B13" s="15" t="s">
        <v>63</v>
      </c>
      <c r="C13" s="20">
        <v>2.0154328912696699E-2</v>
      </c>
      <c r="D13" s="20">
        <v>2.1970418998365802E-2</v>
      </c>
      <c r="E13" s="20">
        <v>1.8398613499070401E-2</v>
      </c>
      <c r="F13" s="20"/>
      <c r="G13" s="20">
        <v>1.9340537840696299E-2</v>
      </c>
      <c r="H13" s="20">
        <v>2.5587330948269399E-2</v>
      </c>
      <c r="I13" s="20">
        <v>1.7177034853240399E-2</v>
      </c>
      <c r="J13" s="20">
        <v>1.0693362626953201E-2</v>
      </c>
      <c r="K13" s="20"/>
      <c r="L13" s="20">
        <v>1.6616965141610901E-2</v>
      </c>
      <c r="M13" s="20">
        <v>1.7293485197470301E-2</v>
      </c>
      <c r="N13" s="20">
        <v>1.2184475425406099E-2</v>
      </c>
      <c r="O13" s="20">
        <v>1.2065119650050599E-2</v>
      </c>
      <c r="P13" s="20">
        <v>1.7953789437773902E-2</v>
      </c>
      <c r="Q13" s="20">
        <v>9.6207663594064796E-3</v>
      </c>
      <c r="R13" s="20">
        <v>4.00975752942129E-2</v>
      </c>
      <c r="S13" s="20">
        <v>4.4570783339810301E-2</v>
      </c>
      <c r="T13" s="20">
        <v>2.5299923775008702E-2</v>
      </c>
      <c r="U13" s="20"/>
      <c r="V13" s="20">
        <v>1.5811572435504E-2</v>
      </c>
      <c r="W13" s="20">
        <v>2.95607914426897E-2</v>
      </c>
      <c r="X13" s="20"/>
      <c r="Y13" s="20">
        <v>2.1538728353748801E-2</v>
      </c>
      <c r="Z13" s="20">
        <v>3.0207719794184199E-2</v>
      </c>
      <c r="AA13" s="20">
        <v>1.9534213275755798E-2</v>
      </c>
      <c r="AB13" s="20"/>
      <c r="AC13" s="20">
        <v>3.0846247477423299E-2</v>
      </c>
      <c r="AD13" s="20">
        <v>1.6803137303593101E-2</v>
      </c>
      <c r="AE13" s="20">
        <v>2.6101937391491699E-2</v>
      </c>
      <c r="AF13" s="20">
        <v>1.37612560967511E-2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256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242</v>
      </c>
      <c r="C9" s="14">
        <v>5.0030979326501697E-2</v>
      </c>
      <c r="D9" s="14">
        <v>5.20931915180885E-2</v>
      </c>
      <c r="E9" s="14">
        <v>4.8119026919814401E-2</v>
      </c>
      <c r="F9" s="14"/>
      <c r="G9" s="14">
        <v>4.3372536376445198E-2</v>
      </c>
      <c r="H9" s="14">
        <v>5.2273024434487302E-2</v>
      </c>
      <c r="I9" s="14">
        <v>6.2520758886234901E-2</v>
      </c>
      <c r="J9" s="14">
        <v>3.2384485964896403E-2</v>
      </c>
      <c r="K9" s="14"/>
      <c r="L9" s="14">
        <v>7.3459468413372794E-2</v>
      </c>
      <c r="M9" s="14">
        <v>2.3999529943425701E-2</v>
      </c>
      <c r="N9" s="14">
        <v>5.0458421155989801E-2</v>
      </c>
      <c r="O9" s="14">
        <v>3.8226597869621001E-2</v>
      </c>
      <c r="P9" s="14">
        <v>5.0074713190505403E-2</v>
      </c>
      <c r="Q9" s="14">
        <v>4.99341623090091E-2</v>
      </c>
      <c r="R9" s="14">
        <v>6.8002054678318005E-2</v>
      </c>
      <c r="S9" s="14">
        <v>4.7155458163366103E-2</v>
      </c>
      <c r="T9" s="14">
        <v>3.6886891998638802E-2</v>
      </c>
      <c r="U9" s="14"/>
      <c r="V9" s="14">
        <v>4.9735718235509097E-2</v>
      </c>
      <c r="W9" s="14">
        <v>4.8840304245282198E-2</v>
      </c>
      <c r="X9" s="14"/>
      <c r="Y9" s="14">
        <v>4.5703949696804198E-2</v>
      </c>
      <c r="Z9" s="14">
        <v>8.1177777452281705E-2</v>
      </c>
      <c r="AA9" s="14">
        <v>5.2654203671174703E-2</v>
      </c>
      <c r="AB9" s="14"/>
      <c r="AC9" s="14">
        <v>4.5442806086213303E-2</v>
      </c>
      <c r="AD9" s="14">
        <v>4.6177280832250901E-2</v>
      </c>
      <c r="AE9" s="14">
        <v>5.7982157372813203E-2</v>
      </c>
      <c r="AF9" s="14">
        <v>5.70937061827725E-2</v>
      </c>
    </row>
    <row r="10" spans="2:32" x14ac:dyDescent="0.3">
      <c r="B10" s="15" t="s">
        <v>243</v>
      </c>
      <c r="C10" s="14">
        <v>9.6388401152839101E-2</v>
      </c>
      <c r="D10" s="14">
        <v>9.4865103689485905E-2</v>
      </c>
      <c r="E10" s="14">
        <v>9.7360626709278197E-2</v>
      </c>
      <c r="F10" s="14"/>
      <c r="G10" s="14">
        <v>0.104360729126631</v>
      </c>
      <c r="H10" s="14">
        <v>7.9773061614077101E-2</v>
      </c>
      <c r="I10" s="14">
        <v>0.11546222307600899</v>
      </c>
      <c r="J10" s="14">
        <v>9.35077013986884E-2</v>
      </c>
      <c r="K10" s="14"/>
      <c r="L10" s="14">
        <v>0.10091827798985301</v>
      </c>
      <c r="M10" s="14">
        <v>7.3268705820573501E-2</v>
      </c>
      <c r="N10" s="14">
        <v>0.121409540684687</v>
      </c>
      <c r="O10" s="14">
        <v>8.8906636302943695E-2</v>
      </c>
      <c r="P10" s="14">
        <v>0.117537457166802</v>
      </c>
      <c r="Q10" s="14">
        <v>8.7143701613362406E-2</v>
      </c>
      <c r="R10" s="14">
        <v>0.12550530176942801</v>
      </c>
      <c r="S10" s="14">
        <v>7.9470255919976598E-2</v>
      </c>
      <c r="T10" s="14">
        <v>9.0918804249705998E-2</v>
      </c>
      <c r="U10" s="14"/>
      <c r="V10" s="14">
        <v>8.9219131862858597E-2</v>
      </c>
      <c r="W10" s="14">
        <v>0.111700818238598</v>
      </c>
      <c r="X10" s="14"/>
      <c r="Y10" s="14">
        <v>9.8960283798481499E-2</v>
      </c>
      <c r="Z10" s="14">
        <v>8.6033477158003302E-2</v>
      </c>
      <c r="AA10" s="14">
        <v>0.11770690700403701</v>
      </c>
      <c r="AB10" s="14"/>
      <c r="AC10" s="14">
        <v>0.108556955834705</v>
      </c>
      <c r="AD10" s="14">
        <v>9.3417586215882198E-2</v>
      </c>
      <c r="AE10" s="14">
        <v>0.120160198348296</v>
      </c>
      <c r="AF10" s="14">
        <v>8.0537743650606702E-2</v>
      </c>
    </row>
    <row r="11" spans="2:32" x14ac:dyDescent="0.3">
      <c r="B11" s="15" t="s">
        <v>244</v>
      </c>
      <c r="C11" s="14">
        <v>0.31002581831609799</v>
      </c>
      <c r="D11" s="14">
        <v>0.28043468109984798</v>
      </c>
      <c r="E11" s="14">
        <v>0.338386339811035</v>
      </c>
      <c r="F11" s="14"/>
      <c r="G11" s="14">
        <v>0.28510856928574602</v>
      </c>
      <c r="H11" s="14">
        <v>0.33966351823511798</v>
      </c>
      <c r="I11" s="14">
        <v>0.31482902364326198</v>
      </c>
      <c r="J11" s="14">
        <v>0.260680306647459</v>
      </c>
      <c r="K11" s="14"/>
      <c r="L11" s="14">
        <v>0.259207387672864</v>
      </c>
      <c r="M11" s="14">
        <v>0.30618168976746701</v>
      </c>
      <c r="N11" s="14">
        <v>0.33378791418332898</v>
      </c>
      <c r="O11" s="14">
        <v>0.26321936992621198</v>
      </c>
      <c r="P11" s="14">
        <v>0.35783549496467099</v>
      </c>
      <c r="Q11" s="14">
        <v>0.32422600772652099</v>
      </c>
      <c r="R11" s="14">
        <v>0.31976111249776801</v>
      </c>
      <c r="S11" s="14">
        <v>0.346766704237149</v>
      </c>
      <c r="T11" s="14">
        <v>0.34937064006722901</v>
      </c>
      <c r="U11" s="14"/>
      <c r="V11" s="14">
        <v>0.30491352770449098</v>
      </c>
      <c r="W11" s="14">
        <v>0.32215486687512901</v>
      </c>
      <c r="X11" s="14"/>
      <c r="Y11" s="14">
        <v>0.32463202065000302</v>
      </c>
      <c r="Z11" s="14">
        <v>0.24466489123187499</v>
      </c>
      <c r="AA11" s="14">
        <v>0.28099896265834901</v>
      </c>
      <c r="AB11" s="14"/>
      <c r="AC11" s="14">
        <v>0.328595190944935</v>
      </c>
      <c r="AD11" s="14">
        <v>0.32271356852183097</v>
      </c>
      <c r="AE11" s="14">
        <v>0.30482549862140002</v>
      </c>
      <c r="AF11" s="14">
        <v>0.26810734820703302</v>
      </c>
    </row>
    <row r="12" spans="2:32" x14ac:dyDescent="0.3">
      <c r="B12" s="15" t="s">
        <v>245</v>
      </c>
      <c r="C12" s="14">
        <v>0.53189165107846603</v>
      </c>
      <c r="D12" s="14">
        <v>0.56226122756099295</v>
      </c>
      <c r="E12" s="14">
        <v>0.50311819028552096</v>
      </c>
      <c r="F12" s="14"/>
      <c r="G12" s="14">
        <v>0.55637791443853402</v>
      </c>
      <c r="H12" s="14">
        <v>0.51211951964468205</v>
      </c>
      <c r="I12" s="14">
        <v>0.50009698904169197</v>
      </c>
      <c r="J12" s="14">
        <v>0.60496037215859899</v>
      </c>
      <c r="K12" s="14"/>
      <c r="L12" s="14">
        <v>0.54982138769537703</v>
      </c>
      <c r="M12" s="14">
        <v>0.59060040615966403</v>
      </c>
      <c r="N12" s="14">
        <v>0.48866179958258399</v>
      </c>
      <c r="O12" s="14">
        <v>0.60964739590122297</v>
      </c>
      <c r="P12" s="14">
        <v>0.46370199162076198</v>
      </c>
      <c r="Q12" s="14">
        <v>0.52673978106963804</v>
      </c>
      <c r="R12" s="14">
        <v>0.47708790658248701</v>
      </c>
      <c r="S12" s="14">
        <v>0.51789514694840799</v>
      </c>
      <c r="T12" s="14">
        <v>0.50174125944782899</v>
      </c>
      <c r="U12" s="14"/>
      <c r="V12" s="14">
        <v>0.55227362851016104</v>
      </c>
      <c r="W12" s="14">
        <v>0.48931116701441701</v>
      </c>
      <c r="X12" s="14"/>
      <c r="Y12" s="14">
        <v>0.51979612531789499</v>
      </c>
      <c r="Z12" s="14">
        <v>0.58194851304199102</v>
      </c>
      <c r="AA12" s="14">
        <v>0.54174312566149196</v>
      </c>
      <c r="AB12" s="14"/>
      <c r="AC12" s="14">
        <v>0.49445291164007998</v>
      </c>
      <c r="AD12" s="14">
        <v>0.53303682385041196</v>
      </c>
      <c r="AE12" s="14">
        <v>0.47547596476077802</v>
      </c>
      <c r="AF12" s="14">
        <v>0.59205068815456596</v>
      </c>
    </row>
    <row r="13" spans="2:32" x14ac:dyDescent="0.3">
      <c r="B13" s="15" t="s">
        <v>63</v>
      </c>
      <c r="C13" s="20">
        <v>1.1663150126095E-2</v>
      </c>
      <c r="D13" s="20">
        <v>1.0345796131584499E-2</v>
      </c>
      <c r="E13" s="20">
        <v>1.30158162743507E-2</v>
      </c>
      <c r="F13" s="20"/>
      <c r="G13" s="20">
        <v>1.0780250772644001E-2</v>
      </c>
      <c r="H13" s="20">
        <v>1.61708760716349E-2</v>
      </c>
      <c r="I13" s="20">
        <v>7.0910053528023499E-3</v>
      </c>
      <c r="J13" s="20">
        <v>8.4671338303568006E-3</v>
      </c>
      <c r="K13" s="20"/>
      <c r="L13" s="20">
        <v>1.6593478228533898E-2</v>
      </c>
      <c r="M13" s="20">
        <v>5.9496683088701603E-3</v>
      </c>
      <c r="N13" s="20">
        <v>5.6823243934093198E-3</v>
      </c>
      <c r="O13" s="20">
        <v>0</v>
      </c>
      <c r="P13" s="20">
        <v>1.08503430572588E-2</v>
      </c>
      <c r="Q13" s="20">
        <v>1.19563472814693E-2</v>
      </c>
      <c r="R13" s="20">
        <v>9.6436244719985895E-3</v>
      </c>
      <c r="S13" s="20">
        <v>8.7124347311007804E-3</v>
      </c>
      <c r="T13" s="20">
        <v>2.10824042365962E-2</v>
      </c>
      <c r="U13" s="20"/>
      <c r="V13" s="20">
        <v>3.8579936869812502E-3</v>
      </c>
      <c r="W13" s="20">
        <v>2.7992843626573699E-2</v>
      </c>
      <c r="X13" s="20"/>
      <c r="Y13" s="20">
        <v>1.0907620536816501E-2</v>
      </c>
      <c r="Z13" s="20">
        <v>6.1753411158497404E-3</v>
      </c>
      <c r="AA13" s="20">
        <v>6.8968010049479597E-3</v>
      </c>
      <c r="AB13" s="20"/>
      <c r="AC13" s="20">
        <v>2.2952135494067001E-2</v>
      </c>
      <c r="AD13" s="20">
        <v>4.65474057962364E-3</v>
      </c>
      <c r="AE13" s="20">
        <v>4.1556180896712702E-2</v>
      </c>
      <c r="AF13" s="20">
        <v>2.2105138050211698E-3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266</v>
      </c>
      <c r="E2" s="23"/>
      <c r="F2" s="23"/>
      <c r="G2" s="23"/>
    </row>
    <row r="6" spans="2:7" ht="49.95" customHeight="1" x14ac:dyDescent="0.3">
      <c r="B6" s="17" t="s">
        <v>14</v>
      </c>
      <c r="C6" s="17" t="s">
        <v>257</v>
      </c>
      <c r="D6" s="17" t="s">
        <v>258</v>
      </c>
      <c r="E6" s="17" t="s">
        <v>259</v>
      </c>
      <c r="F6" s="17" t="s">
        <v>260</v>
      </c>
    </row>
    <row r="7" spans="2:7" x14ac:dyDescent="0.3">
      <c r="B7" s="15" t="s">
        <v>261</v>
      </c>
      <c r="C7" s="14">
        <v>0.151703134681518</v>
      </c>
      <c r="D7" s="14">
        <v>0.18864664862623401</v>
      </c>
      <c r="E7" s="14">
        <v>0.20656168556766599</v>
      </c>
      <c r="F7" s="14">
        <v>0.28437541505654301</v>
      </c>
    </row>
    <row r="8" spans="2:7" x14ac:dyDescent="0.3">
      <c r="B8" s="15" t="s">
        <v>262</v>
      </c>
      <c r="C8" s="14">
        <v>0.397532732089035</v>
      </c>
      <c r="D8" s="14">
        <v>0.44193928102324298</v>
      </c>
      <c r="E8" s="14">
        <v>0.30009288312250099</v>
      </c>
      <c r="F8" s="14">
        <v>0.43127101570696402</v>
      </c>
    </row>
    <row r="9" spans="2:7" x14ac:dyDescent="0.3">
      <c r="B9" s="15" t="s">
        <v>263</v>
      </c>
      <c r="C9" s="14">
        <v>0.18740788929329799</v>
      </c>
      <c r="D9" s="14">
        <v>0.17860610345387001</v>
      </c>
      <c r="E9" s="14">
        <v>0.115368823869756</v>
      </c>
      <c r="F9" s="14">
        <v>0.15800787837458599</v>
      </c>
    </row>
    <row r="10" spans="2:7" x14ac:dyDescent="0.3">
      <c r="B10" s="15" t="s">
        <v>264</v>
      </c>
      <c r="C10" s="14">
        <v>0.22065060966149699</v>
      </c>
      <c r="D10" s="14">
        <v>0.14519069169624099</v>
      </c>
      <c r="E10" s="14">
        <v>0.292433989680697</v>
      </c>
      <c r="F10" s="14">
        <v>0.10383221431048199</v>
      </c>
    </row>
    <row r="11" spans="2:7" x14ac:dyDescent="0.3">
      <c r="B11" s="15" t="s">
        <v>265</v>
      </c>
      <c r="C11" s="14">
        <v>4.27056342746523E-2</v>
      </c>
      <c r="D11" s="14">
        <v>4.5617275200413102E-2</v>
      </c>
      <c r="E11" s="14">
        <v>8.5542617759380102E-2</v>
      </c>
      <c r="F11" s="14">
        <v>2.2513476551425101E-2</v>
      </c>
    </row>
    <row r="12" spans="2:7" x14ac:dyDescent="0.3">
      <c r="B12" s="16" t="s">
        <v>267</v>
      </c>
      <c r="C12" s="16"/>
      <c r="D12" s="16"/>
      <c r="E12" s="16"/>
      <c r="F12" s="16"/>
    </row>
    <row r="13" spans="2:7" x14ac:dyDescent="0.3">
      <c r="B13" t="s">
        <v>65</v>
      </c>
    </row>
    <row r="14" spans="2:7" x14ac:dyDescent="0.3">
      <c r="B14" t="s">
        <v>66</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268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484</v>
      </c>
      <c r="D7" s="10">
        <v>252</v>
      </c>
      <c r="E7" s="10">
        <v>231</v>
      </c>
      <c r="F7" s="10"/>
      <c r="G7" s="10">
        <v>0</v>
      </c>
      <c r="H7" s="10">
        <v>484</v>
      </c>
      <c r="I7" s="10">
        <v>0</v>
      </c>
      <c r="J7" s="10">
        <v>0</v>
      </c>
      <c r="K7" s="10"/>
      <c r="L7" s="10">
        <v>87</v>
      </c>
      <c r="M7" s="10">
        <v>53</v>
      </c>
      <c r="N7" s="10">
        <v>43</v>
      </c>
      <c r="O7" s="10">
        <v>36</v>
      </c>
      <c r="P7" s="10">
        <v>46</v>
      </c>
      <c r="Q7" s="10">
        <v>63</v>
      </c>
      <c r="R7" s="10">
        <v>48</v>
      </c>
      <c r="S7" s="10">
        <v>34</v>
      </c>
      <c r="T7" s="10">
        <v>74</v>
      </c>
      <c r="U7" s="10"/>
      <c r="V7" s="10">
        <v>311</v>
      </c>
      <c r="W7" s="10">
        <v>172</v>
      </c>
      <c r="X7" s="10"/>
      <c r="Y7" s="10">
        <v>387</v>
      </c>
      <c r="Z7" s="10">
        <v>33</v>
      </c>
      <c r="AA7" s="10">
        <v>38</v>
      </c>
      <c r="AB7" s="10"/>
      <c r="AC7" s="10">
        <v>139</v>
      </c>
      <c r="AD7" s="10">
        <v>247</v>
      </c>
      <c r="AE7" s="10">
        <v>33</v>
      </c>
      <c r="AF7" s="10">
        <v>64</v>
      </c>
    </row>
    <row r="8" spans="2:32" ht="30" customHeight="1" x14ac:dyDescent="0.3">
      <c r="B8" s="11" t="s">
        <v>19</v>
      </c>
      <c r="C8" s="11">
        <v>468</v>
      </c>
      <c r="D8" s="11">
        <v>224</v>
      </c>
      <c r="E8" s="11">
        <v>243</v>
      </c>
      <c r="F8" s="11"/>
      <c r="G8" s="11">
        <v>0</v>
      </c>
      <c r="H8" s="11">
        <v>468</v>
      </c>
      <c r="I8" s="11">
        <v>0</v>
      </c>
      <c r="J8" s="11">
        <v>0</v>
      </c>
      <c r="K8" s="11"/>
      <c r="L8" s="11">
        <v>95</v>
      </c>
      <c r="M8" s="11">
        <v>52</v>
      </c>
      <c r="N8" s="11">
        <v>37</v>
      </c>
      <c r="O8" s="11">
        <v>34</v>
      </c>
      <c r="P8" s="11">
        <v>44</v>
      </c>
      <c r="Q8" s="11">
        <v>64</v>
      </c>
      <c r="R8" s="11">
        <v>44</v>
      </c>
      <c r="S8" s="11">
        <v>30</v>
      </c>
      <c r="T8" s="11">
        <v>69</v>
      </c>
      <c r="U8" s="11"/>
      <c r="V8" s="11">
        <v>293</v>
      </c>
      <c r="W8" s="11">
        <v>174</v>
      </c>
      <c r="X8" s="11"/>
      <c r="Y8" s="11">
        <v>330</v>
      </c>
      <c r="Z8" s="11">
        <v>49</v>
      </c>
      <c r="AA8" s="11">
        <v>28</v>
      </c>
      <c r="AB8" s="11"/>
      <c r="AC8" s="11">
        <v>120</v>
      </c>
      <c r="AD8" s="11">
        <v>209</v>
      </c>
      <c r="AE8" s="11">
        <v>55</v>
      </c>
      <c r="AF8" s="11">
        <v>84</v>
      </c>
    </row>
    <row r="9" spans="2:32" x14ac:dyDescent="0.3">
      <c r="B9" s="15" t="s">
        <v>261</v>
      </c>
      <c r="C9" s="14">
        <v>0.151703134681518</v>
      </c>
      <c r="D9" s="14">
        <v>0.16326152828482801</v>
      </c>
      <c r="E9" s="14">
        <v>0.14175783142641599</v>
      </c>
      <c r="F9" s="14"/>
      <c r="G9" s="14">
        <v>0</v>
      </c>
      <c r="H9" s="14">
        <v>0.151703134681518</v>
      </c>
      <c r="I9" s="14">
        <v>0</v>
      </c>
      <c r="J9" s="14">
        <v>0</v>
      </c>
      <c r="K9" s="14"/>
      <c r="L9" s="14">
        <v>0.25577272291689401</v>
      </c>
      <c r="M9" s="14">
        <v>0.150439971562144</v>
      </c>
      <c r="N9" s="14">
        <v>4.2214985724866698E-2</v>
      </c>
      <c r="O9" s="14">
        <v>0.13690998456241099</v>
      </c>
      <c r="P9" s="14">
        <v>0.20400694327346</v>
      </c>
      <c r="Q9" s="14">
        <v>0.140241149913754</v>
      </c>
      <c r="R9" s="14">
        <v>0.14950825369948301</v>
      </c>
      <c r="S9" s="14">
        <v>4.9619344121354603E-2</v>
      </c>
      <c r="T9" s="14">
        <v>9.9430901580330994E-2</v>
      </c>
      <c r="U9" s="14"/>
      <c r="V9" s="14">
        <v>0.16504354778320801</v>
      </c>
      <c r="W9" s="14">
        <v>0.12481257226494399</v>
      </c>
      <c r="X9" s="14"/>
      <c r="Y9" s="14">
        <v>0.115163734706291</v>
      </c>
      <c r="Z9" s="14">
        <v>0.30701295417025398</v>
      </c>
      <c r="AA9" s="14">
        <v>0.39343057239115098</v>
      </c>
      <c r="AB9" s="14"/>
      <c r="AC9" s="14">
        <v>8.7926524853522203E-2</v>
      </c>
      <c r="AD9" s="14">
        <v>0.12683966914331901</v>
      </c>
      <c r="AE9" s="14">
        <v>0.20530604323579801</v>
      </c>
      <c r="AF9" s="14">
        <v>0.260453980653582</v>
      </c>
    </row>
    <row r="10" spans="2:32" x14ac:dyDescent="0.3">
      <c r="B10" s="15" t="s">
        <v>262</v>
      </c>
      <c r="C10" s="14">
        <v>0.397532732089035</v>
      </c>
      <c r="D10" s="14">
        <v>0.38953700177952899</v>
      </c>
      <c r="E10" s="14">
        <v>0.40219330561433803</v>
      </c>
      <c r="F10" s="14"/>
      <c r="G10" s="14">
        <v>0</v>
      </c>
      <c r="H10" s="14">
        <v>0.397532732089035</v>
      </c>
      <c r="I10" s="14">
        <v>0</v>
      </c>
      <c r="J10" s="14">
        <v>0</v>
      </c>
      <c r="K10" s="14"/>
      <c r="L10" s="14">
        <v>0.33043328736414301</v>
      </c>
      <c r="M10" s="14">
        <v>0.38132328292364398</v>
      </c>
      <c r="N10" s="14">
        <v>0.29571536265364101</v>
      </c>
      <c r="O10" s="14">
        <v>0.41712856873989801</v>
      </c>
      <c r="P10" s="14">
        <v>0.43890642464434798</v>
      </c>
      <c r="Q10" s="14">
        <v>0.42286857211703399</v>
      </c>
      <c r="R10" s="14">
        <v>0.41233448650503102</v>
      </c>
      <c r="S10" s="14">
        <v>0.34572251390196101</v>
      </c>
      <c r="T10" s="14">
        <v>0.51005814666238503</v>
      </c>
      <c r="U10" s="14"/>
      <c r="V10" s="14">
        <v>0.41386156130089302</v>
      </c>
      <c r="W10" s="14">
        <v>0.37219702922148301</v>
      </c>
      <c r="X10" s="14"/>
      <c r="Y10" s="14">
        <v>0.379113904009106</v>
      </c>
      <c r="Z10" s="14">
        <v>0.26974028437231001</v>
      </c>
      <c r="AA10" s="14">
        <v>0.364719955108261</v>
      </c>
      <c r="AB10" s="14"/>
      <c r="AC10" s="14">
        <v>0.31980974332545298</v>
      </c>
      <c r="AD10" s="14">
        <v>0.41468008956253299</v>
      </c>
      <c r="AE10" s="14">
        <v>0.48651761308561697</v>
      </c>
      <c r="AF10" s="14">
        <v>0.41181736739859498</v>
      </c>
    </row>
    <row r="11" spans="2:32" x14ac:dyDescent="0.3">
      <c r="B11" s="15" t="s">
        <v>263</v>
      </c>
      <c r="C11" s="14">
        <v>0.18740788929329799</v>
      </c>
      <c r="D11" s="14">
        <v>0.19321655238857399</v>
      </c>
      <c r="E11" s="14">
        <v>0.18290577054305199</v>
      </c>
      <c r="F11" s="14"/>
      <c r="G11" s="14">
        <v>0</v>
      </c>
      <c r="H11" s="14">
        <v>0.18740788929329799</v>
      </c>
      <c r="I11" s="14">
        <v>0</v>
      </c>
      <c r="J11" s="14">
        <v>0</v>
      </c>
      <c r="K11" s="14"/>
      <c r="L11" s="14">
        <v>0.161039227602882</v>
      </c>
      <c r="M11" s="14">
        <v>0.10939567439016699</v>
      </c>
      <c r="N11" s="14">
        <v>0.25350037692877397</v>
      </c>
      <c r="O11" s="14">
        <v>0.16523800167487801</v>
      </c>
      <c r="P11" s="14">
        <v>0.149034813692971</v>
      </c>
      <c r="Q11" s="14">
        <v>0.28781945712969398</v>
      </c>
      <c r="R11" s="14">
        <v>0.15140630488566001</v>
      </c>
      <c r="S11" s="14">
        <v>0.30529139881511103</v>
      </c>
      <c r="T11" s="14">
        <v>0.16131617195719999</v>
      </c>
      <c r="U11" s="14"/>
      <c r="V11" s="14">
        <v>0.18892974432854601</v>
      </c>
      <c r="W11" s="14">
        <v>0.18584019918170699</v>
      </c>
      <c r="X11" s="14"/>
      <c r="Y11" s="14">
        <v>0.20761648256741799</v>
      </c>
      <c r="Z11" s="14">
        <v>0.186085308039558</v>
      </c>
      <c r="AA11" s="14">
        <v>0.102432906847494</v>
      </c>
      <c r="AB11" s="14"/>
      <c r="AC11" s="14">
        <v>0.20768371771215399</v>
      </c>
      <c r="AD11" s="14">
        <v>0.20849146452234299</v>
      </c>
      <c r="AE11" s="14">
        <v>0.13817283582557299</v>
      </c>
      <c r="AF11" s="14">
        <v>0.14007627034042</v>
      </c>
    </row>
    <row r="12" spans="2:32" x14ac:dyDescent="0.3">
      <c r="B12" s="15" t="s">
        <v>264</v>
      </c>
      <c r="C12" s="14">
        <v>0.22065060966149699</v>
      </c>
      <c r="D12" s="14">
        <v>0.19235526789311</v>
      </c>
      <c r="E12" s="14">
        <v>0.24763785860307599</v>
      </c>
      <c r="F12" s="14"/>
      <c r="G12" s="14">
        <v>0</v>
      </c>
      <c r="H12" s="14">
        <v>0.22065060966149699</v>
      </c>
      <c r="I12" s="14">
        <v>0</v>
      </c>
      <c r="J12" s="14">
        <v>0</v>
      </c>
      <c r="K12" s="14"/>
      <c r="L12" s="14">
        <v>0.208194032244604</v>
      </c>
      <c r="M12" s="14">
        <v>0.23797165799251899</v>
      </c>
      <c r="N12" s="14">
        <v>0.35924830382051498</v>
      </c>
      <c r="O12" s="14">
        <v>0.28072344502281299</v>
      </c>
      <c r="P12" s="14">
        <v>0.17158357849403699</v>
      </c>
      <c r="Q12" s="14">
        <v>0.149070820839518</v>
      </c>
      <c r="R12" s="14">
        <v>0.23334475980812</v>
      </c>
      <c r="S12" s="14">
        <v>0.22649795701065101</v>
      </c>
      <c r="T12" s="14">
        <v>0.20643941733888799</v>
      </c>
      <c r="U12" s="14"/>
      <c r="V12" s="14">
        <v>0.182512209581768</v>
      </c>
      <c r="W12" s="14">
        <v>0.28589126803869902</v>
      </c>
      <c r="X12" s="14"/>
      <c r="Y12" s="14">
        <v>0.25308610514697399</v>
      </c>
      <c r="Z12" s="14">
        <v>0.20927646130696101</v>
      </c>
      <c r="AA12" s="14">
        <v>8.1995331087314299E-2</v>
      </c>
      <c r="AB12" s="14"/>
      <c r="AC12" s="14">
        <v>0.350531476557365</v>
      </c>
      <c r="AD12" s="14">
        <v>0.198499777885072</v>
      </c>
      <c r="AE12" s="14">
        <v>0.144832111173438</v>
      </c>
      <c r="AF12" s="14">
        <v>0.14258482873279199</v>
      </c>
    </row>
    <row r="13" spans="2:32" x14ac:dyDescent="0.3">
      <c r="B13" s="15" t="s">
        <v>265</v>
      </c>
      <c r="C13" s="20">
        <v>4.27056342746523E-2</v>
      </c>
      <c r="D13" s="20">
        <v>6.1629649653959298E-2</v>
      </c>
      <c r="E13" s="20">
        <v>2.55052338131176E-2</v>
      </c>
      <c r="F13" s="20"/>
      <c r="G13" s="20">
        <v>0</v>
      </c>
      <c r="H13" s="20">
        <v>4.27056342746523E-2</v>
      </c>
      <c r="I13" s="20">
        <v>0</v>
      </c>
      <c r="J13" s="20">
        <v>0</v>
      </c>
      <c r="K13" s="20"/>
      <c r="L13" s="20">
        <v>4.4560729871477398E-2</v>
      </c>
      <c r="M13" s="20">
        <v>0.12086941313152599</v>
      </c>
      <c r="N13" s="20">
        <v>4.9320970872202503E-2</v>
      </c>
      <c r="O13" s="20">
        <v>0</v>
      </c>
      <c r="P13" s="20">
        <v>3.6468239895184801E-2</v>
      </c>
      <c r="Q13" s="20">
        <v>0</v>
      </c>
      <c r="R13" s="20">
        <v>5.3406195101705599E-2</v>
      </c>
      <c r="S13" s="20">
        <v>7.2868786150922099E-2</v>
      </c>
      <c r="T13" s="20">
        <v>2.2755362461195899E-2</v>
      </c>
      <c r="U13" s="20"/>
      <c r="V13" s="20">
        <v>4.9652937005585498E-2</v>
      </c>
      <c r="W13" s="20">
        <v>3.1258931293167397E-2</v>
      </c>
      <c r="X13" s="20"/>
      <c r="Y13" s="20">
        <v>4.5019773570211301E-2</v>
      </c>
      <c r="Z13" s="20">
        <v>2.78849921109172E-2</v>
      </c>
      <c r="AA13" s="20">
        <v>5.7421234565779598E-2</v>
      </c>
      <c r="AB13" s="20"/>
      <c r="AC13" s="20">
        <v>3.4048537551505699E-2</v>
      </c>
      <c r="AD13" s="20">
        <v>5.1488998886732501E-2</v>
      </c>
      <c r="AE13" s="20">
        <v>2.5171396679574298E-2</v>
      </c>
      <c r="AF13" s="20">
        <v>4.5067552874610901E-2</v>
      </c>
    </row>
    <row r="14" spans="2:32" x14ac:dyDescent="0.3">
      <c r="B14" s="16" t="s">
        <v>267</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269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484</v>
      </c>
      <c r="D7" s="10">
        <v>252</v>
      </c>
      <c r="E7" s="10">
        <v>231</v>
      </c>
      <c r="F7" s="10"/>
      <c r="G7" s="10">
        <v>0</v>
      </c>
      <c r="H7" s="10">
        <v>484</v>
      </c>
      <c r="I7" s="10">
        <v>0</v>
      </c>
      <c r="J7" s="10">
        <v>0</v>
      </c>
      <c r="K7" s="10"/>
      <c r="L7" s="10">
        <v>87</v>
      </c>
      <c r="M7" s="10">
        <v>53</v>
      </c>
      <c r="N7" s="10">
        <v>43</v>
      </c>
      <c r="O7" s="10">
        <v>36</v>
      </c>
      <c r="P7" s="10">
        <v>46</v>
      </c>
      <c r="Q7" s="10">
        <v>63</v>
      </c>
      <c r="R7" s="10">
        <v>48</v>
      </c>
      <c r="S7" s="10">
        <v>34</v>
      </c>
      <c r="T7" s="10">
        <v>74</v>
      </c>
      <c r="U7" s="10"/>
      <c r="V7" s="10">
        <v>311</v>
      </c>
      <c r="W7" s="10">
        <v>172</v>
      </c>
      <c r="X7" s="10"/>
      <c r="Y7" s="10">
        <v>387</v>
      </c>
      <c r="Z7" s="10">
        <v>33</v>
      </c>
      <c r="AA7" s="10">
        <v>38</v>
      </c>
      <c r="AB7" s="10"/>
      <c r="AC7" s="10">
        <v>139</v>
      </c>
      <c r="AD7" s="10">
        <v>247</v>
      </c>
      <c r="AE7" s="10">
        <v>33</v>
      </c>
      <c r="AF7" s="10">
        <v>64</v>
      </c>
    </row>
    <row r="8" spans="2:32" ht="30" customHeight="1" x14ac:dyDescent="0.3">
      <c r="B8" s="11" t="s">
        <v>19</v>
      </c>
      <c r="C8" s="11">
        <v>468</v>
      </c>
      <c r="D8" s="11">
        <v>224</v>
      </c>
      <c r="E8" s="11">
        <v>243</v>
      </c>
      <c r="F8" s="11"/>
      <c r="G8" s="11">
        <v>0</v>
      </c>
      <c r="H8" s="11">
        <v>468</v>
      </c>
      <c r="I8" s="11">
        <v>0</v>
      </c>
      <c r="J8" s="11">
        <v>0</v>
      </c>
      <c r="K8" s="11"/>
      <c r="L8" s="11">
        <v>95</v>
      </c>
      <c r="M8" s="11">
        <v>52</v>
      </c>
      <c r="N8" s="11">
        <v>37</v>
      </c>
      <c r="O8" s="11">
        <v>34</v>
      </c>
      <c r="P8" s="11">
        <v>44</v>
      </c>
      <c r="Q8" s="11">
        <v>64</v>
      </c>
      <c r="R8" s="11">
        <v>44</v>
      </c>
      <c r="S8" s="11">
        <v>30</v>
      </c>
      <c r="T8" s="11">
        <v>69</v>
      </c>
      <c r="U8" s="11"/>
      <c r="V8" s="11">
        <v>293</v>
      </c>
      <c r="W8" s="11">
        <v>174</v>
      </c>
      <c r="X8" s="11"/>
      <c r="Y8" s="11">
        <v>330</v>
      </c>
      <c r="Z8" s="11">
        <v>49</v>
      </c>
      <c r="AA8" s="11">
        <v>28</v>
      </c>
      <c r="AB8" s="11"/>
      <c r="AC8" s="11">
        <v>120</v>
      </c>
      <c r="AD8" s="11">
        <v>209</v>
      </c>
      <c r="AE8" s="11">
        <v>55</v>
      </c>
      <c r="AF8" s="11">
        <v>84</v>
      </c>
    </row>
    <row r="9" spans="2:32" x14ac:dyDescent="0.3">
      <c r="B9" s="15" t="s">
        <v>261</v>
      </c>
      <c r="C9" s="14">
        <v>0.18864664862623401</v>
      </c>
      <c r="D9" s="14">
        <v>0.19276100082022099</v>
      </c>
      <c r="E9" s="14">
        <v>0.185707102585252</v>
      </c>
      <c r="F9" s="14"/>
      <c r="G9" s="14">
        <v>0</v>
      </c>
      <c r="H9" s="14">
        <v>0.18864664862623401</v>
      </c>
      <c r="I9" s="14">
        <v>0</v>
      </c>
      <c r="J9" s="14">
        <v>0</v>
      </c>
      <c r="K9" s="14"/>
      <c r="L9" s="14">
        <v>0.32823848476433498</v>
      </c>
      <c r="M9" s="14">
        <v>0.21254308768699701</v>
      </c>
      <c r="N9" s="14">
        <v>4.5767978298534601E-2</v>
      </c>
      <c r="O9" s="14">
        <v>0.16666045814050201</v>
      </c>
      <c r="P9" s="14">
        <v>0.25368295240312499</v>
      </c>
      <c r="Q9" s="14">
        <v>0.13510813187179499</v>
      </c>
      <c r="R9" s="14">
        <v>0.13170618866558101</v>
      </c>
      <c r="S9" s="14">
        <v>0.13029515203064601</v>
      </c>
      <c r="T9" s="14">
        <v>0.137394321260532</v>
      </c>
      <c r="U9" s="14"/>
      <c r="V9" s="14">
        <v>0.237319676448875</v>
      </c>
      <c r="W9" s="14">
        <v>0.102589026349291</v>
      </c>
      <c r="X9" s="14"/>
      <c r="Y9" s="14">
        <v>0.13988572215204201</v>
      </c>
      <c r="Z9" s="14">
        <v>0.27912796205933699</v>
      </c>
      <c r="AA9" s="14">
        <v>0.44671528619557499</v>
      </c>
      <c r="AB9" s="14"/>
      <c r="AC9" s="14">
        <v>6.7053828413339595E-2</v>
      </c>
      <c r="AD9" s="14">
        <v>0.17773234810229399</v>
      </c>
      <c r="AE9" s="14">
        <v>0.18013464655622399</v>
      </c>
      <c r="AF9" s="14">
        <v>0.38613317375698503</v>
      </c>
    </row>
    <row r="10" spans="2:32" x14ac:dyDescent="0.3">
      <c r="B10" s="15" t="s">
        <v>262</v>
      </c>
      <c r="C10" s="14">
        <v>0.44193928102324298</v>
      </c>
      <c r="D10" s="14">
        <v>0.42693597123750898</v>
      </c>
      <c r="E10" s="14">
        <v>0.45323779947001602</v>
      </c>
      <c r="F10" s="14"/>
      <c r="G10" s="14">
        <v>0</v>
      </c>
      <c r="H10" s="14">
        <v>0.44193928102324298</v>
      </c>
      <c r="I10" s="14">
        <v>0</v>
      </c>
      <c r="J10" s="14">
        <v>0</v>
      </c>
      <c r="K10" s="14"/>
      <c r="L10" s="14">
        <v>0.35176525513643597</v>
      </c>
      <c r="M10" s="14">
        <v>0.34974211467494998</v>
      </c>
      <c r="N10" s="14">
        <v>0.40835881211314401</v>
      </c>
      <c r="O10" s="14">
        <v>0.54120545798160002</v>
      </c>
      <c r="P10" s="14">
        <v>0.49000668304078399</v>
      </c>
      <c r="Q10" s="14">
        <v>0.490408979413058</v>
      </c>
      <c r="R10" s="14">
        <v>0.514752440624757</v>
      </c>
      <c r="S10" s="14">
        <v>0.45667242144652298</v>
      </c>
      <c r="T10" s="14">
        <v>0.47545262680804901</v>
      </c>
      <c r="U10" s="14"/>
      <c r="V10" s="14">
        <v>0.42646754877327397</v>
      </c>
      <c r="W10" s="14">
        <v>0.47026584036409602</v>
      </c>
      <c r="X10" s="14"/>
      <c r="Y10" s="14">
        <v>0.45242781721689701</v>
      </c>
      <c r="Z10" s="14">
        <v>0.39066793050300602</v>
      </c>
      <c r="AA10" s="14">
        <v>0.34014585858672702</v>
      </c>
      <c r="AB10" s="14"/>
      <c r="AC10" s="14">
        <v>0.44726379151294499</v>
      </c>
      <c r="AD10" s="14">
        <v>0.45737004166751</v>
      </c>
      <c r="AE10" s="14">
        <v>0.52046137177516805</v>
      </c>
      <c r="AF10" s="14">
        <v>0.34929160934564002</v>
      </c>
    </row>
    <row r="11" spans="2:32" x14ac:dyDescent="0.3">
      <c r="B11" s="15" t="s">
        <v>263</v>
      </c>
      <c r="C11" s="14">
        <v>0.17860610345387001</v>
      </c>
      <c r="D11" s="14">
        <v>0.20204487798899701</v>
      </c>
      <c r="E11" s="14">
        <v>0.15786290735668199</v>
      </c>
      <c r="F11" s="14"/>
      <c r="G11" s="14">
        <v>0</v>
      </c>
      <c r="H11" s="14">
        <v>0.17860610345387001</v>
      </c>
      <c r="I11" s="14">
        <v>0</v>
      </c>
      <c r="J11" s="14">
        <v>0</v>
      </c>
      <c r="K11" s="14"/>
      <c r="L11" s="14">
        <v>0.16304500284319901</v>
      </c>
      <c r="M11" s="14">
        <v>0.142486479089935</v>
      </c>
      <c r="N11" s="14">
        <v>0.28171385493854401</v>
      </c>
      <c r="O11" s="14">
        <v>0.115255600881754</v>
      </c>
      <c r="P11" s="14">
        <v>0.156570281261977</v>
      </c>
      <c r="Q11" s="14">
        <v>0.22541206787563001</v>
      </c>
      <c r="R11" s="14">
        <v>0.140995270806925</v>
      </c>
      <c r="S11" s="14">
        <v>0.251778576595516</v>
      </c>
      <c r="T11" s="14">
        <v>0.16602925473414401</v>
      </c>
      <c r="U11" s="14"/>
      <c r="V11" s="14">
        <v>0.167063516230536</v>
      </c>
      <c r="W11" s="14">
        <v>0.198941424789322</v>
      </c>
      <c r="X11" s="14"/>
      <c r="Y11" s="14">
        <v>0.19167142443040699</v>
      </c>
      <c r="Z11" s="14">
        <v>0.20927646130696101</v>
      </c>
      <c r="AA11" s="14">
        <v>2.4574096521534701E-2</v>
      </c>
      <c r="AB11" s="14"/>
      <c r="AC11" s="14">
        <v>0.21538057304101399</v>
      </c>
      <c r="AD11" s="14">
        <v>0.17896253527390499</v>
      </c>
      <c r="AE11" s="14">
        <v>0.16306758642914701</v>
      </c>
      <c r="AF11" s="14">
        <v>0.137346885404594</v>
      </c>
    </row>
    <row r="12" spans="2:32" x14ac:dyDescent="0.3">
      <c r="B12" s="15" t="s">
        <v>264</v>
      </c>
      <c r="C12" s="14">
        <v>0.14519069169624099</v>
      </c>
      <c r="D12" s="14">
        <v>0.10694219650899101</v>
      </c>
      <c r="E12" s="14">
        <v>0.18098814464718599</v>
      </c>
      <c r="F12" s="14"/>
      <c r="G12" s="14">
        <v>0</v>
      </c>
      <c r="H12" s="14">
        <v>0.14519069169624099</v>
      </c>
      <c r="I12" s="14">
        <v>0</v>
      </c>
      <c r="J12" s="14">
        <v>0</v>
      </c>
      <c r="K12" s="14"/>
      <c r="L12" s="14">
        <v>0.104072052957373</v>
      </c>
      <c r="M12" s="14">
        <v>0.18961987935467101</v>
      </c>
      <c r="N12" s="14">
        <v>0.239498869213677</v>
      </c>
      <c r="O12" s="14">
        <v>0.14994720237937101</v>
      </c>
      <c r="P12" s="14">
        <v>8.1688127444928801E-2</v>
      </c>
      <c r="Q12" s="14">
        <v>0.149070820839518</v>
      </c>
      <c r="R12" s="14">
        <v>9.2366204891207906E-2</v>
      </c>
      <c r="S12" s="14">
        <v>0.11487417064993199</v>
      </c>
      <c r="T12" s="14">
        <v>0.19836843473607799</v>
      </c>
      <c r="U12" s="14"/>
      <c r="V12" s="14">
        <v>0.124475872981156</v>
      </c>
      <c r="W12" s="14">
        <v>0.18075983682821201</v>
      </c>
      <c r="X12" s="14"/>
      <c r="Y12" s="14">
        <v>0.168605886354353</v>
      </c>
      <c r="Z12" s="14">
        <v>6.51576619088617E-2</v>
      </c>
      <c r="AA12" s="14">
        <v>0.159854141413273</v>
      </c>
      <c r="AB12" s="14"/>
      <c r="AC12" s="14">
        <v>0.224186363143071</v>
      </c>
      <c r="AD12" s="14">
        <v>0.13757786497273</v>
      </c>
      <c r="AE12" s="14">
        <v>8.5993601880312007E-2</v>
      </c>
      <c r="AF12" s="14">
        <v>9.1754935424960896E-2</v>
      </c>
    </row>
    <row r="13" spans="2:32" x14ac:dyDescent="0.3">
      <c r="B13" s="15" t="s">
        <v>265</v>
      </c>
      <c r="C13" s="20">
        <v>4.5617275200413102E-2</v>
      </c>
      <c r="D13" s="20">
        <v>7.1315953444283597E-2</v>
      </c>
      <c r="E13" s="20">
        <v>2.2204045940864201E-2</v>
      </c>
      <c r="F13" s="20"/>
      <c r="G13" s="20">
        <v>0</v>
      </c>
      <c r="H13" s="20">
        <v>4.5617275200413102E-2</v>
      </c>
      <c r="I13" s="20">
        <v>0</v>
      </c>
      <c r="J13" s="20">
        <v>0</v>
      </c>
      <c r="K13" s="20"/>
      <c r="L13" s="20">
        <v>5.2879204298656897E-2</v>
      </c>
      <c r="M13" s="20">
        <v>0.10560843919344599</v>
      </c>
      <c r="N13" s="20">
        <v>2.46604854361013E-2</v>
      </c>
      <c r="O13" s="20">
        <v>2.6931280616772801E-2</v>
      </c>
      <c r="P13" s="20">
        <v>1.80519558491847E-2</v>
      </c>
      <c r="Q13" s="20">
        <v>0</v>
      </c>
      <c r="R13" s="20">
        <v>0.120179895011528</v>
      </c>
      <c r="S13" s="20">
        <v>4.6379679277382999E-2</v>
      </c>
      <c r="T13" s="20">
        <v>2.2755362461195899E-2</v>
      </c>
      <c r="U13" s="20"/>
      <c r="V13" s="20">
        <v>4.46733855661594E-2</v>
      </c>
      <c r="W13" s="20">
        <v>4.74438716690792E-2</v>
      </c>
      <c r="X13" s="20"/>
      <c r="Y13" s="20">
        <v>4.7409149846301499E-2</v>
      </c>
      <c r="Z13" s="20">
        <v>5.57699842218344E-2</v>
      </c>
      <c r="AA13" s="20">
        <v>2.8710617282889799E-2</v>
      </c>
      <c r="AB13" s="20"/>
      <c r="AC13" s="20">
        <v>4.6115443889630903E-2</v>
      </c>
      <c r="AD13" s="20">
        <v>4.83572099835613E-2</v>
      </c>
      <c r="AE13" s="20">
        <v>5.0342793359148499E-2</v>
      </c>
      <c r="AF13" s="20">
        <v>3.5473396067821003E-2</v>
      </c>
    </row>
    <row r="14" spans="2:32" x14ac:dyDescent="0.3">
      <c r="B14" s="16" t="s">
        <v>267</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484</v>
      </c>
      <c r="D7" s="10">
        <v>252</v>
      </c>
      <c r="E7" s="10">
        <v>231</v>
      </c>
      <c r="F7" s="10"/>
      <c r="G7" s="10">
        <v>0</v>
      </c>
      <c r="H7" s="10">
        <v>484</v>
      </c>
      <c r="I7" s="10">
        <v>0</v>
      </c>
      <c r="J7" s="10">
        <v>0</v>
      </c>
      <c r="K7" s="10"/>
      <c r="L7" s="10">
        <v>87</v>
      </c>
      <c r="M7" s="10">
        <v>53</v>
      </c>
      <c r="N7" s="10">
        <v>43</v>
      </c>
      <c r="O7" s="10">
        <v>36</v>
      </c>
      <c r="P7" s="10">
        <v>46</v>
      </c>
      <c r="Q7" s="10">
        <v>63</v>
      </c>
      <c r="R7" s="10">
        <v>48</v>
      </c>
      <c r="S7" s="10">
        <v>34</v>
      </c>
      <c r="T7" s="10">
        <v>74</v>
      </c>
      <c r="U7" s="10"/>
      <c r="V7" s="10">
        <v>311</v>
      </c>
      <c r="W7" s="10">
        <v>172</v>
      </c>
      <c r="X7" s="10"/>
      <c r="Y7" s="10">
        <v>387</v>
      </c>
      <c r="Z7" s="10">
        <v>33</v>
      </c>
      <c r="AA7" s="10">
        <v>38</v>
      </c>
      <c r="AB7" s="10"/>
      <c r="AC7" s="10">
        <v>139</v>
      </c>
      <c r="AD7" s="10">
        <v>247</v>
      </c>
      <c r="AE7" s="10">
        <v>33</v>
      </c>
      <c r="AF7" s="10">
        <v>64</v>
      </c>
    </row>
    <row r="8" spans="2:32" ht="30" customHeight="1" x14ac:dyDescent="0.3">
      <c r="B8" s="11" t="s">
        <v>19</v>
      </c>
      <c r="C8" s="11">
        <v>468</v>
      </c>
      <c r="D8" s="11">
        <v>224</v>
      </c>
      <c r="E8" s="11">
        <v>243</v>
      </c>
      <c r="F8" s="11"/>
      <c r="G8" s="11">
        <v>0</v>
      </c>
      <c r="H8" s="11">
        <v>468</v>
      </c>
      <c r="I8" s="11">
        <v>0</v>
      </c>
      <c r="J8" s="11">
        <v>0</v>
      </c>
      <c r="K8" s="11"/>
      <c r="L8" s="11">
        <v>95</v>
      </c>
      <c r="M8" s="11">
        <v>52</v>
      </c>
      <c r="N8" s="11">
        <v>37</v>
      </c>
      <c r="O8" s="11">
        <v>34</v>
      </c>
      <c r="P8" s="11">
        <v>44</v>
      </c>
      <c r="Q8" s="11">
        <v>64</v>
      </c>
      <c r="R8" s="11">
        <v>44</v>
      </c>
      <c r="S8" s="11">
        <v>30</v>
      </c>
      <c r="T8" s="11">
        <v>69</v>
      </c>
      <c r="U8" s="11"/>
      <c r="V8" s="11">
        <v>293</v>
      </c>
      <c r="W8" s="11">
        <v>174</v>
      </c>
      <c r="X8" s="11"/>
      <c r="Y8" s="11">
        <v>330</v>
      </c>
      <c r="Z8" s="11">
        <v>49</v>
      </c>
      <c r="AA8" s="11">
        <v>28</v>
      </c>
      <c r="AB8" s="11"/>
      <c r="AC8" s="11">
        <v>120</v>
      </c>
      <c r="AD8" s="11">
        <v>209</v>
      </c>
      <c r="AE8" s="11">
        <v>55</v>
      </c>
      <c r="AF8" s="11">
        <v>84</v>
      </c>
    </row>
    <row r="9" spans="2:32" x14ac:dyDescent="0.3">
      <c r="B9" s="15" t="s">
        <v>261</v>
      </c>
      <c r="C9" s="14">
        <v>0.20656168556766599</v>
      </c>
      <c r="D9" s="14">
        <v>0.235895257735419</v>
      </c>
      <c r="E9" s="14">
        <v>0.180525955880421</v>
      </c>
      <c r="F9" s="14"/>
      <c r="G9" s="14">
        <v>0</v>
      </c>
      <c r="H9" s="14">
        <v>0.20656168556766599</v>
      </c>
      <c r="I9" s="14">
        <v>0</v>
      </c>
      <c r="J9" s="14">
        <v>0</v>
      </c>
      <c r="K9" s="14"/>
      <c r="L9" s="14">
        <v>0.33086770599039</v>
      </c>
      <c r="M9" s="14">
        <v>0.148217356273453</v>
      </c>
      <c r="N9" s="14">
        <v>4.2214985724866698E-2</v>
      </c>
      <c r="O9" s="14">
        <v>0.25702462469473702</v>
      </c>
      <c r="P9" s="14">
        <v>0.232592337936816</v>
      </c>
      <c r="Q9" s="14">
        <v>0.18008877179277799</v>
      </c>
      <c r="R9" s="14">
        <v>0.19550000959393601</v>
      </c>
      <c r="S9" s="14">
        <v>0.203163938181568</v>
      </c>
      <c r="T9" s="14">
        <v>0.160149683721728</v>
      </c>
      <c r="U9" s="14"/>
      <c r="V9" s="14">
        <v>0.246232241188616</v>
      </c>
      <c r="W9" s="14">
        <v>0.13572360557683799</v>
      </c>
      <c r="X9" s="14"/>
      <c r="Y9" s="14">
        <v>0.137874721551455</v>
      </c>
      <c r="Z9" s="14">
        <v>0.31170679301376802</v>
      </c>
      <c r="AA9" s="14">
        <v>0.46715286195575501</v>
      </c>
      <c r="AB9" s="14"/>
      <c r="AC9" s="14">
        <v>8.5708655307126305E-2</v>
      </c>
      <c r="AD9" s="14">
        <v>0.163899910685807</v>
      </c>
      <c r="AE9" s="14">
        <v>0.244867231152647</v>
      </c>
      <c r="AF9" s="14">
        <v>0.45184914638677098</v>
      </c>
    </row>
    <row r="10" spans="2:32" x14ac:dyDescent="0.3">
      <c r="B10" s="15" t="s">
        <v>262</v>
      </c>
      <c r="C10" s="14">
        <v>0.30009288312250099</v>
      </c>
      <c r="D10" s="14">
        <v>0.30414231179518197</v>
      </c>
      <c r="E10" s="14">
        <v>0.29771012176494999</v>
      </c>
      <c r="F10" s="14"/>
      <c r="G10" s="14">
        <v>0</v>
      </c>
      <c r="H10" s="14">
        <v>0.30009288312250099</v>
      </c>
      <c r="I10" s="14">
        <v>0</v>
      </c>
      <c r="J10" s="14">
        <v>0</v>
      </c>
      <c r="K10" s="14"/>
      <c r="L10" s="14">
        <v>0.27910716344402597</v>
      </c>
      <c r="M10" s="14">
        <v>0.21925151582351299</v>
      </c>
      <c r="N10" s="14">
        <v>0.36969681896194501</v>
      </c>
      <c r="O10" s="14">
        <v>0.320065048783923</v>
      </c>
      <c r="P10" s="14">
        <v>0.353126503816312</v>
      </c>
      <c r="Q10" s="14">
        <v>0.214207300280506</v>
      </c>
      <c r="R10" s="14">
        <v>0.38893864072048201</v>
      </c>
      <c r="S10" s="14">
        <v>0.40315959922692801</v>
      </c>
      <c r="T10" s="14">
        <v>0.28607070413484098</v>
      </c>
      <c r="U10" s="14"/>
      <c r="V10" s="14">
        <v>0.29320641882673598</v>
      </c>
      <c r="W10" s="14">
        <v>0.31324671360967998</v>
      </c>
      <c r="X10" s="14"/>
      <c r="Y10" s="14">
        <v>0.322804041718322</v>
      </c>
      <c r="Z10" s="14">
        <v>0.237161453417879</v>
      </c>
      <c r="AA10" s="14">
        <v>0.29513418630501198</v>
      </c>
      <c r="AB10" s="14"/>
      <c r="AC10" s="14">
        <v>0.30989501845019801</v>
      </c>
      <c r="AD10" s="14">
        <v>0.33160302483473297</v>
      </c>
      <c r="AE10" s="14">
        <v>0.320560849874099</v>
      </c>
      <c r="AF10" s="14">
        <v>0.19731466829250499</v>
      </c>
    </row>
    <row r="11" spans="2:32" x14ac:dyDescent="0.3">
      <c r="B11" s="15" t="s">
        <v>263</v>
      </c>
      <c r="C11" s="14">
        <v>0.115368823869756</v>
      </c>
      <c r="D11" s="14">
        <v>0.117530793842375</v>
      </c>
      <c r="E11" s="14">
        <v>0.113896623083125</v>
      </c>
      <c r="F11" s="14"/>
      <c r="G11" s="14">
        <v>0</v>
      </c>
      <c r="H11" s="14">
        <v>0.115368823869756</v>
      </c>
      <c r="I11" s="14">
        <v>0</v>
      </c>
      <c r="J11" s="14">
        <v>0</v>
      </c>
      <c r="K11" s="14"/>
      <c r="L11" s="14">
        <v>9.2324373278153293E-2</v>
      </c>
      <c r="M11" s="14">
        <v>0.11710224486099299</v>
      </c>
      <c r="N11" s="14">
        <v>4.9320970872202503E-2</v>
      </c>
      <c r="O11" s="14">
        <v>0.17299832255572201</v>
      </c>
      <c r="P11" s="14">
        <v>8.5762970294042701E-2</v>
      </c>
      <c r="Q11" s="14">
        <v>0.16743009487345301</v>
      </c>
      <c r="R11" s="14">
        <v>0.12617308475449199</v>
      </c>
      <c r="S11" s="14">
        <v>0.190417228165179</v>
      </c>
      <c r="T11" s="14">
        <v>8.4470298125754406E-2</v>
      </c>
      <c r="U11" s="14"/>
      <c r="V11" s="14">
        <v>0.11952789432604299</v>
      </c>
      <c r="W11" s="14">
        <v>0.108990135558409</v>
      </c>
      <c r="X11" s="14"/>
      <c r="Y11" s="14">
        <v>0.11677253518675999</v>
      </c>
      <c r="Z11" s="14">
        <v>0.23246761457436499</v>
      </c>
      <c r="AA11" s="14">
        <v>5.3284713804424497E-2</v>
      </c>
      <c r="AB11" s="14"/>
      <c r="AC11" s="14">
        <v>0.10221130073804301</v>
      </c>
      <c r="AD11" s="14">
        <v>0.12560948197170799</v>
      </c>
      <c r="AE11" s="14">
        <v>0.123783044588298</v>
      </c>
      <c r="AF11" s="14">
        <v>0.104339726776841</v>
      </c>
    </row>
    <row r="12" spans="2:32" x14ac:dyDescent="0.3">
      <c r="B12" s="15" t="s">
        <v>264</v>
      </c>
      <c r="C12" s="14">
        <v>0.292433989680697</v>
      </c>
      <c r="D12" s="14">
        <v>0.24823455499564101</v>
      </c>
      <c r="E12" s="14">
        <v>0.329896433493024</v>
      </c>
      <c r="F12" s="14"/>
      <c r="G12" s="14">
        <v>0</v>
      </c>
      <c r="H12" s="14">
        <v>0.292433989680697</v>
      </c>
      <c r="I12" s="14">
        <v>0</v>
      </c>
      <c r="J12" s="14">
        <v>0</v>
      </c>
      <c r="K12" s="14"/>
      <c r="L12" s="14">
        <v>0.25314002741595298</v>
      </c>
      <c r="M12" s="14">
        <v>0.33025048045861399</v>
      </c>
      <c r="N12" s="14">
        <v>0.41546479726048002</v>
      </c>
      <c r="O12" s="14">
        <v>0.14994720237937101</v>
      </c>
      <c r="P12" s="14">
        <v>0.29241427625445998</v>
      </c>
      <c r="Q12" s="14">
        <v>0.35766774999518203</v>
      </c>
      <c r="R12" s="14">
        <v>0.16177721482229601</v>
      </c>
      <c r="S12" s="14">
        <v>0.14582214910135899</v>
      </c>
      <c r="T12" s="14">
        <v>0.40859053187627897</v>
      </c>
      <c r="U12" s="14"/>
      <c r="V12" s="14">
        <v>0.259470457198545</v>
      </c>
      <c r="W12" s="14">
        <v>0.34935927633925801</v>
      </c>
      <c r="X12" s="14"/>
      <c r="Y12" s="14">
        <v>0.31495529578555898</v>
      </c>
      <c r="Z12" s="14">
        <v>0.186085308039558</v>
      </c>
      <c r="AA12" s="14">
        <v>0.15571762065191799</v>
      </c>
      <c r="AB12" s="14"/>
      <c r="AC12" s="14">
        <v>0.367034121988282</v>
      </c>
      <c r="AD12" s="14">
        <v>0.28657268593150798</v>
      </c>
      <c r="AE12" s="14">
        <v>0.310788874384956</v>
      </c>
      <c r="AF12" s="14">
        <v>0.19178530408783501</v>
      </c>
    </row>
    <row r="13" spans="2:32" x14ac:dyDescent="0.3">
      <c r="B13" s="15" t="s">
        <v>265</v>
      </c>
      <c r="C13" s="20">
        <v>8.5542617759380102E-2</v>
      </c>
      <c r="D13" s="20">
        <v>9.4197081631383198E-2</v>
      </c>
      <c r="E13" s="20">
        <v>7.79708657784806E-2</v>
      </c>
      <c r="F13" s="20"/>
      <c r="G13" s="20">
        <v>0</v>
      </c>
      <c r="H13" s="20">
        <v>8.5542617759380102E-2</v>
      </c>
      <c r="I13" s="20">
        <v>0</v>
      </c>
      <c r="J13" s="20">
        <v>0</v>
      </c>
      <c r="K13" s="20"/>
      <c r="L13" s="20">
        <v>4.4560729871477398E-2</v>
      </c>
      <c r="M13" s="20">
        <v>0.18517840258342699</v>
      </c>
      <c r="N13" s="20">
        <v>0.12330242718050601</v>
      </c>
      <c r="O13" s="20">
        <v>9.9964801586247404E-2</v>
      </c>
      <c r="P13" s="20">
        <v>3.6103911698369399E-2</v>
      </c>
      <c r="Q13" s="20">
        <v>8.0606083058081202E-2</v>
      </c>
      <c r="R13" s="20">
        <v>0.127611050108795</v>
      </c>
      <c r="S13" s="20">
        <v>5.7437085324966199E-2</v>
      </c>
      <c r="T13" s="20">
        <v>6.07187821413974E-2</v>
      </c>
      <c r="U13" s="20"/>
      <c r="V13" s="20">
        <v>8.1562988460059604E-2</v>
      </c>
      <c r="W13" s="20">
        <v>9.2680268915814198E-2</v>
      </c>
      <c r="X13" s="20"/>
      <c r="Y13" s="20">
        <v>0.10759340575790299</v>
      </c>
      <c r="Z13" s="20">
        <v>3.2578830954430801E-2</v>
      </c>
      <c r="AA13" s="20">
        <v>2.8710617282889799E-2</v>
      </c>
      <c r="AB13" s="20"/>
      <c r="AC13" s="20">
        <v>0.13515090351635101</v>
      </c>
      <c r="AD13" s="20">
        <v>9.2314896576244698E-2</v>
      </c>
      <c r="AE13" s="20">
        <v>0</v>
      </c>
      <c r="AF13" s="20">
        <v>5.4711154456047802E-2</v>
      </c>
    </row>
    <row r="14" spans="2:32" x14ac:dyDescent="0.3">
      <c r="B14" s="16" t="s">
        <v>267</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484</v>
      </c>
      <c r="D7" s="10">
        <v>252</v>
      </c>
      <c r="E7" s="10">
        <v>231</v>
      </c>
      <c r="F7" s="10"/>
      <c r="G7" s="10">
        <v>0</v>
      </c>
      <c r="H7" s="10">
        <v>484</v>
      </c>
      <c r="I7" s="10">
        <v>0</v>
      </c>
      <c r="J7" s="10">
        <v>0</v>
      </c>
      <c r="K7" s="10"/>
      <c r="L7" s="10">
        <v>87</v>
      </c>
      <c r="M7" s="10">
        <v>53</v>
      </c>
      <c r="N7" s="10">
        <v>43</v>
      </c>
      <c r="O7" s="10">
        <v>36</v>
      </c>
      <c r="P7" s="10">
        <v>46</v>
      </c>
      <c r="Q7" s="10">
        <v>63</v>
      </c>
      <c r="R7" s="10">
        <v>48</v>
      </c>
      <c r="S7" s="10">
        <v>34</v>
      </c>
      <c r="T7" s="10">
        <v>74</v>
      </c>
      <c r="U7" s="10"/>
      <c r="V7" s="10">
        <v>311</v>
      </c>
      <c r="W7" s="10">
        <v>172</v>
      </c>
      <c r="X7" s="10"/>
      <c r="Y7" s="10">
        <v>387</v>
      </c>
      <c r="Z7" s="10">
        <v>33</v>
      </c>
      <c r="AA7" s="10">
        <v>38</v>
      </c>
      <c r="AB7" s="10"/>
      <c r="AC7" s="10">
        <v>139</v>
      </c>
      <c r="AD7" s="10">
        <v>247</v>
      </c>
      <c r="AE7" s="10">
        <v>33</v>
      </c>
      <c r="AF7" s="10">
        <v>64</v>
      </c>
    </row>
    <row r="8" spans="2:32" ht="30" customHeight="1" x14ac:dyDescent="0.3">
      <c r="B8" s="11" t="s">
        <v>19</v>
      </c>
      <c r="C8" s="11">
        <v>468</v>
      </c>
      <c r="D8" s="11">
        <v>224</v>
      </c>
      <c r="E8" s="11">
        <v>243</v>
      </c>
      <c r="F8" s="11"/>
      <c r="G8" s="11">
        <v>0</v>
      </c>
      <c r="H8" s="11">
        <v>468</v>
      </c>
      <c r="I8" s="11">
        <v>0</v>
      </c>
      <c r="J8" s="11">
        <v>0</v>
      </c>
      <c r="K8" s="11"/>
      <c r="L8" s="11">
        <v>95</v>
      </c>
      <c r="M8" s="11">
        <v>52</v>
      </c>
      <c r="N8" s="11">
        <v>37</v>
      </c>
      <c r="O8" s="11">
        <v>34</v>
      </c>
      <c r="P8" s="11">
        <v>44</v>
      </c>
      <c r="Q8" s="11">
        <v>64</v>
      </c>
      <c r="R8" s="11">
        <v>44</v>
      </c>
      <c r="S8" s="11">
        <v>30</v>
      </c>
      <c r="T8" s="11">
        <v>69</v>
      </c>
      <c r="U8" s="11"/>
      <c r="V8" s="11">
        <v>293</v>
      </c>
      <c r="W8" s="11">
        <v>174</v>
      </c>
      <c r="X8" s="11"/>
      <c r="Y8" s="11">
        <v>330</v>
      </c>
      <c r="Z8" s="11">
        <v>49</v>
      </c>
      <c r="AA8" s="11">
        <v>28</v>
      </c>
      <c r="AB8" s="11"/>
      <c r="AC8" s="11">
        <v>120</v>
      </c>
      <c r="AD8" s="11">
        <v>209</v>
      </c>
      <c r="AE8" s="11">
        <v>55</v>
      </c>
      <c r="AF8" s="11">
        <v>84</v>
      </c>
    </row>
    <row r="9" spans="2:32" x14ac:dyDescent="0.3">
      <c r="B9" s="15" t="s">
        <v>261</v>
      </c>
      <c r="C9" s="14">
        <v>0.28437541505654301</v>
      </c>
      <c r="D9" s="14">
        <v>0.29621713499003399</v>
      </c>
      <c r="E9" s="14">
        <v>0.27030090712681498</v>
      </c>
      <c r="F9" s="14"/>
      <c r="G9" s="14">
        <v>0</v>
      </c>
      <c r="H9" s="14">
        <v>0.28437541505654301</v>
      </c>
      <c r="I9" s="14">
        <v>0</v>
      </c>
      <c r="J9" s="14">
        <v>0</v>
      </c>
      <c r="K9" s="14"/>
      <c r="L9" s="14">
        <v>0.38272954608398502</v>
      </c>
      <c r="M9" s="14">
        <v>0.32031540490604199</v>
      </c>
      <c r="N9" s="14">
        <v>9.1535956597069298E-2</v>
      </c>
      <c r="O9" s="14">
        <v>0.37429842718638801</v>
      </c>
      <c r="P9" s="14">
        <v>0.28978686410149501</v>
      </c>
      <c r="Q9" s="14">
        <v>0.30678281104203697</v>
      </c>
      <c r="R9" s="14">
        <v>0.23709732940470299</v>
      </c>
      <c r="S9" s="14">
        <v>0.23075304700727201</v>
      </c>
      <c r="T9" s="14">
        <v>0.21188195380025601</v>
      </c>
      <c r="U9" s="14"/>
      <c r="V9" s="14">
        <v>0.33538692644770801</v>
      </c>
      <c r="W9" s="14">
        <v>0.19489419529223601</v>
      </c>
      <c r="X9" s="14"/>
      <c r="Y9" s="14">
        <v>0.22647690023637801</v>
      </c>
      <c r="Z9" s="14">
        <v>0.39536176934651901</v>
      </c>
      <c r="AA9" s="14">
        <v>0.5</v>
      </c>
      <c r="AB9" s="14"/>
      <c r="AC9" s="14">
        <v>0.16045933904932499</v>
      </c>
      <c r="AD9" s="14">
        <v>0.26080941283009401</v>
      </c>
      <c r="AE9" s="14">
        <v>0.27003862783222099</v>
      </c>
      <c r="AF9" s="14">
        <v>0.521636938487679</v>
      </c>
    </row>
    <row r="10" spans="2:32" x14ac:dyDescent="0.3">
      <c r="B10" s="15" t="s">
        <v>262</v>
      </c>
      <c r="C10" s="14">
        <v>0.43127101570696402</v>
      </c>
      <c r="D10" s="14">
        <v>0.41461819230207098</v>
      </c>
      <c r="E10" s="14">
        <v>0.448498460373356</v>
      </c>
      <c r="F10" s="14"/>
      <c r="G10" s="14">
        <v>0</v>
      </c>
      <c r="H10" s="14">
        <v>0.43127101570696402</v>
      </c>
      <c r="I10" s="14">
        <v>0</v>
      </c>
      <c r="J10" s="14">
        <v>0</v>
      </c>
      <c r="K10" s="14"/>
      <c r="L10" s="14">
        <v>0.34514899716743502</v>
      </c>
      <c r="M10" s="14">
        <v>0.35014709347296102</v>
      </c>
      <c r="N10" s="14">
        <v>0.50344776128388102</v>
      </c>
      <c r="O10" s="14">
        <v>0.38354988972883802</v>
      </c>
      <c r="P10" s="14">
        <v>0.45426709953923</v>
      </c>
      <c r="Q10" s="14">
        <v>0.45655988692058502</v>
      </c>
      <c r="R10" s="14">
        <v>0.52991719563739403</v>
      </c>
      <c r="S10" s="14">
        <v>0.49097926952367399</v>
      </c>
      <c r="T10" s="14">
        <v>0.46778836982025201</v>
      </c>
      <c r="U10" s="14"/>
      <c r="V10" s="14">
        <v>0.40568010296124302</v>
      </c>
      <c r="W10" s="14">
        <v>0.47654242338664599</v>
      </c>
      <c r="X10" s="14"/>
      <c r="Y10" s="14">
        <v>0.443148729096911</v>
      </c>
      <c r="Z10" s="14">
        <v>0.39066793050300602</v>
      </c>
      <c r="AA10" s="14">
        <v>0.34841890010943699</v>
      </c>
      <c r="AB10" s="14"/>
      <c r="AC10" s="14">
        <v>0.43734906663768902</v>
      </c>
      <c r="AD10" s="14">
        <v>0.44841346002468502</v>
      </c>
      <c r="AE10" s="14">
        <v>0.56207095097687898</v>
      </c>
      <c r="AF10" s="14">
        <v>0.29895774280877602</v>
      </c>
    </row>
    <row r="11" spans="2:32" x14ac:dyDescent="0.3">
      <c r="B11" s="15" t="s">
        <v>263</v>
      </c>
      <c r="C11" s="14">
        <v>0.15800787837458599</v>
      </c>
      <c r="D11" s="14">
        <v>0.16152625056276301</v>
      </c>
      <c r="E11" s="14">
        <v>0.155479360930214</v>
      </c>
      <c r="F11" s="14"/>
      <c r="G11" s="14">
        <v>0</v>
      </c>
      <c r="H11" s="14">
        <v>0.15800787837458599</v>
      </c>
      <c r="I11" s="14">
        <v>0</v>
      </c>
      <c r="J11" s="14">
        <v>0</v>
      </c>
      <c r="K11" s="14"/>
      <c r="L11" s="14">
        <v>0.14168461846886199</v>
      </c>
      <c r="M11" s="14">
        <v>0.15774745302801499</v>
      </c>
      <c r="N11" s="14">
        <v>0.23594587664000899</v>
      </c>
      <c r="O11" s="14">
        <v>0.16911816211530001</v>
      </c>
      <c r="P11" s="14">
        <v>0.13851832541279199</v>
      </c>
      <c r="Q11" s="14">
        <v>0.18500574440970599</v>
      </c>
      <c r="R11" s="14">
        <v>9.2006920040991105E-2</v>
      </c>
      <c r="S11" s="14">
        <v>0.16339351281912201</v>
      </c>
      <c r="T11" s="14">
        <v>0.160397137486157</v>
      </c>
      <c r="U11" s="14"/>
      <c r="V11" s="14">
        <v>0.14221769724668401</v>
      </c>
      <c r="W11" s="14">
        <v>0.18537082893553</v>
      </c>
      <c r="X11" s="14"/>
      <c r="Y11" s="14">
        <v>0.18611209608260501</v>
      </c>
      <c r="Z11" s="14">
        <v>0.15350647708512699</v>
      </c>
      <c r="AA11" s="14">
        <v>0.102432906847494</v>
      </c>
      <c r="AB11" s="14"/>
      <c r="AC11" s="14">
        <v>0.24727692912964999</v>
      </c>
      <c r="AD11" s="14">
        <v>0.15196907500088</v>
      </c>
      <c r="AE11" s="14">
        <v>5.0278097981898598E-2</v>
      </c>
      <c r="AF11" s="14">
        <v>0.117864589506495</v>
      </c>
    </row>
    <row r="12" spans="2:32" x14ac:dyDescent="0.3">
      <c r="B12" s="15" t="s">
        <v>264</v>
      </c>
      <c r="C12" s="14">
        <v>0.10383221431048199</v>
      </c>
      <c r="D12" s="14">
        <v>9.5948120319321595E-2</v>
      </c>
      <c r="E12" s="14">
        <v>0.11154073948294201</v>
      </c>
      <c r="F12" s="14"/>
      <c r="G12" s="14">
        <v>0</v>
      </c>
      <c r="H12" s="14">
        <v>0.10383221431048199</v>
      </c>
      <c r="I12" s="14">
        <v>0</v>
      </c>
      <c r="J12" s="14">
        <v>0</v>
      </c>
      <c r="K12" s="14"/>
      <c r="L12" s="14">
        <v>8.7064724002032898E-2</v>
      </c>
      <c r="M12" s="14">
        <v>0.141268100716823</v>
      </c>
      <c r="N12" s="14">
        <v>0.16907040547904101</v>
      </c>
      <c r="O12" s="14">
        <v>7.3033520969474602E-2</v>
      </c>
      <c r="P12" s="14">
        <v>9.9375755097297999E-2</v>
      </c>
      <c r="Q12" s="14">
        <v>5.1651557627672297E-2</v>
      </c>
      <c r="R12" s="14">
        <v>8.7572359815206502E-2</v>
      </c>
      <c r="S12" s="14">
        <v>5.7437085324966199E-2</v>
      </c>
      <c r="T12" s="14">
        <v>0.159932538893335</v>
      </c>
      <c r="U12" s="14"/>
      <c r="V12" s="14">
        <v>9.4175701444206797E-2</v>
      </c>
      <c r="W12" s="14">
        <v>0.120604088941802</v>
      </c>
      <c r="X12" s="14"/>
      <c r="Y12" s="14">
        <v>0.117174735306878</v>
      </c>
      <c r="Z12" s="14">
        <v>2.78849921109172E-2</v>
      </c>
      <c r="AA12" s="14">
        <v>4.9148193043069402E-2</v>
      </c>
      <c r="AB12" s="14"/>
      <c r="AC12" s="14">
        <v>0.12197506240502801</v>
      </c>
      <c r="AD12" s="14">
        <v>0.114946380774488</v>
      </c>
      <c r="AE12" s="14">
        <v>0.117612323209002</v>
      </c>
      <c r="AF12" s="14">
        <v>4.2302970808823399E-2</v>
      </c>
    </row>
    <row r="13" spans="2:32" x14ac:dyDescent="0.3">
      <c r="B13" s="15" t="s">
        <v>265</v>
      </c>
      <c r="C13" s="20">
        <v>2.2513476551425101E-2</v>
      </c>
      <c r="D13" s="20">
        <v>3.1690301825811097E-2</v>
      </c>
      <c r="E13" s="20">
        <v>1.4180532086672601E-2</v>
      </c>
      <c r="F13" s="20"/>
      <c r="G13" s="20">
        <v>0</v>
      </c>
      <c r="H13" s="20">
        <v>2.2513476551425101E-2</v>
      </c>
      <c r="I13" s="20">
        <v>0</v>
      </c>
      <c r="J13" s="20">
        <v>0</v>
      </c>
      <c r="K13" s="20"/>
      <c r="L13" s="20">
        <v>4.3372114277685003E-2</v>
      </c>
      <c r="M13" s="20">
        <v>3.0521947876159399E-2</v>
      </c>
      <c r="N13" s="20">
        <v>0</v>
      </c>
      <c r="O13" s="20">
        <v>0</v>
      </c>
      <c r="P13" s="20">
        <v>1.80519558491847E-2</v>
      </c>
      <c r="Q13" s="20">
        <v>0</v>
      </c>
      <c r="R13" s="20">
        <v>5.3406195101705599E-2</v>
      </c>
      <c r="S13" s="20">
        <v>5.7437085324966199E-2</v>
      </c>
      <c r="T13" s="20">
        <v>0</v>
      </c>
      <c r="U13" s="20"/>
      <c r="V13" s="20">
        <v>2.2539571900158199E-2</v>
      </c>
      <c r="W13" s="20">
        <v>2.25884634437854E-2</v>
      </c>
      <c r="X13" s="20"/>
      <c r="Y13" s="20">
        <v>2.7087539277227402E-2</v>
      </c>
      <c r="Z13" s="20">
        <v>3.2578830954430801E-2</v>
      </c>
      <c r="AA13" s="20">
        <v>0</v>
      </c>
      <c r="AB13" s="20"/>
      <c r="AC13" s="20">
        <v>3.2939602778307799E-2</v>
      </c>
      <c r="AD13" s="20">
        <v>2.3861671369853999E-2</v>
      </c>
      <c r="AE13" s="20">
        <v>0</v>
      </c>
      <c r="AF13" s="20">
        <v>1.9237758388226899E-2</v>
      </c>
    </row>
    <row r="14" spans="2:32" x14ac:dyDescent="0.3">
      <c r="B14" s="16" t="s">
        <v>267</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272</v>
      </c>
      <c r="E2" s="23"/>
      <c r="F2" s="23"/>
      <c r="G2" s="23"/>
    </row>
    <row r="6" spans="2:7" ht="49.95" customHeight="1" x14ac:dyDescent="0.3">
      <c r="B6" s="17" t="s">
        <v>14</v>
      </c>
      <c r="C6" s="17" t="s">
        <v>257</v>
      </c>
      <c r="D6" s="17" t="s">
        <v>258</v>
      </c>
      <c r="E6" s="17" t="s">
        <v>259</v>
      </c>
      <c r="F6" s="17" t="s">
        <v>260</v>
      </c>
    </row>
    <row r="7" spans="2:7" x14ac:dyDescent="0.3">
      <c r="B7" s="15" t="s">
        <v>261</v>
      </c>
      <c r="C7" s="14">
        <v>0.217992934469354</v>
      </c>
      <c r="D7" s="14">
        <v>0.228817338933544</v>
      </c>
      <c r="E7" s="14">
        <v>0.244085255824669</v>
      </c>
      <c r="F7" s="14">
        <v>0.29207516911206999</v>
      </c>
    </row>
    <row r="8" spans="2:7" x14ac:dyDescent="0.3">
      <c r="B8" s="15" t="s">
        <v>262</v>
      </c>
      <c r="C8" s="14">
        <v>0.36166354858725802</v>
      </c>
      <c r="D8" s="14">
        <v>0.43297072633317701</v>
      </c>
      <c r="E8" s="14">
        <v>0.39400959403936803</v>
      </c>
      <c r="F8" s="14">
        <v>0.483365365710065</v>
      </c>
    </row>
    <row r="9" spans="2:7" x14ac:dyDescent="0.3">
      <c r="B9" s="15" t="s">
        <v>263</v>
      </c>
      <c r="C9" s="14">
        <v>0.24305785796912699</v>
      </c>
      <c r="D9" s="14">
        <v>0.16562039139979001</v>
      </c>
      <c r="E9" s="14">
        <v>0.11143775275183899</v>
      </c>
      <c r="F9" s="14">
        <v>0.158517778671323</v>
      </c>
    </row>
    <row r="10" spans="2:7" x14ac:dyDescent="0.3">
      <c r="B10" s="15" t="s">
        <v>264</v>
      </c>
      <c r="C10" s="14">
        <v>0.13217957451135201</v>
      </c>
      <c r="D10" s="14">
        <v>0.130450220835229</v>
      </c>
      <c r="E10" s="14">
        <v>0.171127398072877</v>
      </c>
      <c r="F10" s="14">
        <v>4.7513318058784997E-2</v>
      </c>
    </row>
    <row r="11" spans="2:7" x14ac:dyDescent="0.3">
      <c r="B11" s="15" t="s">
        <v>265</v>
      </c>
      <c r="C11" s="14">
        <v>4.51060844629083E-2</v>
      </c>
      <c r="D11" s="14">
        <v>4.21413224982604E-2</v>
      </c>
      <c r="E11" s="14">
        <v>7.9339999311246995E-2</v>
      </c>
      <c r="F11" s="14">
        <v>1.8528368447757598E-2</v>
      </c>
    </row>
    <row r="12" spans="2:7" x14ac:dyDescent="0.3">
      <c r="B12" s="16" t="s">
        <v>273</v>
      </c>
      <c r="C12" s="16"/>
      <c r="D12" s="16"/>
      <c r="E12" s="16"/>
      <c r="F12" s="16"/>
    </row>
    <row r="13" spans="2:7" x14ac:dyDescent="0.3">
      <c r="B13" t="s">
        <v>65</v>
      </c>
    </row>
    <row r="14" spans="2:7" x14ac:dyDescent="0.3">
      <c r="B14" t="s">
        <v>66</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322</v>
      </c>
      <c r="D7" s="10">
        <v>158</v>
      </c>
      <c r="E7" s="10">
        <v>163</v>
      </c>
      <c r="F7" s="10"/>
      <c r="G7" s="10">
        <v>0</v>
      </c>
      <c r="H7" s="10">
        <v>0</v>
      </c>
      <c r="I7" s="10">
        <v>0</v>
      </c>
      <c r="J7" s="10">
        <v>322</v>
      </c>
      <c r="K7" s="10"/>
      <c r="L7" s="10">
        <v>65</v>
      </c>
      <c r="M7" s="10">
        <v>55</v>
      </c>
      <c r="N7" s="10">
        <v>30</v>
      </c>
      <c r="O7" s="10">
        <v>22</v>
      </c>
      <c r="P7" s="10">
        <v>17</v>
      </c>
      <c r="Q7" s="10">
        <v>41</v>
      </c>
      <c r="R7" s="10">
        <v>25</v>
      </c>
      <c r="S7" s="10">
        <v>20</v>
      </c>
      <c r="T7" s="10">
        <v>47</v>
      </c>
      <c r="U7" s="10"/>
      <c r="V7" s="10">
        <v>227</v>
      </c>
      <c r="W7" s="10">
        <v>90</v>
      </c>
      <c r="X7" s="10"/>
      <c r="Y7" s="10">
        <v>262</v>
      </c>
      <c r="Z7" s="10">
        <v>25</v>
      </c>
      <c r="AA7" s="10">
        <v>21</v>
      </c>
      <c r="AB7" s="10"/>
      <c r="AC7" s="10">
        <v>74</v>
      </c>
      <c r="AD7" s="10">
        <v>186</v>
      </c>
      <c r="AE7" s="10">
        <v>16</v>
      </c>
      <c r="AF7" s="10">
        <v>41</v>
      </c>
    </row>
    <row r="8" spans="2:32" ht="30" customHeight="1" x14ac:dyDescent="0.3">
      <c r="B8" s="11" t="s">
        <v>19</v>
      </c>
      <c r="C8" s="11">
        <v>241</v>
      </c>
      <c r="D8" s="11">
        <v>108</v>
      </c>
      <c r="E8" s="11">
        <v>132</v>
      </c>
      <c r="F8" s="11"/>
      <c r="G8" s="11">
        <v>0</v>
      </c>
      <c r="H8" s="11">
        <v>0</v>
      </c>
      <c r="I8" s="11">
        <v>0</v>
      </c>
      <c r="J8" s="11">
        <v>241</v>
      </c>
      <c r="K8" s="11"/>
      <c r="L8" s="11">
        <v>51</v>
      </c>
      <c r="M8" s="11">
        <v>44</v>
      </c>
      <c r="N8" s="11">
        <v>21</v>
      </c>
      <c r="O8" s="11">
        <v>16</v>
      </c>
      <c r="P8" s="11">
        <v>12</v>
      </c>
      <c r="Q8" s="11">
        <v>31</v>
      </c>
      <c r="R8" s="11">
        <v>18</v>
      </c>
      <c r="S8" s="11">
        <v>13</v>
      </c>
      <c r="T8" s="11">
        <v>33</v>
      </c>
      <c r="U8" s="11"/>
      <c r="V8" s="11">
        <v>165</v>
      </c>
      <c r="W8" s="11">
        <v>70</v>
      </c>
      <c r="X8" s="11"/>
      <c r="Y8" s="11">
        <v>174</v>
      </c>
      <c r="Z8" s="11">
        <v>29</v>
      </c>
      <c r="AA8" s="11">
        <v>12</v>
      </c>
      <c r="AB8" s="11"/>
      <c r="AC8" s="11">
        <v>49</v>
      </c>
      <c r="AD8" s="11">
        <v>123</v>
      </c>
      <c r="AE8" s="11">
        <v>20</v>
      </c>
      <c r="AF8" s="11">
        <v>41</v>
      </c>
    </row>
    <row r="9" spans="2:32" x14ac:dyDescent="0.3">
      <c r="B9" s="15" t="s">
        <v>261</v>
      </c>
      <c r="C9" s="14">
        <v>0.217992934469354</v>
      </c>
      <c r="D9" s="14">
        <v>0.292868195718678</v>
      </c>
      <c r="E9" s="14">
        <v>0.15786266433745499</v>
      </c>
      <c r="F9" s="14"/>
      <c r="G9" s="14">
        <v>0</v>
      </c>
      <c r="H9" s="14">
        <v>0</v>
      </c>
      <c r="I9" s="14">
        <v>0</v>
      </c>
      <c r="J9" s="14">
        <v>0.217992934469354</v>
      </c>
      <c r="K9" s="14"/>
      <c r="L9" s="14">
        <v>0.26325264030296702</v>
      </c>
      <c r="M9" s="14">
        <v>0.11149453135876</v>
      </c>
      <c r="N9" s="14">
        <v>0.25283320041741097</v>
      </c>
      <c r="O9" s="14">
        <v>0.24527246854260801</v>
      </c>
      <c r="P9" s="14">
        <v>0.15761875513329199</v>
      </c>
      <c r="Q9" s="14">
        <v>0.32011419497599503</v>
      </c>
      <c r="R9" s="14">
        <v>0.22502029032775001</v>
      </c>
      <c r="S9" s="14">
        <v>0.237585669279641</v>
      </c>
      <c r="T9" s="14">
        <v>0.16895792854177299</v>
      </c>
      <c r="U9" s="14"/>
      <c r="V9" s="14">
        <v>0.216213997179312</v>
      </c>
      <c r="W9" s="14">
        <v>0.19096340398749601</v>
      </c>
      <c r="X9" s="14"/>
      <c r="Y9" s="14">
        <v>0.206267286488486</v>
      </c>
      <c r="Z9" s="14">
        <v>0.158523250657048</v>
      </c>
      <c r="AA9" s="14">
        <v>0.27193276913579001</v>
      </c>
      <c r="AB9" s="14"/>
      <c r="AC9" s="14">
        <v>0.175894919080266</v>
      </c>
      <c r="AD9" s="14">
        <v>0.22079803009517199</v>
      </c>
      <c r="AE9" s="14">
        <v>0.22746813310021199</v>
      </c>
      <c r="AF9" s="14">
        <v>0.20251567777539201</v>
      </c>
    </row>
    <row r="10" spans="2:32" x14ac:dyDescent="0.3">
      <c r="B10" s="15" t="s">
        <v>262</v>
      </c>
      <c r="C10" s="14">
        <v>0.36166354858725802</v>
      </c>
      <c r="D10" s="14">
        <v>0.39943425237123698</v>
      </c>
      <c r="E10" s="14">
        <v>0.326545702826398</v>
      </c>
      <c r="F10" s="14"/>
      <c r="G10" s="14">
        <v>0</v>
      </c>
      <c r="H10" s="14">
        <v>0</v>
      </c>
      <c r="I10" s="14">
        <v>0</v>
      </c>
      <c r="J10" s="14">
        <v>0.36166354858725802</v>
      </c>
      <c r="K10" s="14"/>
      <c r="L10" s="14">
        <v>0.43243511972662502</v>
      </c>
      <c r="M10" s="14">
        <v>0.44225066868848401</v>
      </c>
      <c r="N10" s="14">
        <v>0.29330125339539598</v>
      </c>
      <c r="O10" s="14">
        <v>0.32802364257018402</v>
      </c>
      <c r="P10" s="14">
        <v>0.20736699153754401</v>
      </c>
      <c r="Q10" s="14">
        <v>0.267938409387732</v>
      </c>
      <c r="R10" s="14">
        <v>0.338070818078063</v>
      </c>
      <c r="S10" s="14">
        <v>0.19643556386573299</v>
      </c>
      <c r="T10" s="14">
        <v>0.42802814098298197</v>
      </c>
      <c r="U10" s="14"/>
      <c r="V10" s="14">
        <v>0.37721356716540899</v>
      </c>
      <c r="W10" s="14">
        <v>0.34976429757822203</v>
      </c>
      <c r="X10" s="14"/>
      <c r="Y10" s="14">
        <v>0.37580492184622899</v>
      </c>
      <c r="Z10" s="14">
        <v>0.26818600525638803</v>
      </c>
      <c r="AA10" s="14">
        <v>0.38236586983222698</v>
      </c>
      <c r="AB10" s="14"/>
      <c r="AC10" s="14">
        <v>0.34199118131829098</v>
      </c>
      <c r="AD10" s="14">
        <v>0.38788206522164997</v>
      </c>
      <c r="AE10" s="14">
        <v>0.36859535492588202</v>
      </c>
      <c r="AF10" s="14">
        <v>0.34533323458122001</v>
      </c>
    </row>
    <row r="11" spans="2:32" x14ac:dyDescent="0.3">
      <c r="B11" s="15" t="s">
        <v>263</v>
      </c>
      <c r="C11" s="14">
        <v>0.24305785796912699</v>
      </c>
      <c r="D11" s="14">
        <v>0.17713715506458999</v>
      </c>
      <c r="E11" s="14">
        <v>0.29877857029818899</v>
      </c>
      <c r="F11" s="14"/>
      <c r="G11" s="14">
        <v>0</v>
      </c>
      <c r="H11" s="14">
        <v>0</v>
      </c>
      <c r="I11" s="14">
        <v>0</v>
      </c>
      <c r="J11" s="14">
        <v>0.24305785796912699</v>
      </c>
      <c r="K11" s="14"/>
      <c r="L11" s="14">
        <v>0.10997254086927399</v>
      </c>
      <c r="M11" s="14">
        <v>0.30998675450684698</v>
      </c>
      <c r="N11" s="14">
        <v>0.29163300452690799</v>
      </c>
      <c r="O11" s="14">
        <v>0.27355908798784501</v>
      </c>
      <c r="P11" s="14">
        <v>0.28223736570340202</v>
      </c>
      <c r="Q11" s="14">
        <v>0.26133386032244399</v>
      </c>
      <c r="R11" s="14">
        <v>0.25202191961522602</v>
      </c>
      <c r="S11" s="14">
        <v>0.31448485827849199</v>
      </c>
      <c r="T11" s="14">
        <v>0.248617134823963</v>
      </c>
      <c r="U11" s="14"/>
      <c r="V11" s="14">
        <v>0.225566567584115</v>
      </c>
      <c r="W11" s="14">
        <v>0.273567967810183</v>
      </c>
      <c r="X11" s="14"/>
      <c r="Y11" s="14">
        <v>0.25556461181899798</v>
      </c>
      <c r="Z11" s="14">
        <v>0.20738374671475801</v>
      </c>
      <c r="AA11" s="14">
        <v>0.19860375153530299</v>
      </c>
      <c r="AB11" s="14"/>
      <c r="AC11" s="14">
        <v>0.31039552194510001</v>
      </c>
      <c r="AD11" s="14">
        <v>0.23081487313063401</v>
      </c>
      <c r="AE11" s="14">
        <v>0.18434998100820499</v>
      </c>
      <c r="AF11" s="14">
        <v>0.20988322345784599</v>
      </c>
    </row>
    <row r="12" spans="2:32" x14ac:dyDescent="0.3">
      <c r="B12" s="15" t="s">
        <v>264</v>
      </c>
      <c r="C12" s="14">
        <v>0.13217957451135201</v>
      </c>
      <c r="D12" s="14">
        <v>0.109384192445324</v>
      </c>
      <c r="E12" s="14">
        <v>0.15175558100713901</v>
      </c>
      <c r="F12" s="14"/>
      <c r="G12" s="14">
        <v>0</v>
      </c>
      <c r="H12" s="14">
        <v>0</v>
      </c>
      <c r="I12" s="14">
        <v>0</v>
      </c>
      <c r="J12" s="14">
        <v>0.13217957451135201</v>
      </c>
      <c r="K12" s="14"/>
      <c r="L12" s="14">
        <v>0.128206226780053</v>
      </c>
      <c r="M12" s="14">
        <v>0.112129084763868</v>
      </c>
      <c r="N12" s="14">
        <v>0.162232541660285</v>
      </c>
      <c r="O12" s="14">
        <v>0.153144800899363</v>
      </c>
      <c r="P12" s="14">
        <v>0.201262562015007</v>
      </c>
      <c r="Q12" s="14">
        <v>8.7902243048116405E-2</v>
      </c>
      <c r="R12" s="14">
        <v>0.11461769328110701</v>
      </c>
      <c r="S12" s="14">
        <v>0.20436816885768999</v>
      </c>
      <c r="T12" s="14">
        <v>0.13286633206170601</v>
      </c>
      <c r="U12" s="14"/>
      <c r="V12" s="14">
        <v>0.13061853736095599</v>
      </c>
      <c r="W12" s="14">
        <v>0.148700769952018</v>
      </c>
      <c r="X12" s="14"/>
      <c r="Y12" s="14">
        <v>0.13480976580126799</v>
      </c>
      <c r="Z12" s="14">
        <v>0.158523250657048</v>
      </c>
      <c r="AA12" s="14">
        <v>0.14709760949667999</v>
      </c>
      <c r="AB12" s="14"/>
      <c r="AC12" s="14">
        <v>0.14481825708337601</v>
      </c>
      <c r="AD12" s="14">
        <v>0.13237120574300301</v>
      </c>
      <c r="AE12" s="14">
        <v>0.15810649862474199</v>
      </c>
      <c r="AF12" s="14">
        <v>0.12538109431743699</v>
      </c>
    </row>
    <row r="13" spans="2:32" x14ac:dyDescent="0.3">
      <c r="B13" s="15" t="s">
        <v>265</v>
      </c>
      <c r="C13" s="20">
        <v>4.51060844629083E-2</v>
      </c>
      <c r="D13" s="20">
        <v>2.1176204400171601E-2</v>
      </c>
      <c r="E13" s="20">
        <v>6.5057481530819694E-2</v>
      </c>
      <c r="F13" s="20"/>
      <c r="G13" s="20">
        <v>0</v>
      </c>
      <c r="H13" s="20">
        <v>0</v>
      </c>
      <c r="I13" s="20">
        <v>0</v>
      </c>
      <c r="J13" s="20">
        <v>4.51060844629083E-2</v>
      </c>
      <c r="K13" s="20"/>
      <c r="L13" s="20">
        <v>6.6133472321081493E-2</v>
      </c>
      <c r="M13" s="20">
        <v>2.41389606820409E-2</v>
      </c>
      <c r="N13" s="20">
        <v>0</v>
      </c>
      <c r="O13" s="20">
        <v>0</v>
      </c>
      <c r="P13" s="20">
        <v>0.15151432561075501</v>
      </c>
      <c r="Q13" s="20">
        <v>6.2711292265713106E-2</v>
      </c>
      <c r="R13" s="20">
        <v>7.0269278697853196E-2</v>
      </c>
      <c r="S13" s="20">
        <v>4.7125739718443901E-2</v>
      </c>
      <c r="T13" s="20">
        <v>2.15304635895767E-2</v>
      </c>
      <c r="U13" s="20"/>
      <c r="V13" s="20">
        <v>5.0387330710208199E-2</v>
      </c>
      <c r="W13" s="20">
        <v>3.7003560672081298E-2</v>
      </c>
      <c r="X13" s="20"/>
      <c r="Y13" s="20">
        <v>2.7553414045019299E-2</v>
      </c>
      <c r="Z13" s="20">
        <v>0.20738374671475801</v>
      </c>
      <c r="AA13" s="20">
        <v>0</v>
      </c>
      <c r="AB13" s="20"/>
      <c r="AC13" s="20">
        <v>2.6900120572966899E-2</v>
      </c>
      <c r="AD13" s="20">
        <v>2.81338258095402E-2</v>
      </c>
      <c r="AE13" s="20">
        <v>6.1480032340959001E-2</v>
      </c>
      <c r="AF13" s="20">
        <v>0.11688676986810501</v>
      </c>
    </row>
    <row r="14" spans="2:32" x14ac:dyDescent="0.3">
      <c r="B14" s="16" t="s">
        <v>273</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322</v>
      </c>
      <c r="D7" s="10">
        <v>158</v>
      </c>
      <c r="E7" s="10">
        <v>163</v>
      </c>
      <c r="F7" s="10"/>
      <c r="G7" s="10">
        <v>0</v>
      </c>
      <c r="H7" s="10">
        <v>0</v>
      </c>
      <c r="I7" s="10">
        <v>0</v>
      </c>
      <c r="J7" s="10">
        <v>322</v>
      </c>
      <c r="K7" s="10"/>
      <c r="L7" s="10">
        <v>65</v>
      </c>
      <c r="M7" s="10">
        <v>55</v>
      </c>
      <c r="N7" s="10">
        <v>30</v>
      </c>
      <c r="O7" s="10">
        <v>22</v>
      </c>
      <c r="P7" s="10">
        <v>17</v>
      </c>
      <c r="Q7" s="10">
        <v>41</v>
      </c>
      <c r="R7" s="10">
        <v>25</v>
      </c>
      <c r="S7" s="10">
        <v>20</v>
      </c>
      <c r="T7" s="10">
        <v>47</v>
      </c>
      <c r="U7" s="10"/>
      <c r="V7" s="10">
        <v>227</v>
      </c>
      <c r="W7" s="10">
        <v>90</v>
      </c>
      <c r="X7" s="10"/>
      <c r="Y7" s="10">
        <v>262</v>
      </c>
      <c r="Z7" s="10">
        <v>25</v>
      </c>
      <c r="AA7" s="10">
        <v>21</v>
      </c>
      <c r="AB7" s="10"/>
      <c r="AC7" s="10">
        <v>74</v>
      </c>
      <c r="AD7" s="10">
        <v>186</v>
      </c>
      <c r="AE7" s="10">
        <v>16</v>
      </c>
      <c r="AF7" s="10">
        <v>41</v>
      </c>
    </row>
    <row r="8" spans="2:32" ht="30" customHeight="1" x14ac:dyDescent="0.3">
      <c r="B8" s="11" t="s">
        <v>19</v>
      </c>
      <c r="C8" s="11">
        <v>241</v>
      </c>
      <c r="D8" s="11">
        <v>108</v>
      </c>
      <c r="E8" s="11">
        <v>132</v>
      </c>
      <c r="F8" s="11"/>
      <c r="G8" s="11">
        <v>0</v>
      </c>
      <c r="H8" s="11">
        <v>0</v>
      </c>
      <c r="I8" s="11">
        <v>0</v>
      </c>
      <c r="J8" s="11">
        <v>241</v>
      </c>
      <c r="K8" s="11"/>
      <c r="L8" s="11">
        <v>51</v>
      </c>
      <c r="M8" s="11">
        <v>44</v>
      </c>
      <c r="N8" s="11">
        <v>21</v>
      </c>
      <c r="O8" s="11">
        <v>16</v>
      </c>
      <c r="P8" s="11">
        <v>12</v>
      </c>
      <c r="Q8" s="11">
        <v>31</v>
      </c>
      <c r="R8" s="11">
        <v>18</v>
      </c>
      <c r="S8" s="11">
        <v>13</v>
      </c>
      <c r="T8" s="11">
        <v>33</v>
      </c>
      <c r="U8" s="11"/>
      <c r="V8" s="11">
        <v>165</v>
      </c>
      <c r="W8" s="11">
        <v>70</v>
      </c>
      <c r="X8" s="11"/>
      <c r="Y8" s="11">
        <v>174</v>
      </c>
      <c r="Z8" s="11">
        <v>29</v>
      </c>
      <c r="AA8" s="11">
        <v>12</v>
      </c>
      <c r="AB8" s="11"/>
      <c r="AC8" s="11">
        <v>49</v>
      </c>
      <c r="AD8" s="11">
        <v>123</v>
      </c>
      <c r="AE8" s="11">
        <v>20</v>
      </c>
      <c r="AF8" s="11">
        <v>41</v>
      </c>
    </row>
    <row r="9" spans="2:32" x14ac:dyDescent="0.3">
      <c r="B9" s="15" t="s">
        <v>261</v>
      </c>
      <c r="C9" s="14">
        <v>0.228817338933544</v>
      </c>
      <c r="D9" s="14">
        <v>0.29635559842499198</v>
      </c>
      <c r="E9" s="14">
        <v>0.17478503266765</v>
      </c>
      <c r="F9" s="14"/>
      <c r="G9" s="14">
        <v>0</v>
      </c>
      <c r="H9" s="14">
        <v>0</v>
      </c>
      <c r="I9" s="14">
        <v>0</v>
      </c>
      <c r="J9" s="14">
        <v>0.228817338933544</v>
      </c>
      <c r="K9" s="14"/>
      <c r="L9" s="14">
        <v>0.28925195726367198</v>
      </c>
      <c r="M9" s="14">
        <v>0.12760184487767801</v>
      </c>
      <c r="N9" s="14">
        <v>0.21942399690834799</v>
      </c>
      <c r="O9" s="14">
        <v>0.24527246854260801</v>
      </c>
      <c r="P9" s="14">
        <v>4.97482364042523E-2</v>
      </c>
      <c r="Q9" s="14">
        <v>0.25789929045316401</v>
      </c>
      <c r="R9" s="14">
        <v>0.18910206821342601</v>
      </c>
      <c r="S9" s="14">
        <v>0.300576618981999</v>
      </c>
      <c r="T9" s="14">
        <v>0.30070762657880301</v>
      </c>
      <c r="U9" s="14"/>
      <c r="V9" s="14">
        <v>0.26810236328835801</v>
      </c>
      <c r="W9" s="14">
        <v>0.129954807350457</v>
      </c>
      <c r="X9" s="14"/>
      <c r="Y9" s="14">
        <v>0.222688049811087</v>
      </c>
      <c r="Z9" s="14">
        <v>0.18892437992786301</v>
      </c>
      <c r="AA9" s="14">
        <v>0.45569488743271302</v>
      </c>
      <c r="AB9" s="14"/>
      <c r="AC9" s="14">
        <v>0.107600482291868</v>
      </c>
      <c r="AD9" s="14">
        <v>0.271271969168421</v>
      </c>
      <c r="AE9" s="14">
        <v>0.184110124609318</v>
      </c>
      <c r="AF9" s="14">
        <v>0.25863073109753698</v>
      </c>
    </row>
    <row r="10" spans="2:32" x14ac:dyDescent="0.3">
      <c r="B10" s="15" t="s">
        <v>262</v>
      </c>
      <c r="C10" s="14">
        <v>0.43297072633317701</v>
      </c>
      <c r="D10" s="14">
        <v>0.45168205522708899</v>
      </c>
      <c r="E10" s="14">
        <v>0.41396978025714098</v>
      </c>
      <c r="F10" s="14"/>
      <c r="G10" s="14">
        <v>0</v>
      </c>
      <c r="H10" s="14">
        <v>0</v>
      </c>
      <c r="I10" s="14">
        <v>0</v>
      </c>
      <c r="J10" s="14">
        <v>0.43297072633317701</v>
      </c>
      <c r="K10" s="14"/>
      <c r="L10" s="14">
        <v>0.316457047829099</v>
      </c>
      <c r="M10" s="14">
        <v>0.50840739038365801</v>
      </c>
      <c r="N10" s="14">
        <v>0.45553379505568098</v>
      </c>
      <c r="O10" s="14">
        <v>0.54676775093413399</v>
      </c>
      <c r="P10" s="14">
        <v>0.37335979259137198</v>
      </c>
      <c r="Q10" s="14">
        <v>0.41528888870780101</v>
      </c>
      <c r="R10" s="14">
        <v>0.436908891594187</v>
      </c>
      <c r="S10" s="14">
        <v>0.49505521216031101</v>
      </c>
      <c r="T10" s="14">
        <v>0.45422466849523702</v>
      </c>
      <c r="U10" s="14"/>
      <c r="V10" s="14">
        <v>0.40764721364943202</v>
      </c>
      <c r="W10" s="14">
        <v>0.50042771756124604</v>
      </c>
      <c r="X10" s="14"/>
      <c r="Y10" s="14">
        <v>0.45199412961157298</v>
      </c>
      <c r="Z10" s="14">
        <v>0.40246124890491902</v>
      </c>
      <c r="AA10" s="14">
        <v>0.24268907695473699</v>
      </c>
      <c r="AB10" s="14"/>
      <c r="AC10" s="14">
        <v>0.52611548390513696</v>
      </c>
      <c r="AD10" s="14">
        <v>0.42180960357702302</v>
      </c>
      <c r="AE10" s="14">
        <v>0.43819684580023899</v>
      </c>
      <c r="AF10" s="14">
        <v>0.36532619538628502</v>
      </c>
    </row>
    <row r="11" spans="2:32" x14ac:dyDescent="0.3">
      <c r="B11" s="15" t="s">
        <v>263</v>
      </c>
      <c r="C11" s="14">
        <v>0.16562039139979001</v>
      </c>
      <c r="D11" s="14">
        <v>0.13268792523418901</v>
      </c>
      <c r="E11" s="14">
        <v>0.193739789578528</v>
      </c>
      <c r="F11" s="14"/>
      <c r="G11" s="14">
        <v>0</v>
      </c>
      <c r="H11" s="14">
        <v>0</v>
      </c>
      <c r="I11" s="14">
        <v>0</v>
      </c>
      <c r="J11" s="14">
        <v>0.16562039139979001</v>
      </c>
      <c r="K11" s="14"/>
      <c r="L11" s="14">
        <v>0.19179055607939599</v>
      </c>
      <c r="M11" s="14">
        <v>0.16959629032722401</v>
      </c>
      <c r="N11" s="14">
        <v>0.157996190490654</v>
      </c>
      <c r="O11" s="14">
        <v>0.16418703380586999</v>
      </c>
      <c r="P11" s="14">
        <v>0.16599280105382699</v>
      </c>
      <c r="Q11" s="14">
        <v>0.15011714757094699</v>
      </c>
      <c r="R11" s="14">
        <v>0.22923538656221501</v>
      </c>
      <c r="S11" s="14">
        <v>0.102184084428845</v>
      </c>
      <c r="T11" s="14">
        <v>0.130629805983278</v>
      </c>
      <c r="U11" s="14"/>
      <c r="V11" s="14">
        <v>0.15074314840964001</v>
      </c>
      <c r="W11" s="14">
        <v>0.18243501753139299</v>
      </c>
      <c r="X11" s="14"/>
      <c r="Y11" s="14">
        <v>0.17349583056870599</v>
      </c>
      <c r="Z11" s="14">
        <v>0.121968999123935</v>
      </c>
      <c r="AA11" s="14">
        <v>0.20602456815449299</v>
      </c>
      <c r="AB11" s="14"/>
      <c r="AC11" s="14">
        <v>0.19247738543469201</v>
      </c>
      <c r="AD11" s="14">
        <v>0.16212505950026701</v>
      </c>
      <c r="AE11" s="14">
        <v>0.15810649862474199</v>
      </c>
      <c r="AF11" s="14">
        <v>0.116730946401453</v>
      </c>
    </row>
    <row r="12" spans="2:32" x14ac:dyDescent="0.3">
      <c r="B12" s="15" t="s">
        <v>264</v>
      </c>
      <c r="C12" s="14">
        <v>0.130450220835229</v>
      </c>
      <c r="D12" s="14">
        <v>9.8098216713558201E-2</v>
      </c>
      <c r="E12" s="14">
        <v>0.15786775348906501</v>
      </c>
      <c r="F12" s="14"/>
      <c r="G12" s="14">
        <v>0</v>
      </c>
      <c r="H12" s="14">
        <v>0</v>
      </c>
      <c r="I12" s="14">
        <v>0</v>
      </c>
      <c r="J12" s="14">
        <v>0.130450220835229</v>
      </c>
      <c r="K12" s="14"/>
      <c r="L12" s="14">
        <v>0.164207385708659</v>
      </c>
      <c r="M12" s="14">
        <v>0.17025551372940001</v>
      </c>
      <c r="N12" s="14">
        <v>0.13363681403625399</v>
      </c>
      <c r="O12" s="14">
        <v>0</v>
      </c>
      <c r="P12" s="14">
        <v>0.25938484433979397</v>
      </c>
      <c r="Q12" s="14">
        <v>0.136780057202849</v>
      </c>
      <c r="R12" s="14">
        <v>7.4484374932318603E-2</v>
      </c>
      <c r="S12" s="14">
        <v>5.5058344710401101E-2</v>
      </c>
      <c r="T12" s="14">
        <v>9.2907435353104403E-2</v>
      </c>
      <c r="U12" s="14"/>
      <c r="V12" s="14">
        <v>0.12746096765742501</v>
      </c>
      <c r="W12" s="14">
        <v>0.150178896884823</v>
      </c>
      <c r="X12" s="14"/>
      <c r="Y12" s="14">
        <v>0.12837376679426499</v>
      </c>
      <c r="Z12" s="14">
        <v>7.9261625328524196E-2</v>
      </c>
      <c r="AA12" s="14">
        <v>9.5591467458056703E-2</v>
      </c>
      <c r="AB12" s="14"/>
      <c r="AC12" s="14">
        <v>0.146906527795337</v>
      </c>
      <c r="AD12" s="14">
        <v>0.122453254490582</v>
      </c>
      <c r="AE12" s="14">
        <v>0.15810649862474199</v>
      </c>
      <c r="AF12" s="14">
        <v>0.14242535724662</v>
      </c>
    </row>
    <row r="13" spans="2:32" x14ac:dyDescent="0.3">
      <c r="B13" s="15" t="s">
        <v>265</v>
      </c>
      <c r="C13" s="20">
        <v>4.21413224982604E-2</v>
      </c>
      <c r="D13" s="20">
        <v>2.1176204400171601E-2</v>
      </c>
      <c r="E13" s="20">
        <v>5.96376440076175E-2</v>
      </c>
      <c r="F13" s="20"/>
      <c r="G13" s="20">
        <v>0</v>
      </c>
      <c r="H13" s="20">
        <v>0</v>
      </c>
      <c r="I13" s="20">
        <v>0</v>
      </c>
      <c r="J13" s="20">
        <v>4.21413224982604E-2</v>
      </c>
      <c r="K13" s="20"/>
      <c r="L13" s="20">
        <v>3.8293053119173998E-2</v>
      </c>
      <c r="M13" s="20">
        <v>2.41389606820409E-2</v>
      </c>
      <c r="N13" s="20">
        <v>3.3409203509063498E-2</v>
      </c>
      <c r="O13" s="20">
        <v>4.3772746717387997E-2</v>
      </c>
      <c r="P13" s="20">
        <v>0.15151432561075501</v>
      </c>
      <c r="Q13" s="20">
        <v>3.9914616065238197E-2</v>
      </c>
      <c r="R13" s="20">
        <v>7.0269278697853196E-2</v>
      </c>
      <c r="S13" s="20">
        <v>4.7125739718443901E-2</v>
      </c>
      <c r="T13" s="20">
        <v>2.15304635895767E-2</v>
      </c>
      <c r="U13" s="20"/>
      <c r="V13" s="20">
        <v>4.6046306995144802E-2</v>
      </c>
      <c r="W13" s="20">
        <v>3.7003560672081298E-2</v>
      </c>
      <c r="X13" s="20"/>
      <c r="Y13" s="20">
        <v>2.34482232143692E-2</v>
      </c>
      <c r="Z13" s="20">
        <v>0.20738374671475801</v>
      </c>
      <c r="AA13" s="20">
        <v>0</v>
      </c>
      <c r="AB13" s="20"/>
      <c r="AC13" s="20">
        <v>2.6900120572966899E-2</v>
      </c>
      <c r="AD13" s="20">
        <v>2.23401132637078E-2</v>
      </c>
      <c r="AE13" s="20">
        <v>6.1480032340959001E-2</v>
      </c>
      <c r="AF13" s="20">
        <v>0.11688676986810501</v>
      </c>
    </row>
    <row r="14" spans="2:32" x14ac:dyDescent="0.3">
      <c r="B14" s="16" t="s">
        <v>273</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322</v>
      </c>
      <c r="D7" s="10">
        <v>158</v>
      </c>
      <c r="E7" s="10">
        <v>163</v>
      </c>
      <c r="F7" s="10"/>
      <c r="G7" s="10">
        <v>0</v>
      </c>
      <c r="H7" s="10">
        <v>0</v>
      </c>
      <c r="I7" s="10">
        <v>0</v>
      </c>
      <c r="J7" s="10">
        <v>322</v>
      </c>
      <c r="K7" s="10"/>
      <c r="L7" s="10">
        <v>65</v>
      </c>
      <c r="M7" s="10">
        <v>55</v>
      </c>
      <c r="N7" s="10">
        <v>30</v>
      </c>
      <c r="O7" s="10">
        <v>22</v>
      </c>
      <c r="P7" s="10">
        <v>17</v>
      </c>
      <c r="Q7" s="10">
        <v>41</v>
      </c>
      <c r="R7" s="10">
        <v>25</v>
      </c>
      <c r="S7" s="10">
        <v>20</v>
      </c>
      <c r="T7" s="10">
        <v>47</v>
      </c>
      <c r="U7" s="10"/>
      <c r="V7" s="10">
        <v>227</v>
      </c>
      <c r="W7" s="10">
        <v>90</v>
      </c>
      <c r="X7" s="10"/>
      <c r="Y7" s="10">
        <v>262</v>
      </c>
      <c r="Z7" s="10">
        <v>25</v>
      </c>
      <c r="AA7" s="10">
        <v>21</v>
      </c>
      <c r="AB7" s="10"/>
      <c r="AC7" s="10">
        <v>74</v>
      </c>
      <c r="AD7" s="10">
        <v>186</v>
      </c>
      <c r="AE7" s="10">
        <v>16</v>
      </c>
      <c r="AF7" s="10">
        <v>41</v>
      </c>
    </row>
    <row r="8" spans="2:32" ht="30" customHeight="1" x14ac:dyDescent="0.3">
      <c r="B8" s="11" t="s">
        <v>19</v>
      </c>
      <c r="C8" s="11">
        <v>241</v>
      </c>
      <c r="D8" s="11">
        <v>108</v>
      </c>
      <c r="E8" s="11">
        <v>132</v>
      </c>
      <c r="F8" s="11"/>
      <c r="G8" s="11">
        <v>0</v>
      </c>
      <c r="H8" s="11">
        <v>0</v>
      </c>
      <c r="I8" s="11">
        <v>0</v>
      </c>
      <c r="J8" s="11">
        <v>241</v>
      </c>
      <c r="K8" s="11"/>
      <c r="L8" s="11">
        <v>51</v>
      </c>
      <c r="M8" s="11">
        <v>44</v>
      </c>
      <c r="N8" s="11">
        <v>21</v>
      </c>
      <c r="O8" s="11">
        <v>16</v>
      </c>
      <c r="P8" s="11">
        <v>12</v>
      </c>
      <c r="Q8" s="11">
        <v>31</v>
      </c>
      <c r="R8" s="11">
        <v>18</v>
      </c>
      <c r="S8" s="11">
        <v>13</v>
      </c>
      <c r="T8" s="11">
        <v>33</v>
      </c>
      <c r="U8" s="11"/>
      <c r="V8" s="11">
        <v>165</v>
      </c>
      <c r="W8" s="11">
        <v>70</v>
      </c>
      <c r="X8" s="11"/>
      <c r="Y8" s="11">
        <v>174</v>
      </c>
      <c r="Z8" s="11">
        <v>29</v>
      </c>
      <c r="AA8" s="11">
        <v>12</v>
      </c>
      <c r="AB8" s="11"/>
      <c r="AC8" s="11">
        <v>49</v>
      </c>
      <c r="AD8" s="11">
        <v>123</v>
      </c>
      <c r="AE8" s="11">
        <v>20</v>
      </c>
      <c r="AF8" s="11">
        <v>41</v>
      </c>
    </row>
    <row r="9" spans="2:32" x14ac:dyDescent="0.3">
      <c r="B9" s="15" t="s">
        <v>261</v>
      </c>
      <c r="C9" s="14">
        <v>0.244085255824669</v>
      </c>
      <c r="D9" s="14">
        <v>0.278012333649648</v>
      </c>
      <c r="E9" s="14">
        <v>0.21137379376236301</v>
      </c>
      <c r="F9" s="14"/>
      <c r="G9" s="14">
        <v>0</v>
      </c>
      <c r="H9" s="14">
        <v>0</v>
      </c>
      <c r="I9" s="14">
        <v>0</v>
      </c>
      <c r="J9" s="14">
        <v>0.244085255824669</v>
      </c>
      <c r="K9" s="14"/>
      <c r="L9" s="14">
        <v>0.27910242987665101</v>
      </c>
      <c r="M9" s="14">
        <v>0.14196656623504</v>
      </c>
      <c r="N9" s="14">
        <v>0.248019724532379</v>
      </c>
      <c r="O9" s="14">
        <v>0.27340564658730099</v>
      </c>
      <c r="P9" s="14">
        <v>0.25938484433979397</v>
      </c>
      <c r="Q9" s="14">
        <v>0.32139818157682098</v>
      </c>
      <c r="R9" s="14">
        <v>0.120399955046367</v>
      </c>
      <c r="S9" s="14">
        <v>0.300576618981999</v>
      </c>
      <c r="T9" s="14">
        <v>0.275044432602227</v>
      </c>
      <c r="U9" s="14"/>
      <c r="V9" s="14">
        <v>0.27548372899241202</v>
      </c>
      <c r="W9" s="14">
        <v>0.15508422626997201</v>
      </c>
      <c r="X9" s="14"/>
      <c r="Y9" s="14">
        <v>0.230489001570018</v>
      </c>
      <c r="Z9" s="14">
        <v>0.26818600525638803</v>
      </c>
      <c r="AA9" s="14">
        <v>0.45569488743271302</v>
      </c>
      <c r="AB9" s="14"/>
      <c r="AC9" s="14">
        <v>0.12679021673455601</v>
      </c>
      <c r="AD9" s="14">
        <v>0.26881720430107497</v>
      </c>
      <c r="AE9" s="14">
        <v>0.22362895123481499</v>
      </c>
      <c r="AF9" s="14">
        <v>0.29540509217025801</v>
      </c>
    </row>
    <row r="10" spans="2:32" x14ac:dyDescent="0.3">
      <c r="B10" s="15" t="s">
        <v>262</v>
      </c>
      <c r="C10" s="14">
        <v>0.39400959403936803</v>
      </c>
      <c r="D10" s="14">
        <v>0.44534594515779602</v>
      </c>
      <c r="E10" s="14">
        <v>0.35434660870778301</v>
      </c>
      <c r="F10" s="14"/>
      <c r="G10" s="14">
        <v>0</v>
      </c>
      <c r="H10" s="14">
        <v>0</v>
      </c>
      <c r="I10" s="14">
        <v>0</v>
      </c>
      <c r="J10" s="14">
        <v>0.39400959403936803</v>
      </c>
      <c r="K10" s="14"/>
      <c r="L10" s="14">
        <v>0.39938921242352798</v>
      </c>
      <c r="M10" s="14">
        <v>0.52052430153734697</v>
      </c>
      <c r="N10" s="14">
        <v>0.28624240392647399</v>
      </c>
      <c r="O10" s="14">
        <v>0.42018512639098299</v>
      </c>
      <c r="P10" s="14">
        <v>0.309133080744047</v>
      </c>
      <c r="Q10" s="14">
        <v>0.37086433021239801</v>
      </c>
      <c r="R10" s="14">
        <v>0.36242451666186898</v>
      </c>
      <c r="S10" s="14">
        <v>0.40080373272342301</v>
      </c>
      <c r="T10" s="14">
        <v>0.34074199637820402</v>
      </c>
      <c r="U10" s="14"/>
      <c r="V10" s="14">
        <v>0.35391879570136198</v>
      </c>
      <c r="W10" s="14">
        <v>0.49258442987558199</v>
      </c>
      <c r="X10" s="14"/>
      <c r="Y10" s="14">
        <v>0.36622958743299999</v>
      </c>
      <c r="Z10" s="14">
        <v>0.56713762182426597</v>
      </c>
      <c r="AA10" s="14">
        <v>0.30161603561255002</v>
      </c>
      <c r="AB10" s="14"/>
      <c r="AC10" s="14">
        <v>0.45521377902847598</v>
      </c>
      <c r="AD10" s="14">
        <v>0.32911020284370401</v>
      </c>
      <c r="AE10" s="14">
        <v>0.583118116197619</v>
      </c>
      <c r="AF10" s="14">
        <v>0.42805352273401498</v>
      </c>
    </row>
    <row r="11" spans="2:32" x14ac:dyDescent="0.3">
      <c r="B11" s="15" t="s">
        <v>263</v>
      </c>
      <c r="C11" s="14">
        <v>0.11143775275183899</v>
      </c>
      <c r="D11" s="14">
        <v>9.4574805473082502E-2</v>
      </c>
      <c r="E11" s="14">
        <v>0.12600649495883001</v>
      </c>
      <c r="F11" s="14"/>
      <c r="G11" s="14">
        <v>0</v>
      </c>
      <c r="H11" s="14">
        <v>0</v>
      </c>
      <c r="I11" s="14">
        <v>0</v>
      </c>
      <c r="J11" s="14">
        <v>0.11143775275183899</v>
      </c>
      <c r="K11" s="14"/>
      <c r="L11" s="14">
        <v>0.115494485489225</v>
      </c>
      <c r="M11" s="14">
        <v>7.58952019197109E-2</v>
      </c>
      <c r="N11" s="14">
        <v>5.7768579963463303E-2</v>
      </c>
      <c r="O11" s="14">
        <v>0.13131824015216401</v>
      </c>
      <c r="P11" s="14">
        <v>4.97482364042523E-2</v>
      </c>
      <c r="Q11" s="14">
        <v>0.13112272662716101</v>
      </c>
      <c r="R11" s="14">
        <v>0.11461769328110701</v>
      </c>
      <c r="S11" s="14">
        <v>9.4251479436887803E-2</v>
      </c>
      <c r="T11" s="14">
        <v>0.18675584818913299</v>
      </c>
      <c r="U11" s="14"/>
      <c r="V11" s="14">
        <v>0.100714378108828</v>
      </c>
      <c r="W11" s="14">
        <v>0.123434667450664</v>
      </c>
      <c r="X11" s="14"/>
      <c r="Y11" s="14">
        <v>0.118980463363433</v>
      </c>
      <c r="Z11" s="14">
        <v>4.2707373795411098E-2</v>
      </c>
      <c r="AA11" s="14">
        <v>0.103012284077247</v>
      </c>
      <c r="AB11" s="14"/>
      <c r="AC11" s="14">
        <v>0.13450060286483501</v>
      </c>
      <c r="AD11" s="14">
        <v>0.114155331185884</v>
      </c>
      <c r="AE11" s="14">
        <v>9.6626466283782797E-2</v>
      </c>
      <c r="AF11" s="14">
        <v>6.0549206583644197E-2</v>
      </c>
    </row>
    <row r="12" spans="2:32" x14ac:dyDescent="0.3">
      <c r="B12" s="15" t="s">
        <v>264</v>
      </c>
      <c r="C12" s="14">
        <v>0.171127398072877</v>
      </c>
      <c r="D12" s="14">
        <v>0.138308157504722</v>
      </c>
      <c r="E12" s="14">
        <v>0.19918897594238899</v>
      </c>
      <c r="F12" s="14"/>
      <c r="G12" s="14">
        <v>0</v>
      </c>
      <c r="H12" s="14">
        <v>0</v>
      </c>
      <c r="I12" s="14">
        <v>0</v>
      </c>
      <c r="J12" s="14">
        <v>0.171127398072877</v>
      </c>
      <c r="K12" s="14"/>
      <c r="L12" s="14">
        <v>0.103339385200396</v>
      </c>
      <c r="M12" s="14">
        <v>0.209901708262903</v>
      </c>
      <c r="N12" s="14">
        <v>0.30774168105049299</v>
      </c>
      <c r="O12" s="14">
        <v>4.3772746717387997E-2</v>
      </c>
      <c r="P12" s="14">
        <v>0.38173383851190701</v>
      </c>
      <c r="Q12" s="14">
        <v>0.15381808538314501</v>
      </c>
      <c r="R12" s="14">
        <v>0.18331980644816701</v>
      </c>
      <c r="S12" s="14">
        <v>0.20436816885768999</v>
      </c>
      <c r="T12" s="14">
        <v>0.117539929413233</v>
      </c>
      <c r="U12" s="14"/>
      <c r="V12" s="14">
        <v>0.17850821979370099</v>
      </c>
      <c r="W12" s="14">
        <v>0.17029694284186001</v>
      </c>
      <c r="X12" s="14"/>
      <c r="Y12" s="14">
        <v>0.20985108715979101</v>
      </c>
      <c r="Z12" s="14">
        <v>0</v>
      </c>
      <c r="AA12" s="14">
        <v>8.8170650838866604E-2</v>
      </c>
      <c r="AB12" s="14"/>
      <c r="AC12" s="14">
        <v>0.20070676894127101</v>
      </c>
      <c r="AD12" s="14">
        <v>0.21593794625200199</v>
      </c>
      <c r="AE12" s="14">
        <v>9.6626466283782797E-2</v>
      </c>
      <c r="AF12" s="14">
        <v>6.6658161637881699E-2</v>
      </c>
    </row>
    <row r="13" spans="2:32" x14ac:dyDescent="0.3">
      <c r="B13" s="15" t="s">
        <v>265</v>
      </c>
      <c r="C13" s="20">
        <v>7.9339999311246995E-2</v>
      </c>
      <c r="D13" s="20">
        <v>4.3758758214752003E-2</v>
      </c>
      <c r="E13" s="20">
        <v>0.10908412662863499</v>
      </c>
      <c r="F13" s="20"/>
      <c r="G13" s="20">
        <v>0</v>
      </c>
      <c r="H13" s="20">
        <v>0</v>
      </c>
      <c r="I13" s="20">
        <v>0</v>
      </c>
      <c r="J13" s="20">
        <v>7.9339999311246995E-2</v>
      </c>
      <c r="K13" s="20"/>
      <c r="L13" s="20">
        <v>0.1026744870102</v>
      </c>
      <c r="M13" s="20">
        <v>5.1712222044999402E-2</v>
      </c>
      <c r="N13" s="20">
        <v>0.10022761052718999</v>
      </c>
      <c r="O13" s="20">
        <v>0.13131824015216401</v>
      </c>
      <c r="P13" s="20">
        <v>0</v>
      </c>
      <c r="Q13" s="20">
        <v>2.2796676200474899E-2</v>
      </c>
      <c r="R13" s="20">
        <v>0.21923802856249</v>
      </c>
      <c r="S13" s="20">
        <v>0</v>
      </c>
      <c r="T13" s="20">
        <v>7.9917793417202496E-2</v>
      </c>
      <c r="U13" s="20"/>
      <c r="V13" s="20">
        <v>9.1374877403697097E-2</v>
      </c>
      <c r="W13" s="20">
        <v>5.8599733561922801E-2</v>
      </c>
      <c r="X13" s="20"/>
      <c r="Y13" s="20">
        <v>7.4449860473757706E-2</v>
      </c>
      <c r="Z13" s="20">
        <v>0.121968999123935</v>
      </c>
      <c r="AA13" s="20">
        <v>5.1506142038623401E-2</v>
      </c>
      <c r="AB13" s="20"/>
      <c r="AC13" s="20">
        <v>8.2788632430862305E-2</v>
      </c>
      <c r="AD13" s="20">
        <v>7.1979315417334003E-2</v>
      </c>
      <c r="AE13" s="20">
        <v>0</v>
      </c>
      <c r="AF13" s="20">
        <v>0.149334016874202</v>
      </c>
    </row>
    <row r="14" spans="2:32" x14ac:dyDescent="0.3">
      <c r="B14" s="16" t="s">
        <v>273</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277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322</v>
      </c>
      <c r="D7" s="10">
        <v>158</v>
      </c>
      <c r="E7" s="10">
        <v>163</v>
      </c>
      <c r="F7" s="10"/>
      <c r="G7" s="10">
        <v>0</v>
      </c>
      <c r="H7" s="10">
        <v>0</v>
      </c>
      <c r="I7" s="10">
        <v>0</v>
      </c>
      <c r="J7" s="10">
        <v>322</v>
      </c>
      <c r="K7" s="10"/>
      <c r="L7" s="10">
        <v>65</v>
      </c>
      <c r="M7" s="10">
        <v>55</v>
      </c>
      <c r="N7" s="10">
        <v>30</v>
      </c>
      <c r="O7" s="10">
        <v>22</v>
      </c>
      <c r="P7" s="10">
        <v>17</v>
      </c>
      <c r="Q7" s="10">
        <v>41</v>
      </c>
      <c r="R7" s="10">
        <v>25</v>
      </c>
      <c r="S7" s="10">
        <v>20</v>
      </c>
      <c r="T7" s="10">
        <v>47</v>
      </c>
      <c r="U7" s="10"/>
      <c r="V7" s="10">
        <v>227</v>
      </c>
      <c r="W7" s="10">
        <v>90</v>
      </c>
      <c r="X7" s="10"/>
      <c r="Y7" s="10">
        <v>262</v>
      </c>
      <c r="Z7" s="10">
        <v>25</v>
      </c>
      <c r="AA7" s="10">
        <v>21</v>
      </c>
      <c r="AB7" s="10"/>
      <c r="AC7" s="10">
        <v>74</v>
      </c>
      <c r="AD7" s="10">
        <v>186</v>
      </c>
      <c r="AE7" s="10">
        <v>16</v>
      </c>
      <c r="AF7" s="10">
        <v>41</v>
      </c>
    </row>
    <row r="8" spans="2:32" ht="30" customHeight="1" x14ac:dyDescent="0.3">
      <c r="B8" s="11" t="s">
        <v>19</v>
      </c>
      <c r="C8" s="11">
        <v>241</v>
      </c>
      <c r="D8" s="11">
        <v>108</v>
      </c>
      <c r="E8" s="11">
        <v>132</v>
      </c>
      <c r="F8" s="11"/>
      <c r="G8" s="11">
        <v>0</v>
      </c>
      <c r="H8" s="11">
        <v>0</v>
      </c>
      <c r="I8" s="11">
        <v>0</v>
      </c>
      <c r="J8" s="11">
        <v>241</v>
      </c>
      <c r="K8" s="11"/>
      <c r="L8" s="11">
        <v>51</v>
      </c>
      <c r="M8" s="11">
        <v>44</v>
      </c>
      <c r="N8" s="11">
        <v>21</v>
      </c>
      <c r="O8" s="11">
        <v>16</v>
      </c>
      <c r="P8" s="11">
        <v>12</v>
      </c>
      <c r="Q8" s="11">
        <v>31</v>
      </c>
      <c r="R8" s="11">
        <v>18</v>
      </c>
      <c r="S8" s="11">
        <v>13</v>
      </c>
      <c r="T8" s="11">
        <v>33</v>
      </c>
      <c r="U8" s="11"/>
      <c r="V8" s="11">
        <v>165</v>
      </c>
      <c r="W8" s="11">
        <v>70</v>
      </c>
      <c r="X8" s="11"/>
      <c r="Y8" s="11">
        <v>174</v>
      </c>
      <c r="Z8" s="11">
        <v>29</v>
      </c>
      <c r="AA8" s="11">
        <v>12</v>
      </c>
      <c r="AB8" s="11"/>
      <c r="AC8" s="11">
        <v>49</v>
      </c>
      <c r="AD8" s="11">
        <v>123</v>
      </c>
      <c r="AE8" s="11">
        <v>20</v>
      </c>
      <c r="AF8" s="11">
        <v>41</v>
      </c>
    </row>
    <row r="9" spans="2:32" x14ac:dyDescent="0.3">
      <c r="B9" s="15" t="s">
        <v>261</v>
      </c>
      <c r="C9" s="14">
        <v>0.29207516911206999</v>
      </c>
      <c r="D9" s="14">
        <v>0.34719705186643501</v>
      </c>
      <c r="E9" s="14">
        <v>0.24864980066419001</v>
      </c>
      <c r="F9" s="14"/>
      <c r="G9" s="14">
        <v>0</v>
      </c>
      <c r="H9" s="14">
        <v>0</v>
      </c>
      <c r="I9" s="14">
        <v>0</v>
      </c>
      <c r="J9" s="14">
        <v>0.29207516911206999</v>
      </c>
      <c r="K9" s="14"/>
      <c r="L9" s="14">
        <v>0.34763345769075898</v>
      </c>
      <c r="M9" s="14">
        <v>0.17824446827186799</v>
      </c>
      <c r="N9" s="14">
        <v>0.31002465566547299</v>
      </c>
      <c r="O9" s="14">
        <v>0.317178393304689</v>
      </c>
      <c r="P9" s="14">
        <v>0.15761875513329199</v>
      </c>
      <c r="Q9" s="14">
        <v>0.33723213484075798</v>
      </c>
      <c r="R9" s="14">
        <v>0.36820677842712801</v>
      </c>
      <c r="S9" s="14">
        <v>0.31448485827849199</v>
      </c>
      <c r="T9" s="14">
        <v>0.291936649138129</v>
      </c>
      <c r="U9" s="14"/>
      <c r="V9" s="14">
        <v>0.31693419705166198</v>
      </c>
      <c r="W9" s="14">
        <v>0.20928283705055201</v>
      </c>
      <c r="X9" s="14"/>
      <c r="Y9" s="14">
        <v>0.29595498851531299</v>
      </c>
      <c r="Z9" s="14">
        <v>0.274339127518686</v>
      </c>
      <c r="AA9" s="14">
        <v>0.31601809455522301</v>
      </c>
      <c r="AB9" s="14"/>
      <c r="AC9" s="14">
        <v>0.17798318979222699</v>
      </c>
      <c r="AD9" s="14">
        <v>0.34654078637272201</v>
      </c>
      <c r="AE9" s="14">
        <v>0.28510898357577402</v>
      </c>
      <c r="AF9" s="14">
        <v>0.22846177016804201</v>
      </c>
    </row>
    <row r="10" spans="2:32" x14ac:dyDescent="0.3">
      <c r="B10" s="15" t="s">
        <v>262</v>
      </c>
      <c r="C10" s="14">
        <v>0.483365365710065</v>
      </c>
      <c r="D10" s="14">
        <v>0.51022479423097</v>
      </c>
      <c r="E10" s="14">
        <v>0.45799146656082301</v>
      </c>
      <c r="F10" s="14"/>
      <c r="G10" s="14">
        <v>0</v>
      </c>
      <c r="H10" s="14">
        <v>0</v>
      </c>
      <c r="I10" s="14">
        <v>0</v>
      </c>
      <c r="J10" s="14">
        <v>0.483365365710065</v>
      </c>
      <c r="K10" s="14"/>
      <c r="L10" s="14">
        <v>0.434243427508891</v>
      </c>
      <c r="M10" s="14">
        <v>0.57561994062107202</v>
      </c>
      <c r="N10" s="14">
        <v>0.498569950334809</v>
      </c>
      <c r="O10" s="14">
        <v>0.463957873108371</v>
      </c>
      <c r="P10" s="14">
        <v>0.47512588179787402</v>
      </c>
      <c r="Q10" s="14">
        <v>0.50884846233160597</v>
      </c>
      <c r="R10" s="14">
        <v>0.29215523796401499</v>
      </c>
      <c r="S10" s="14">
        <v>0.52827271258226205</v>
      </c>
      <c r="T10" s="14">
        <v>0.49977703908316101</v>
      </c>
      <c r="U10" s="14"/>
      <c r="V10" s="14">
        <v>0.46089009581940499</v>
      </c>
      <c r="W10" s="14">
        <v>0.56288836359116001</v>
      </c>
      <c r="X10" s="14"/>
      <c r="Y10" s="14">
        <v>0.48069543006341398</v>
      </c>
      <c r="Z10" s="14">
        <v>0.51827712576655605</v>
      </c>
      <c r="AA10" s="14">
        <v>0.52946347932890703</v>
      </c>
      <c r="AB10" s="14"/>
      <c r="AC10" s="14">
        <v>0.57991572505107003</v>
      </c>
      <c r="AD10" s="14">
        <v>0.43501705661641099</v>
      </c>
      <c r="AE10" s="14">
        <v>0.52163808385666</v>
      </c>
      <c r="AF10" s="14">
        <v>0.53820567392673502</v>
      </c>
    </row>
    <row r="11" spans="2:32" x14ac:dyDescent="0.3">
      <c r="B11" s="15" t="s">
        <v>263</v>
      </c>
      <c r="C11" s="14">
        <v>0.158517778671323</v>
      </c>
      <c r="D11" s="14">
        <v>0.104465034141488</v>
      </c>
      <c r="E11" s="14">
        <v>0.20394608806247999</v>
      </c>
      <c r="F11" s="14"/>
      <c r="G11" s="14">
        <v>0</v>
      </c>
      <c r="H11" s="14">
        <v>0</v>
      </c>
      <c r="I11" s="14">
        <v>0</v>
      </c>
      <c r="J11" s="14">
        <v>0.158517778671323</v>
      </c>
      <c r="K11" s="14"/>
      <c r="L11" s="14">
        <v>0.124452329807607</v>
      </c>
      <c r="M11" s="14">
        <v>0.17599537270570501</v>
      </c>
      <c r="N11" s="14">
        <v>9.5414134642158199E-2</v>
      </c>
      <c r="O11" s="14">
        <v>0.13131824015216401</v>
      </c>
      <c r="P11" s="14">
        <v>0.31750712666458197</v>
      </c>
      <c r="Q11" s="14">
        <v>0.153919402827636</v>
      </c>
      <c r="R11" s="14">
        <v>0.23501764832747399</v>
      </c>
      <c r="S11" s="14">
        <v>0.102184084428845</v>
      </c>
      <c r="T11" s="14">
        <v>0.16832741507010901</v>
      </c>
      <c r="U11" s="14"/>
      <c r="V11" s="14">
        <v>0.14159025823277599</v>
      </c>
      <c r="W11" s="14">
        <v>0.18974772827220901</v>
      </c>
      <c r="X11" s="14"/>
      <c r="Y11" s="14">
        <v>0.1524134508934</v>
      </c>
      <c r="Z11" s="14">
        <v>0.128122121386233</v>
      </c>
      <c r="AA11" s="14">
        <v>5.1506142038623401E-2</v>
      </c>
      <c r="AB11" s="14"/>
      <c r="AC11" s="14">
        <v>0.18830084401076799</v>
      </c>
      <c r="AD11" s="14">
        <v>0.13983439212807899</v>
      </c>
      <c r="AE11" s="14">
        <v>0.19325293256756601</v>
      </c>
      <c r="AF11" s="14">
        <v>0.14683725692892999</v>
      </c>
    </row>
    <row r="12" spans="2:32" x14ac:dyDescent="0.3">
      <c r="B12" s="15" t="s">
        <v>264</v>
      </c>
      <c r="C12" s="14">
        <v>4.7513318058784997E-2</v>
      </c>
      <c r="D12" s="14">
        <v>2.82281922682255E-2</v>
      </c>
      <c r="E12" s="14">
        <v>6.36635586641979E-2</v>
      </c>
      <c r="F12" s="14"/>
      <c r="G12" s="14">
        <v>0</v>
      </c>
      <c r="H12" s="14">
        <v>0</v>
      </c>
      <c r="I12" s="14">
        <v>0</v>
      </c>
      <c r="J12" s="14">
        <v>4.7513318058784997E-2</v>
      </c>
      <c r="K12" s="14"/>
      <c r="L12" s="14">
        <v>7.9750575391789202E-2</v>
      </c>
      <c r="M12" s="14">
        <v>2.9893944200396701E-2</v>
      </c>
      <c r="N12" s="14">
        <v>6.2582055848495494E-2</v>
      </c>
      <c r="O12" s="14">
        <v>8.7545493434775995E-2</v>
      </c>
      <c r="P12" s="14">
        <v>4.97482364042523E-2</v>
      </c>
      <c r="Q12" s="14">
        <v>0</v>
      </c>
      <c r="R12" s="14">
        <v>3.4351056583529799E-2</v>
      </c>
      <c r="S12" s="14">
        <v>5.5058344710401101E-2</v>
      </c>
      <c r="T12" s="14">
        <v>3.9958896708601303E-2</v>
      </c>
      <c r="U12" s="14"/>
      <c r="V12" s="14">
        <v>5.34560915338365E-2</v>
      </c>
      <c r="W12" s="14">
        <v>3.8081071086078798E-2</v>
      </c>
      <c r="X12" s="14"/>
      <c r="Y12" s="14">
        <v>5.86205580359229E-2</v>
      </c>
      <c r="Z12" s="14">
        <v>0</v>
      </c>
      <c r="AA12" s="14">
        <v>0.103012284077247</v>
      </c>
      <c r="AB12" s="14"/>
      <c r="AC12" s="14">
        <v>5.3800241145933798E-2</v>
      </c>
      <c r="AD12" s="14">
        <v>6.1226627245291002E-2</v>
      </c>
      <c r="AE12" s="14">
        <v>0</v>
      </c>
      <c r="AF12" s="14">
        <v>3.02356474251591E-2</v>
      </c>
    </row>
    <row r="13" spans="2:32" x14ac:dyDescent="0.3">
      <c r="B13" s="15" t="s">
        <v>265</v>
      </c>
      <c r="C13" s="20">
        <v>1.8528368447757598E-2</v>
      </c>
      <c r="D13" s="20">
        <v>9.8849274928814405E-3</v>
      </c>
      <c r="E13" s="20">
        <v>2.5749086048308799E-2</v>
      </c>
      <c r="F13" s="20"/>
      <c r="G13" s="20">
        <v>0</v>
      </c>
      <c r="H13" s="20">
        <v>0</v>
      </c>
      <c r="I13" s="20">
        <v>0</v>
      </c>
      <c r="J13" s="20">
        <v>1.8528368447757598E-2</v>
      </c>
      <c r="K13" s="20"/>
      <c r="L13" s="20">
        <v>1.3920209600953699E-2</v>
      </c>
      <c r="M13" s="20">
        <v>4.0246274200958401E-2</v>
      </c>
      <c r="N13" s="20">
        <v>3.3409203509063498E-2</v>
      </c>
      <c r="O13" s="20">
        <v>0</v>
      </c>
      <c r="P13" s="20">
        <v>0</v>
      </c>
      <c r="Q13" s="20">
        <v>0</v>
      </c>
      <c r="R13" s="20">
        <v>7.0269278697853196E-2</v>
      </c>
      <c r="S13" s="20">
        <v>0</v>
      </c>
      <c r="T13" s="20">
        <v>0</v>
      </c>
      <c r="U13" s="20"/>
      <c r="V13" s="20">
        <v>2.7129357362320299E-2</v>
      </c>
      <c r="W13" s="20">
        <v>0</v>
      </c>
      <c r="X13" s="20"/>
      <c r="Y13" s="20">
        <v>1.23155724919503E-2</v>
      </c>
      <c r="Z13" s="20">
        <v>7.9261625328524196E-2</v>
      </c>
      <c r="AA13" s="20">
        <v>0</v>
      </c>
      <c r="AB13" s="20"/>
      <c r="AC13" s="20">
        <v>0</v>
      </c>
      <c r="AD13" s="20">
        <v>1.7381137637497199E-2</v>
      </c>
      <c r="AE13" s="20">
        <v>0</v>
      </c>
      <c r="AF13" s="20">
        <v>5.6259651551135E-2</v>
      </c>
    </row>
    <row r="14" spans="2:32" x14ac:dyDescent="0.3">
      <c r="B14" s="16" t="s">
        <v>273</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F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293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806</v>
      </c>
      <c r="D7" s="10">
        <v>410</v>
      </c>
      <c r="E7" s="10">
        <v>394</v>
      </c>
      <c r="F7" s="10"/>
      <c r="G7" s="10">
        <v>0</v>
      </c>
      <c r="H7" s="10">
        <v>484</v>
      </c>
      <c r="I7" s="10">
        <v>0</v>
      </c>
      <c r="J7" s="10">
        <v>322</v>
      </c>
      <c r="K7" s="10"/>
      <c r="L7" s="10">
        <v>152</v>
      </c>
      <c r="M7" s="10">
        <v>108</v>
      </c>
      <c r="N7" s="10">
        <v>73</v>
      </c>
      <c r="O7" s="10">
        <v>58</v>
      </c>
      <c r="P7" s="10">
        <v>63</v>
      </c>
      <c r="Q7" s="10">
        <v>104</v>
      </c>
      <c r="R7" s="10">
        <v>73</v>
      </c>
      <c r="S7" s="10">
        <v>54</v>
      </c>
      <c r="T7" s="10">
        <v>121</v>
      </c>
      <c r="U7" s="10"/>
      <c r="V7" s="10">
        <v>538</v>
      </c>
      <c r="W7" s="10">
        <v>262</v>
      </c>
      <c r="X7" s="10"/>
      <c r="Y7" s="10">
        <v>649</v>
      </c>
      <c r="Z7" s="10">
        <v>58</v>
      </c>
      <c r="AA7" s="10">
        <v>59</v>
      </c>
      <c r="AB7" s="10"/>
      <c r="AC7" s="10">
        <v>213</v>
      </c>
      <c r="AD7" s="10">
        <v>433</v>
      </c>
      <c r="AE7" s="10">
        <v>49</v>
      </c>
      <c r="AF7" s="10">
        <v>105</v>
      </c>
    </row>
    <row r="8" spans="2:32" ht="30" customHeight="1" x14ac:dyDescent="0.3">
      <c r="B8" s="11" t="s">
        <v>19</v>
      </c>
      <c r="C8" s="11">
        <v>709</v>
      </c>
      <c r="D8" s="11">
        <v>332</v>
      </c>
      <c r="E8" s="11">
        <v>375</v>
      </c>
      <c r="F8" s="11"/>
      <c r="G8" s="11">
        <v>0</v>
      </c>
      <c r="H8" s="11">
        <v>468</v>
      </c>
      <c r="I8" s="11">
        <v>0</v>
      </c>
      <c r="J8" s="11">
        <v>241</v>
      </c>
      <c r="K8" s="11"/>
      <c r="L8" s="11">
        <v>146</v>
      </c>
      <c r="M8" s="11">
        <v>96</v>
      </c>
      <c r="N8" s="11">
        <v>59</v>
      </c>
      <c r="O8" s="11">
        <v>51</v>
      </c>
      <c r="P8" s="11">
        <v>56</v>
      </c>
      <c r="Q8" s="11">
        <v>95</v>
      </c>
      <c r="R8" s="11">
        <v>62</v>
      </c>
      <c r="S8" s="11">
        <v>43</v>
      </c>
      <c r="T8" s="11">
        <v>102</v>
      </c>
      <c r="U8" s="11"/>
      <c r="V8" s="11">
        <v>458</v>
      </c>
      <c r="W8" s="11">
        <v>244</v>
      </c>
      <c r="X8" s="11"/>
      <c r="Y8" s="11">
        <v>504</v>
      </c>
      <c r="Z8" s="11">
        <v>79</v>
      </c>
      <c r="AA8" s="11">
        <v>40</v>
      </c>
      <c r="AB8" s="11"/>
      <c r="AC8" s="11">
        <v>169</v>
      </c>
      <c r="AD8" s="11">
        <v>333</v>
      </c>
      <c r="AE8" s="11">
        <v>75</v>
      </c>
      <c r="AF8" s="11">
        <v>125</v>
      </c>
    </row>
    <row r="9" spans="2:32" ht="28.8" x14ac:dyDescent="0.3">
      <c r="B9" s="15" t="s">
        <v>278</v>
      </c>
      <c r="C9" s="14">
        <v>0.54661490768381404</v>
      </c>
      <c r="D9" s="14">
        <v>0.53510933329478005</v>
      </c>
      <c r="E9" s="14">
        <v>0.55446476396504696</v>
      </c>
      <c r="F9" s="14"/>
      <c r="G9" s="14">
        <v>0</v>
      </c>
      <c r="H9" s="14">
        <v>0.56307697176278104</v>
      </c>
      <c r="I9" s="14">
        <v>0</v>
      </c>
      <c r="J9" s="14">
        <v>0.51462363403379996</v>
      </c>
      <c r="K9" s="14"/>
      <c r="L9" s="14">
        <v>0.41418836877670601</v>
      </c>
      <c r="M9" s="14">
        <v>0.58401420072490196</v>
      </c>
      <c r="N9" s="14">
        <v>0.51554764262904995</v>
      </c>
      <c r="O9" s="14">
        <v>0.647096526683967</v>
      </c>
      <c r="P9" s="14">
        <v>0.59866145997377895</v>
      </c>
      <c r="Q9" s="14">
        <v>0.59209839275535503</v>
      </c>
      <c r="R9" s="14">
        <v>0.61009942783941096</v>
      </c>
      <c r="S9" s="14">
        <v>0.53003196539368602</v>
      </c>
      <c r="T9" s="14">
        <v>0.56652260600180804</v>
      </c>
      <c r="U9" s="14"/>
      <c r="V9" s="14">
        <v>0.56944333317737705</v>
      </c>
      <c r="W9" s="14">
        <v>0.49936294915637802</v>
      </c>
      <c r="X9" s="14"/>
      <c r="Y9" s="14">
        <v>0.58635406982931304</v>
      </c>
      <c r="Z9" s="14">
        <v>0.43532271156959601</v>
      </c>
      <c r="AA9" s="14">
        <v>0.405646946116059</v>
      </c>
      <c r="AB9" s="14"/>
      <c r="AC9" s="14">
        <v>0.55517270699292998</v>
      </c>
      <c r="AD9" s="14">
        <v>0.60141602623804402</v>
      </c>
      <c r="AE9" s="14">
        <v>0.37394163270222702</v>
      </c>
      <c r="AF9" s="14">
        <v>0.48441520054146697</v>
      </c>
    </row>
    <row r="10" spans="2:32" ht="28.8" x14ac:dyDescent="0.3">
      <c r="B10" s="15" t="s">
        <v>279</v>
      </c>
      <c r="C10" s="14">
        <v>0.51123588797858699</v>
      </c>
      <c r="D10" s="14">
        <v>0.503032834140412</v>
      </c>
      <c r="E10" s="14">
        <v>0.51598179056790705</v>
      </c>
      <c r="F10" s="14"/>
      <c r="G10" s="14">
        <v>0</v>
      </c>
      <c r="H10" s="14">
        <v>0.56816714275354996</v>
      </c>
      <c r="I10" s="14">
        <v>0</v>
      </c>
      <c r="J10" s="14">
        <v>0.40059949742586498</v>
      </c>
      <c r="K10" s="14"/>
      <c r="L10" s="14">
        <v>0.30003937032060501</v>
      </c>
      <c r="M10" s="14">
        <v>0.60357798730771905</v>
      </c>
      <c r="N10" s="14">
        <v>0.58790605867906498</v>
      </c>
      <c r="O10" s="14">
        <v>0.70172860012400895</v>
      </c>
      <c r="P10" s="14">
        <v>0.61009746579745305</v>
      </c>
      <c r="Q10" s="14">
        <v>0.512214894707263</v>
      </c>
      <c r="R10" s="14">
        <v>0.52215390173718801</v>
      </c>
      <c r="S10" s="14">
        <v>0.56651006068897003</v>
      </c>
      <c r="T10" s="14">
        <v>0.50338915709137</v>
      </c>
      <c r="U10" s="14"/>
      <c r="V10" s="14">
        <v>0.52668095206464605</v>
      </c>
      <c r="W10" s="14">
        <v>0.49459478063377299</v>
      </c>
      <c r="X10" s="14"/>
      <c r="Y10" s="14">
        <v>0.557994365348914</v>
      </c>
      <c r="Z10" s="14">
        <v>0.41943664934604002</v>
      </c>
      <c r="AA10" s="14">
        <v>0.33061511580935599</v>
      </c>
      <c r="AB10" s="14"/>
      <c r="AC10" s="14">
        <v>0.55684961479627204</v>
      </c>
      <c r="AD10" s="14">
        <v>0.55974996319552595</v>
      </c>
      <c r="AE10" s="14">
        <v>0.35468943864747099</v>
      </c>
      <c r="AF10" s="14">
        <v>0.438737272774333</v>
      </c>
    </row>
    <row r="11" spans="2:32" ht="57.6" x14ac:dyDescent="0.3">
      <c r="B11" s="15" t="s">
        <v>280</v>
      </c>
      <c r="C11" s="14">
        <v>0.45738719779268</v>
      </c>
      <c r="D11" s="14">
        <v>0.46402830252085903</v>
      </c>
      <c r="E11" s="14">
        <v>0.45386204717872902</v>
      </c>
      <c r="F11" s="14"/>
      <c r="G11" s="14">
        <v>0</v>
      </c>
      <c r="H11" s="14">
        <v>0.49854733179851801</v>
      </c>
      <c r="I11" s="14">
        <v>0</v>
      </c>
      <c r="J11" s="14">
        <v>0.37739934790121998</v>
      </c>
      <c r="K11" s="14"/>
      <c r="L11" s="14">
        <v>0.35708380408358398</v>
      </c>
      <c r="M11" s="14">
        <v>0.499407230134159</v>
      </c>
      <c r="N11" s="14">
        <v>0.44316659149487297</v>
      </c>
      <c r="O11" s="14">
        <v>0.55078696253548598</v>
      </c>
      <c r="P11" s="14">
        <v>0.54274397676665198</v>
      </c>
      <c r="Q11" s="14">
        <v>0.49723161479831501</v>
      </c>
      <c r="R11" s="14">
        <v>0.46367570954008802</v>
      </c>
      <c r="S11" s="14">
        <v>0.48412059834353399</v>
      </c>
      <c r="T11" s="14">
        <v>0.42462421690362001</v>
      </c>
      <c r="U11" s="14"/>
      <c r="V11" s="14">
        <v>0.5048110711653</v>
      </c>
      <c r="W11" s="14">
        <v>0.37908860555465501</v>
      </c>
      <c r="X11" s="14"/>
      <c r="Y11" s="14">
        <v>0.460348954489395</v>
      </c>
      <c r="Z11" s="14">
        <v>0.36984117500357699</v>
      </c>
      <c r="AA11" s="14">
        <v>0.50971381301983298</v>
      </c>
      <c r="AB11" s="14"/>
      <c r="AC11" s="14">
        <v>0.39986175014741199</v>
      </c>
      <c r="AD11" s="14">
        <v>0.49155255223376898</v>
      </c>
      <c r="AE11" s="14">
        <v>0.33240509996865603</v>
      </c>
      <c r="AF11" s="14">
        <v>0.54007075680163097</v>
      </c>
    </row>
    <row r="12" spans="2:32" ht="28.8" x14ac:dyDescent="0.3">
      <c r="B12" s="15" t="s">
        <v>281</v>
      </c>
      <c r="C12" s="14">
        <v>0.45263413350767701</v>
      </c>
      <c r="D12" s="14">
        <v>0.451860443449004</v>
      </c>
      <c r="E12" s="14">
        <v>0.45050524247905699</v>
      </c>
      <c r="F12" s="14"/>
      <c r="G12" s="14">
        <v>0</v>
      </c>
      <c r="H12" s="14">
        <v>0.50530932477374002</v>
      </c>
      <c r="I12" s="14">
        <v>0</v>
      </c>
      <c r="J12" s="14">
        <v>0.35026869195211002</v>
      </c>
      <c r="K12" s="14"/>
      <c r="L12" s="14">
        <v>0.27663825143564003</v>
      </c>
      <c r="M12" s="14">
        <v>0.57201865713659406</v>
      </c>
      <c r="N12" s="14">
        <v>0.53518881629929405</v>
      </c>
      <c r="O12" s="14">
        <v>0.62766261710221805</v>
      </c>
      <c r="P12" s="14">
        <v>0.50015738475923699</v>
      </c>
      <c r="Q12" s="14">
        <v>0.49950452410434099</v>
      </c>
      <c r="R12" s="14">
        <v>0.517664043591475</v>
      </c>
      <c r="S12" s="14">
        <v>0.366372895726925</v>
      </c>
      <c r="T12" s="14">
        <v>0.38526395833071198</v>
      </c>
      <c r="U12" s="14"/>
      <c r="V12" s="14">
        <v>0.464796369247299</v>
      </c>
      <c r="W12" s="14">
        <v>0.44030404418268099</v>
      </c>
      <c r="X12" s="14"/>
      <c r="Y12" s="14">
        <v>0.469038418410269</v>
      </c>
      <c r="Z12" s="14">
        <v>0.37230276352465702</v>
      </c>
      <c r="AA12" s="14">
        <v>0.37279731220058199</v>
      </c>
      <c r="AB12" s="14"/>
      <c r="AC12" s="14">
        <v>0.471040933473162</v>
      </c>
      <c r="AD12" s="14">
        <v>0.46856715748907202</v>
      </c>
      <c r="AE12" s="14">
        <v>0.37122900662727998</v>
      </c>
      <c r="AF12" s="14">
        <v>0.454768340574362</v>
      </c>
    </row>
    <row r="13" spans="2:32" ht="28.8" x14ac:dyDescent="0.3">
      <c r="B13" s="15" t="s">
        <v>282</v>
      </c>
      <c r="C13" s="14">
        <v>0.38107766448117802</v>
      </c>
      <c r="D13" s="14">
        <v>0.368045804079695</v>
      </c>
      <c r="E13" s="14">
        <v>0.39456713311939101</v>
      </c>
      <c r="F13" s="14"/>
      <c r="G13" s="14">
        <v>0</v>
      </c>
      <c r="H13" s="14">
        <v>0.40750025011099</v>
      </c>
      <c r="I13" s="14">
        <v>0</v>
      </c>
      <c r="J13" s="14">
        <v>0.32972977983138602</v>
      </c>
      <c r="K13" s="14"/>
      <c r="L13" s="14">
        <v>0.25133444673255101</v>
      </c>
      <c r="M13" s="14">
        <v>0.36834840388936402</v>
      </c>
      <c r="N13" s="14">
        <v>0.442348989874497</v>
      </c>
      <c r="O13" s="14">
        <v>0.58066681244736795</v>
      </c>
      <c r="P13" s="14">
        <v>0.37337417730825001</v>
      </c>
      <c r="Q13" s="14">
        <v>0.417456925986602</v>
      </c>
      <c r="R13" s="14">
        <v>0.39121613932577598</v>
      </c>
      <c r="S13" s="14">
        <v>0.44748511497591498</v>
      </c>
      <c r="T13" s="14">
        <v>0.38111760086188201</v>
      </c>
      <c r="U13" s="14"/>
      <c r="V13" s="14">
        <v>0.407924522163224</v>
      </c>
      <c r="W13" s="14">
        <v>0.336032865777044</v>
      </c>
      <c r="X13" s="14"/>
      <c r="Y13" s="14">
        <v>0.423775598206034</v>
      </c>
      <c r="Z13" s="14">
        <v>0.34709007050475499</v>
      </c>
      <c r="AA13" s="14">
        <v>0.34630888055697001</v>
      </c>
      <c r="AB13" s="14"/>
      <c r="AC13" s="14">
        <v>0.40496845550578497</v>
      </c>
      <c r="AD13" s="14">
        <v>0.43140451599294799</v>
      </c>
      <c r="AE13" s="14">
        <v>0.18111385610057701</v>
      </c>
      <c r="AF13" s="14">
        <v>0.34548186130084302</v>
      </c>
    </row>
    <row r="14" spans="2:32" ht="57.6" x14ac:dyDescent="0.3">
      <c r="B14" s="15" t="s">
        <v>283</v>
      </c>
      <c r="C14" s="14">
        <v>0.37472518432340701</v>
      </c>
      <c r="D14" s="14">
        <v>0.39257343666202299</v>
      </c>
      <c r="E14" s="14">
        <v>0.36085894678435398</v>
      </c>
      <c r="F14" s="14"/>
      <c r="G14" s="14">
        <v>0</v>
      </c>
      <c r="H14" s="14">
        <v>0.40975581949531398</v>
      </c>
      <c r="I14" s="14">
        <v>0</v>
      </c>
      <c r="J14" s="14">
        <v>0.30664899226495501</v>
      </c>
      <c r="K14" s="14"/>
      <c r="L14" s="14">
        <v>0.35055874082202898</v>
      </c>
      <c r="M14" s="14">
        <v>0.35201316230320701</v>
      </c>
      <c r="N14" s="14">
        <v>0.34197897630693103</v>
      </c>
      <c r="O14" s="14">
        <v>0.492518542701818</v>
      </c>
      <c r="P14" s="14">
        <v>0.465550916208467</v>
      </c>
      <c r="Q14" s="14">
        <v>0.40574736698666303</v>
      </c>
      <c r="R14" s="14">
        <v>0.36230575445709101</v>
      </c>
      <c r="S14" s="14">
        <v>0.35921508397806201</v>
      </c>
      <c r="T14" s="14">
        <v>0.32680198718557801</v>
      </c>
      <c r="U14" s="14"/>
      <c r="V14" s="14">
        <v>0.38451215224822</v>
      </c>
      <c r="W14" s="14">
        <v>0.36146895892571601</v>
      </c>
      <c r="X14" s="14"/>
      <c r="Y14" s="14">
        <v>0.39501976111776499</v>
      </c>
      <c r="Z14" s="14">
        <v>0.25785606147176598</v>
      </c>
      <c r="AA14" s="14">
        <v>0.41716408704951802</v>
      </c>
      <c r="AB14" s="14"/>
      <c r="AC14" s="14">
        <v>0.40108948916076997</v>
      </c>
      <c r="AD14" s="14">
        <v>0.38981146214331303</v>
      </c>
      <c r="AE14" s="14">
        <v>0.27242970748790701</v>
      </c>
      <c r="AF14" s="14">
        <v>0.37041917535122298</v>
      </c>
    </row>
    <row r="15" spans="2:32" ht="28.8" x14ac:dyDescent="0.3">
      <c r="B15" s="15" t="s">
        <v>284</v>
      </c>
      <c r="C15" s="14">
        <v>0.367571265278338</v>
      </c>
      <c r="D15" s="14">
        <v>0.398160082462377</v>
      </c>
      <c r="E15" s="14">
        <v>0.34239526839129603</v>
      </c>
      <c r="F15" s="14"/>
      <c r="G15" s="14">
        <v>0</v>
      </c>
      <c r="H15" s="14">
        <v>0.38164070792036298</v>
      </c>
      <c r="I15" s="14">
        <v>0</v>
      </c>
      <c r="J15" s="14">
        <v>0.340229652008878</v>
      </c>
      <c r="K15" s="14"/>
      <c r="L15" s="14">
        <v>0.34859082141595799</v>
      </c>
      <c r="M15" s="14">
        <v>0.42673916288339803</v>
      </c>
      <c r="N15" s="14">
        <v>0.31947862739695798</v>
      </c>
      <c r="O15" s="14">
        <v>0.49244778767999098</v>
      </c>
      <c r="P15" s="14">
        <v>0.34760155080316901</v>
      </c>
      <c r="Q15" s="14">
        <v>0.34259565679957299</v>
      </c>
      <c r="R15" s="14">
        <v>0.35611477629452798</v>
      </c>
      <c r="S15" s="14">
        <v>0.390083241641765</v>
      </c>
      <c r="T15" s="14">
        <v>0.33678963556312302</v>
      </c>
      <c r="U15" s="14"/>
      <c r="V15" s="14">
        <v>0.36531005042984799</v>
      </c>
      <c r="W15" s="14">
        <v>0.38045299826326601</v>
      </c>
      <c r="X15" s="14"/>
      <c r="Y15" s="14">
        <v>0.39113712294832698</v>
      </c>
      <c r="Z15" s="14">
        <v>0.28504512868220699</v>
      </c>
      <c r="AA15" s="14">
        <v>0.30881054721212098</v>
      </c>
      <c r="AB15" s="14"/>
      <c r="AC15" s="14">
        <v>0.41108110539030102</v>
      </c>
      <c r="AD15" s="14">
        <v>0.38162319669987699</v>
      </c>
      <c r="AE15" s="14">
        <v>0.31162242695669001</v>
      </c>
      <c r="AF15" s="14">
        <v>0.32192689336750102</v>
      </c>
    </row>
    <row r="16" spans="2:32" ht="28.8" x14ac:dyDescent="0.3">
      <c r="B16" s="15" t="s">
        <v>285</v>
      </c>
      <c r="C16" s="14">
        <v>0.35027429825092099</v>
      </c>
      <c r="D16" s="14">
        <v>0.36249906730428799</v>
      </c>
      <c r="E16" s="14">
        <v>0.338364258657605</v>
      </c>
      <c r="F16" s="14"/>
      <c r="G16" s="14">
        <v>0</v>
      </c>
      <c r="H16" s="14">
        <v>0.36548810442267199</v>
      </c>
      <c r="I16" s="14">
        <v>0</v>
      </c>
      <c r="J16" s="14">
        <v>0.32070880548135999</v>
      </c>
      <c r="K16" s="14"/>
      <c r="L16" s="14">
        <v>0.29814414842756198</v>
      </c>
      <c r="M16" s="14">
        <v>0.35745202311874702</v>
      </c>
      <c r="N16" s="14">
        <v>0.37598834716192597</v>
      </c>
      <c r="O16" s="14">
        <v>0.36057750278556999</v>
      </c>
      <c r="P16" s="14">
        <v>0.41895719734515602</v>
      </c>
      <c r="Q16" s="14">
        <v>0.390474776096223</v>
      </c>
      <c r="R16" s="14">
        <v>0.39086866465646403</v>
      </c>
      <c r="S16" s="14">
        <v>0.27734568049054997</v>
      </c>
      <c r="T16" s="14">
        <v>0.32911295397949902</v>
      </c>
      <c r="U16" s="14"/>
      <c r="V16" s="14">
        <v>0.36457907559261399</v>
      </c>
      <c r="W16" s="14">
        <v>0.33154917248786098</v>
      </c>
      <c r="X16" s="14"/>
      <c r="Y16" s="14">
        <v>0.36532031776335699</v>
      </c>
      <c r="Z16" s="14">
        <v>0.33595712542061401</v>
      </c>
      <c r="AA16" s="14">
        <v>0.35449421374483198</v>
      </c>
      <c r="AB16" s="14"/>
      <c r="AC16" s="14">
        <v>0.36445274382484399</v>
      </c>
      <c r="AD16" s="14">
        <v>0.366193425441035</v>
      </c>
      <c r="AE16" s="14">
        <v>0.25760494851875698</v>
      </c>
      <c r="AF16" s="14">
        <v>0.36028587599344802</v>
      </c>
    </row>
    <row r="17" spans="2:32" ht="28.8" x14ac:dyDescent="0.3">
      <c r="B17" s="15" t="s">
        <v>286</v>
      </c>
      <c r="C17" s="14">
        <v>0.34958991622124103</v>
      </c>
      <c r="D17" s="14">
        <v>0.31593170189757303</v>
      </c>
      <c r="E17" s="14">
        <v>0.378274113935062</v>
      </c>
      <c r="F17" s="14"/>
      <c r="G17" s="14">
        <v>0</v>
      </c>
      <c r="H17" s="14">
        <v>0.38507877107611399</v>
      </c>
      <c r="I17" s="14">
        <v>0</v>
      </c>
      <c r="J17" s="14">
        <v>0.28062325069607902</v>
      </c>
      <c r="K17" s="14"/>
      <c r="L17" s="14">
        <v>0.30415854615742099</v>
      </c>
      <c r="M17" s="14">
        <v>0.40421220636767302</v>
      </c>
      <c r="N17" s="14">
        <v>0.30451389757353597</v>
      </c>
      <c r="O17" s="14">
        <v>0.45396642301361301</v>
      </c>
      <c r="P17" s="14">
        <v>0.332016451337456</v>
      </c>
      <c r="Q17" s="14">
        <v>0.293663292682393</v>
      </c>
      <c r="R17" s="14">
        <v>0.40761593939301999</v>
      </c>
      <c r="S17" s="14">
        <v>0.401943130577117</v>
      </c>
      <c r="T17" s="14">
        <v>0.34198871699088101</v>
      </c>
      <c r="U17" s="14"/>
      <c r="V17" s="14">
        <v>0.356684113379929</v>
      </c>
      <c r="W17" s="14">
        <v>0.340591683867218</v>
      </c>
      <c r="X17" s="14"/>
      <c r="Y17" s="14">
        <v>0.35942803969144799</v>
      </c>
      <c r="Z17" s="14">
        <v>0.31844256756656503</v>
      </c>
      <c r="AA17" s="14">
        <v>0.30028763718792401</v>
      </c>
      <c r="AB17" s="14"/>
      <c r="AC17" s="14">
        <v>0.361441291423023</v>
      </c>
      <c r="AD17" s="14">
        <v>0.35602842020280201</v>
      </c>
      <c r="AE17" s="14">
        <v>0.29373634299905199</v>
      </c>
      <c r="AF17" s="14">
        <v>0.35842786284536998</v>
      </c>
    </row>
    <row r="18" spans="2:32" ht="43.2" x14ac:dyDescent="0.3">
      <c r="B18" s="15" t="s">
        <v>287</v>
      </c>
      <c r="C18" s="14">
        <v>0.30818298669111599</v>
      </c>
      <c r="D18" s="14">
        <v>0.30631496102084599</v>
      </c>
      <c r="E18" s="14">
        <v>0.31141989620404398</v>
      </c>
      <c r="F18" s="14"/>
      <c r="G18" s="14">
        <v>0</v>
      </c>
      <c r="H18" s="14">
        <v>0.35645126606347299</v>
      </c>
      <c r="I18" s="14">
        <v>0</v>
      </c>
      <c r="J18" s="14">
        <v>0.2143816427886</v>
      </c>
      <c r="K18" s="14"/>
      <c r="L18" s="14">
        <v>0.30497669535060901</v>
      </c>
      <c r="M18" s="14">
        <v>0.29494380230768202</v>
      </c>
      <c r="N18" s="14">
        <v>0.27305871418455901</v>
      </c>
      <c r="O18" s="14">
        <v>0.39481653196849498</v>
      </c>
      <c r="P18" s="14">
        <v>0.28651975248844003</v>
      </c>
      <c r="Q18" s="14">
        <v>0.31859650141471801</v>
      </c>
      <c r="R18" s="14">
        <v>0.43278052008493001</v>
      </c>
      <c r="S18" s="14">
        <v>0.188971167300058</v>
      </c>
      <c r="T18" s="14">
        <v>0.27898872352785098</v>
      </c>
      <c r="U18" s="14"/>
      <c r="V18" s="14">
        <v>0.320801744143839</v>
      </c>
      <c r="W18" s="14">
        <v>0.29045020966139601</v>
      </c>
      <c r="X18" s="14"/>
      <c r="Y18" s="14">
        <v>0.290478404638845</v>
      </c>
      <c r="Z18" s="14">
        <v>0.26701263236536799</v>
      </c>
      <c r="AA18" s="14">
        <v>0.33798768106740801</v>
      </c>
      <c r="AB18" s="14"/>
      <c r="AC18" s="14">
        <v>0.25368709938961997</v>
      </c>
      <c r="AD18" s="14">
        <v>0.30844757699074898</v>
      </c>
      <c r="AE18" s="14">
        <v>0.37306797877515901</v>
      </c>
      <c r="AF18" s="14">
        <v>0.353656397998173</v>
      </c>
    </row>
    <row r="19" spans="2:32" ht="43.2" x14ac:dyDescent="0.3">
      <c r="B19" s="15" t="s">
        <v>288</v>
      </c>
      <c r="C19" s="14">
        <v>0.25616202620448703</v>
      </c>
      <c r="D19" s="14">
        <v>0.27277412814686403</v>
      </c>
      <c r="E19" s="14">
        <v>0.24053397644709501</v>
      </c>
      <c r="F19" s="14"/>
      <c r="G19" s="14">
        <v>0</v>
      </c>
      <c r="H19" s="14">
        <v>0.27848844520496102</v>
      </c>
      <c r="I19" s="14">
        <v>0</v>
      </c>
      <c r="J19" s="14">
        <v>0.212774357656797</v>
      </c>
      <c r="K19" s="14"/>
      <c r="L19" s="14">
        <v>0.22890677313503099</v>
      </c>
      <c r="M19" s="14">
        <v>0.31718884995001401</v>
      </c>
      <c r="N19" s="14">
        <v>0.25161281654877299</v>
      </c>
      <c r="O19" s="14">
        <v>0.24220871310214301</v>
      </c>
      <c r="P19" s="14">
        <v>0.28636288048439601</v>
      </c>
      <c r="Q19" s="14">
        <v>0.26355136245757599</v>
      </c>
      <c r="R19" s="14">
        <v>0.254131851265127</v>
      </c>
      <c r="S19" s="14">
        <v>0.21485617855267999</v>
      </c>
      <c r="T19" s="14">
        <v>0.24243906066483301</v>
      </c>
      <c r="U19" s="14"/>
      <c r="V19" s="14">
        <v>0.25793139136374899</v>
      </c>
      <c r="W19" s="14">
        <v>0.254207544540208</v>
      </c>
      <c r="X19" s="14"/>
      <c r="Y19" s="14">
        <v>0.25964892813000101</v>
      </c>
      <c r="Z19" s="14">
        <v>0.22740682180709201</v>
      </c>
      <c r="AA19" s="14">
        <v>0.29532892605988997</v>
      </c>
      <c r="AB19" s="14"/>
      <c r="AC19" s="14">
        <v>0.25733695556672798</v>
      </c>
      <c r="AD19" s="14">
        <v>0.25774098895805803</v>
      </c>
      <c r="AE19" s="14">
        <v>0.24717481646742501</v>
      </c>
      <c r="AF19" s="14">
        <v>0.25843774723982399</v>
      </c>
    </row>
    <row r="20" spans="2:32" ht="28.8" x14ac:dyDescent="0.3">
      <c r="B20" s="15" t="s">
        <v>289</v>
      </c>
      <c r="C20" s="14">
        <v>0.25105797425246401</v>
      </c>
      <c r="D20" s="14">
        <v>0.22294929698149701</v>
      </c>
      <c r="E20" s="14">
        <v>0.27721927076487801</v>
      </c>
      <c r="F20" s="14"/>
      <c r="G20" s="14">
        <v>0</v>
      </c>
      <c r="H20" s="14">
        <v>0.31418025829694102</v>
      </c>
      <c r="I20" s="14">
        <v>0</v>
      </c>
      <c r="J20" s="14">
        <v>0.12839035173598401</v>
      </c>
      <c r="K20" s="14"/>
      <c r="L20" s="14">
        <v>0.26887245216106498</v>
      </c>
      <c r="M20" s="14">
        <v>0.26590978564254703</v>
      </c>
      <c r="N20" s="14">
        <v>0.27606214179823302</v>
      </c>
      <c r="O20" s="14">
        <v>0.22096602037989399</v>
      </c>
      <c r="P20" s="14">
        <v>0.29589676356044697</v>
      </c>
      <c r="Q20" s="14">
        <v>0.246476274661177</v>
      </c>
      <c r="R20" s="14">
        <v>0.18262995969992701</v>
      </c>
      <c r="S20" s="14">
        <v>0.32185974605059903</v>
      </c>
      <c r="T20" s="14">
        <v>0.203935979242895</v>
      </c>
      <c r="U20" s="14"/>
      <c r="V20" s="14">
        <v>0.25436767059495502</v>
      </c>
      <c r="W20" s="14">
        <v>0.25275423863805502</v>
      </c>
      <c r="X20" s="14"/>
      <c r="Y20" s="14">
        <v>0.24474273523611001</v>
      </c>
      <c r="Z20" s="14">
        <v>0.22231218849412501</v>
      </c>
      <c r="AA20" s="14">
        <v>0.29515926366400203</v>
      </c>
      <c r="AB20" s="14"/>
      <c r="AC20" s="14">
        <v>0.244920308270246</v>
      </c>
      <c r="AD20" s="14">
        <v>0.24638166955155799</v>
      </c>
      <c r="AE20" s="14">
        <v>0.27035943704472498</v>
      </c>
      <c r="AF20" s="14">
        <v>0.275605629957967</v>
      </c>
    </row>
    <row r="21" spans="2:32" ht="43.2" x14ac:dyDescent="0.3">
      <c r="B21" s="15" t="s">
        <v>290</v>
      </c>
      <c r="C21" s="14">
        <v>0.234958156300067</v>
      </c>
      <c r="D21" s="14">
        <v>0.230787076811724</v>
      </c>
      <c r="E21" s="14">
        <v>0.239856456902239</v>
      </c>
      <c r="F21" s="14"/>
      <c r="G21" s="14">
        <v>0</v>
      </c>
      <c r="H21" s="14">
        <v>0.209141674501508</v>
      </c>
      <c r="I21" s="14">
        <v>0</v>
      </c>
      <c r="J21" s="14">
        <v>0.28512817932613099</v>
      </c>
      <c r="K21" s="14"/>
      <c r="L21" s="14">
        <v>0.26595975312693898</v>
      </c>
      <c r="M21" s="14">
        <v>0.26275961813501197</v>
      </c>
      <c r="N21" s="14">
        <v>0.21576163650785499</v>
      </c>
      <c r="O21" s="14">
        <v>0.32684099435074898</v>
      </c>
      <c r="P21" s="14">
        <v>0.27190419026047102</v>
      </c>
      <c r="Q21" s="14">
        <v>0.23353600230701901</v>
      </c>
      <c r="R21" s="14">
        <v>0.15192393211702601</v>
      </c>
      <c r="S21" s="14">
        <v>0.285623190169559</v>
      </c>
      <c r="T21" s="14">
        <v>0.14072828460828801</v>
      </c>
      <c r="U21" s="14"/>
      <c r="V21" s="14">
        <v>0.25839885991931999</v>
      </c>
      <c r="W21" s="14">
        <v>0.187732850603823</v>
      </c>
      <c r="X21" s="14"/>
      <c r="Y21" s="14">
        <v>0.21950805749994601</v>
      </c>
      <c r="Z21" s="14">
        <v>0.24720972708623001</v>
      </c>
      <c r="AA21" s="14">
        <v>0.35323381985921798</v>
      </c>
      <c r="AB21" s="14"/>
      <c r="AC21" s="14">
        <v>0.17909692598459101</v>
      </c>
      <c r="AD21" s="14">
        <v>0.23881419929855999</v>
      </c>
      <c r="AE21" s="14">
        <v>0.20714037137671501</v>
      </c>
      <c r="AF21" s="14">
        <v>0.310482277407225</v>
      </c>
    </row>
    <row r="22" spans="2:32" ht="43.2" x14ac:dyDescent="0.3">
      <c r="B22" s="15" t="s">
        <v>291</v>
      </c>
      <c r="C22" s="14">
        <v>0.148247663058169</v>
      </c>
      <c r="D22" s="14">
        <v>0.16768969299435799</v>
      </c>
      <c r="E22" s="14">
        <v>0.13180713968876301</v>
      </c>
      <c r="F22" s="14"/>
      <c r="G22" s="14">
        <v>0</v>
      </c>
      <c r="H22" s="14">
        <v>0.126299028167975</v>
      </c>
      <c r="I22" s="14">
        <v>0</v>
      </c>
      <c r="J22" s="14">
        <v>0.190901171248166</v>
      </c>
      <c r="K22" s="14"/>
      <c r="L22" s="14">
        <v>0.23056059998756601</v>
      </c>
      <c r="M22" s="14">
        <v>0.16803161777251699</v>
      </c>
      <c r="N22" s="14">
        <v>7.4770185731415306E-2</v>
      </c>
      <c r="O22" s="14">
        <v>0.162117765517484</v>
      </c>
      <c r="P22" s="14">
        <v>0.10558855795911599</v>
      </c>
      <c r="Q22" s="14">
        <v>0.12073177130039101</v>
      </c>
      <c r="R22" s="14">
        <v>0.107954064589634</v>
      </c>
      <c r="S22" s="14">
        <v>0.14072571358774399</v>
      </c>
      <c r="T22" s="14">
        <v>0.12397516897762501</v>
      </c>
      <c r="U22" s="14"/>
      <c r="V22" s="14">
        <v>0.166591185555132</v>
      </c>
      <c r="W22" s="14">
        <v>0.107850679908923</v>
      </c>
      <c r="X22" s="14"/>
      <c r="Y22" s="14">
        <v>0.11544280179234501</v>
      </c>
      <c r="Z22" s="14">
        <v>0.215443965025612</v>
      </c>
      <c r="AA22" s="14">
        <v>0.444437721485269</v>
      </c>
      <c r="AB22" s="14"/>
      <c r="AC22" s="14">
        <v>6.7165423847063296E-2</v>
      </c>
      <c r="AD22" s="14">
        <v>0.13800869816304201</v>
      </c>
      <c r="AE22" s="14">
        <v>0.199282690606712</v>
      </c>
      <c r="AF22" s="14">
        <v>0.242603410250358</v>
      </c>
    </row>
    <row r="23" spans="2:32" ht="28.8" x14ac:dyDescent="0.3">
      <c r="B23" s="15" t="s">
        <v>292</v>
      </c>
      <c r="C23" s="14">
        <v>2.5440301744991199E-2</v>
      </c>
      <c r="D23" s="14">
        <v>2.33909132528341E-2</v>
      </c>
      <c r="E23" s="14">
        <v>2.73843857668843E-2</v>
      </c>
      <c r="F23" s="14"/>
      <c r="G23" s="14">
        <v>0</v>
      </c>
      <c r="H23" s="14">
        <v>1.1716524896092101E-2</v>
      </c>
      <c r="I23" s="14">
        <v>0</v>
      </c>
      <c r="J23" s="14">
        <v>5.2110171244880397E-2</v>
      </c>
      <c r="K23" s="14"/>
      <c r="L23" s="14">
        <v>3.3990818103384599E-2</v>
      </c>
      <c r="M23" s="14">
        <v>7.4436949472647899E-3</v>
      </c>
      <c r="N23" s="14">
        <v>3.1247406929026E-2</v>
      </c>
      <c r="O23" s="14">
        <v>2.82950270519211E-2</v>
      </c>
      <c r="P23" s="14">
        <v>2.3705253499519401E-2</v>
      </c>
      <c r="Q23" s="14">
        <v>8.3001082044028892E-3</v>
      </c>
      <c r="R23" s="14">
        <v>0</v>
      </c>
      <c r="S23" s="14">
        <v>1.8442741508124302E-2</v>
      </c>
      <c r="T23" s="14">
        <v>6.0540443573819602E-2</v>
      </c>
      <c r="U23" s="14"/>
      <c r="V23" s="14">
        <v>2.8780814708092999E-2</v>
      </c>
      <c r="W23" s="14">
        <v>1.9977346563797401E-2</v>
      </c>
      <c r="X23" s="14"/>
      <c r="Y23" s="14">
        <v>2.6816831182179E-2</v>
      </c>
      <c r="Z23" s="14">
        <v>4.0925514147466403E-2</v>
      </c>
      <c r="AA23" s="14">
        <v>3.27075366572607E-2</v>
      </c>
      <c r="AB23" s="14"/>
      <c r="AC23" s="14">
        <v>1.9323841798070601E-2</v>
      </c>
      <c r="AD23" s="14">
        <v>3.0811709273465101E-2</v>
      </c>
      <c r="AE23" s="14">
        <v>2.1445968381984801E-2</v>
      </c>
      <c r="AF23" s="14">
        <v>2.3379856704763401E-2</v>
      </c>
    </row>
    <row r="24" spans="2:32" x14ac:dyDescent="0.3">
      <c r="B24" s="15" t="s">
        <v>63</v>
      </c>
      <c r="C24" s="14">
        <v>1.47651547693151E-2</v>
      </c>
      <c r="D24" s="14">
        <v>2.5619609279435001E-2</v>
      </c>
      <c r="E24" s="14">
        <v>5.2369100717818201E-3</v>
      </c>
      <c r="F24" s="14"/>
      <c r="G24" s="14">
        <v>0</v>
      </c>
      <c r="H24" s="14">
        <v>9.6749341894353594E-3</v>
      </c>
      <c r="I24" s="14">
        <v>0</v>
      </c>
      <c r="J24" s="14">
        <v>2.4657148794409701E-2</v>
      </c>
      <c r="K24" s="14"/>
      <c r="L24" s="14">
        <v>1.90282920316419E-2</v>
      </c>
      <c r="M24" s="14">
        <v>8.2083990651931303E-3</v>
      </c>
      <c r="N24" s="14">
        <v>1.3419229923348999E-2</v>
      </c>
      <c r="O24" s="14">
        <v>1.41475135259606E-2</v>
      </c>
      <c r="P24" s="14">
        <v>0</v>
      </c>
      <c r="Q24" s="14">
        <v>6.4424178361792896E-3</v>
      </c>
      <c r="R24" s="14">
        <v>2.0157452583225301E-2</v>
      </c>
      <c r="S24" s="14">
        <v>0</v>
      </c>
      <c r="T24" s="14">
        <v>3.4573828603857701E-2</v>
      </c>
      <c r="U24" s="14"/>
      <c r="V24" s="14">
        <v>9.0752102526427993E-3</v>
      </c>
      <c r="W24" s="14">
        <v>1.9003140959497501E-2</v>
      </c>
      <c r="X24" s="14"/>
      <c r="Y24" s="14">
        <v>1.01016710864309E-2</v>
      </c>
      <c r="Z24" s="14">
        <v>4.6991972489578503E-2</v>
      </c>
      <c r="AA24" s="14">
        <v>0</v>
      </c>
      <c r="AB24" s="14"/>
      <c r="AC24" s="14">
        <v>1.29511227903925E-2</v>
      </c>
      <c r="AD24" s="14">
        <v>8.7259071677247401E-3</v>
      </c>
      <c r="AE24" s="14">
        <v>3.26038465600594E-2</v>
      </c>
      <c r="AF24" s="14">
        <v>1.0004146360032599E-2</v>
      </c>
    </row>
    <row r="25" spans="2:32" x14ac:dyDescent="0.3">
      <c r="B25" s="15" t="s">
        <v>142</v>
      </c>
      <c r="C25" s="20">
        <v>3.2930658018151702E-3</v>
      </c>
      <c r="D25" s="20">
        <v>1.84155865654631E-3</v>
      </c>
      <c r="E25" s="20">
        <v>4.5943012239888798E-3</v>
      </c>
      <c r="F25" s="20"/>
      <c r="G25" s="20">
        <v>0</v>
      </c>
      <c r="H25" s="20">
        <v>3.6818081689714102E-3</v>
      </c>
      <c r="I25" s="20">
        <v>0</v>
      </c>
      <c r="J25" s="20">
        <v>2.5376099010609499E-3</v>
      </c>
      <c r="K25" s="20"/>
      <c r="L25" s="20">
        <v>0</v>
      </c>
      <c r="M25" s="20">
        <v>0</v>
      </c>
      <c r="N25" s="20">
        <v>1.5678068742944602E-2</v>
      </c>
      <c r="O25" s="20">
        <v>0</v>
      </c>
      <c r="P25" s="20">
        <v>0</v>
      </c>
      <c r="Q25" s="20">
        <v>0</v>
      </c>
      <c r="R25" s="20">
        <v>0</v>
      </c>
      <c r="S25" s="20">
        <v>3.3129932269749002E-2</v>
      </c>
      <c r="T25" s="20">
        <v>0</v>
      </c>
      <c r="U25" s="20"/>
      <c r="V25" s="20">
        <v>0</v>
      </c>
      <c r="W25" s="20">
        <v>9.57145215991872E-3</v>
      </c>
      <c r="X25" s="20"/>
      <c r="Y25" s="20">
        <v>3.0410589780464001E-3</v>
      </c>
      <c r="Z25" s="20">
        <v>0</v>
      </c>
      <c r="AA25" s="20">
        <v>2.0040050957656302E-2</v>
      </c>
      <c r="AB25" s="20"/>
      <c r="AC25" s="20">
        <v>9.0713091205682304E-3</v>
      </c>
      <c r="AD25" s="20">
        <v>0</v>
      </c>
      <c r="AE25" s="20">
        <v>1.06954240394318E-2</v>
      </c>
      <c r="AF25" s="20">
        <v>0</v>
      </c>
    </row>
    <row r="26" spans="2:32" x14ac:dyDescent="0.3">
      <c r="B26" s="16" t="s">
        <v>294</v>
      </c>
    </row>
    <row r="27" spans="2:32" x14ac:dyDescent="0.3">
      <c r="B27" t="s">
        <v>65</v>
      </c>
    </row>
    <row r="28" spans="2:32" x14ac:dyDescent="0.3">
      <c r="B28" t="s">
        <v>66</v>
      </c>
    </row>
    <row r="30" spans="2:32" x14ac:dyDescent="0.3">
      <c r="B30"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312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1366</v>
      </c>
      <c r="D7" s="10">
        <v>747</v>
      </c>
      <c r="E7" s="10">
        <v>617</v>
      </c>
      <c r="F7" s="10"/>
      <c r="G7" s="10">
        <v>47</v>
      </c>
      <c r="H7" s="10">
        <v>761</v>
      </c>
      <c r="I7" s="10">
        <v>468</v>
      </c>
      <c r="J7" s="10">
        <v>90</v>
      </c>
      <c r="K7" s="10"/>
      <c r="L7" s="10">
        <v>278</v>
      </c>
      <c r="M7" s="10">
        <v>195</v>
      </c>
      <c r="N7" s="10">
        <v>94</v>
      </c>
      <c r="O7" s="10">
        <v>115</v>
      </c>
      <c r="P7" s="10">
        <v>110</v>
      </c>
      <c r="Q7" s="10">
        <v>153</v>
      </c>
      <c r="R7" s="10">
        <v>127</v>
      </c>
      <c r="S7" s="10">
        <v>88</v>
      </c>
      <c r="T7" s="10">
        <v>206</v>
      </c>
      <c r="U7" s="10"/>
      <c r="V7" s="10">
        <v>907</v>
      </c>
      <c r="W7" s="10">
        <v>456</v>
      </c>
      <c r="X7" s="10"/>
      <c r="Y7" s="10">
        <v>1090</v>
      </c>
      <c r="Z7" s="10">
        <v>106</v>
      </c>
      <c r="AA7" s="10">
        <v>116</v>
      </c>
      <c r="AB7" s="10"/>
      <c r="AC7" s="10">
        <v>380</v>
      </c>
      <c r="AD7" s="10">
        <v>708</v>
      </c>
      <c r="AE7" s="10">
        <v>76</v>
      </c>
      <c r="AF7" s="10">
        <v>199</v>
      </c>
    </row>
    <row r="8" spans="2:32" ht="30" customHeight="1" x14ac:dyDescent="0.3">
      <c r="B8" s="11" t="s">
        <v>19</v>
      </c>
      <c r="C8" s="11">
        <v>1295</v>
      </c>
      <c r="D8" s="11">
        <v>657</v>
      </c>
      <c r="E8" s="11">
        <v>635</v>
      </c>
      <c r="F8" s="11"/>
      <c r="G8" s="11">
        <v>63</v>
      </c>
      <c r="H8" s="11">
        <v>725</v>
      </c>
      <c r="I8" s="11">
        <v>446</v>
      </c>
      <c r="J8" s="11">
        <v>60</v>
      </c>
      <c r="K8" s="11"/>
      <c r="L8" s="11">
        <v>287</v>
      </c>
      <c r="M8" s="11">
        <v>185</v>
      </c>
      <c r="N8" s="11">
        <v>81</v>
      </c>
      <c r="O8" s="11">
        <v>107</v>
      </c>
      <c r="P8" s="11">
        <v>103</v>
      </c>
      <c r="Q8" s="11">
        <v>142</v>
      </c>
      <c r="R8" s="11">
        <v>114</v>
      </c>
      <c r="S8" s="11">
        <v>79</v>
      </c>
      <c r="T8" s="11">
        <v>196</v>
      </c>
      <c r="U8" s="11"/>
      <c r="V8" s="11">
        <v>854</v>
      </c>
      <c r="W8" s="11">
        <v>438</v>
      </c>
      <c r="X8" s="11"/>
      <c r="Y8" s="11">
        <v>923</v>
      </c>
      <c r="Z8" s="11">
        <v>155</v>
      </c>
      <c r="AA8" s="11">
        <v>86</v>
      </c>
      <c r="AB8" s="11"/>
      <c r="AC8" s="11">
        <v>323</v>
      </c>
      <c r="AD8" s="11">
        <v>599</v>
      </c>
      <c r="AE8" s="11">
        <v>115</v>
      </c>
      <c r="AF8" s="11">
        <v>255</v>
      </c>
    </row>
    <row r="9" spans="2:32" ht="28.8" x14ac:dyDescent="0.3">
      <c r="B9" s="15" t="s">
        <v>295</v>
      </c>
      <c r="C9" s="14">
        <v>0.246894407115202</v>
      </c>
      <c r="D9" s="14">
        <v>0.26551868562244602</v>
      </c>
      <c r="E9" s="14">
        <v>0.22847005178624399</v>
      </c>
      <c r="F9" s="14"/>
      <c r="G9" s="14">
        <v>0.244717374625322</v>
      </c>
      <c r="H9" s="14">
        <v>0.20402014679494099</v>
      </c>
      <c r="I9" s="14">
        <v>0.30900394205735598</v>
      </c>
      <c r="J9" s="14">
        <v>0.30453668083756802</v>
      </c>
      <c r="K9" s="14"/>
      <c r="L9" s="14">
        <v>0.23644621598872101</v>
      </c>
      <c r="M9" s="14">
        <v>0.25946292036799201</v>
      </c>
      <c r="N9" s="14">
        <v>0.27821598236137002</v>
      </c>
      <c r="O9" s="14">
        <v>0.190530659434865</v>
      </c>
      <c r="P9" s="14">
        <v>0.24863684934010399</v>
      </c>
      <c r="Q9" s="14">
        <v>0.21012790729143099</v>
      </c>
      <c r="R9" s="14">
        <v>0.28413573788417801</v>
      </c>
      <c r="S9" s="14">
        <v>0.284771900507304</v>
      </c>
      <c r="T9" s="14">
        <v>0.25695304224723298</v>
      </c>
      <c r="U9" s="14"/>
      <c r="V9" s="14">
        <v>0.260283765038887</v>
      </c>
      <c r="W9" s="14">
        <v>0.222515391787972</v>
      </c>
      <c r="X9" s="14"/>
      <c r="Y9" s="14">
        <v>0.247958974074802</v>
      </c>
      <c r="Z9" s="14">
        <v>0.24088952745452699</v>
      </c>
      <c r="AA9" s="14">
        <v>0.34861904627174001</v>
      </c>
      <c r="AB9" s="14"/>
      <c r="AC9" s="14">
        <v>0.24075888069791301</v>
      </c>
      <c r="AD9" s="14">
        <v>0.25254240744830497</v>
      </c>
      <c r="AE9" s="14">
        <v>0.17145704217229299</v>
      </c>
      <c r="AF9" s="14">
        <v>0.27847461501256898</v>
      </c>
    </row>
    <row r="10" spans="2:32" ht="28.8" x14ac:dyDescent="0.3">
      <c r="B10" s="15" t="s">
        <v>296</v>
      </c>
      <c r="C10" s="14">
        <v>0.23535806507733001</v>
      </c>
      <c r="D10" s="14">
        <v>0.2476466670186</v>
      </c>
      <c r="E10" s="14">
        <v>0.22173935676550799</v>
      </c>
      <c r="F10" s="14"/>
      <c r="G10" s="14">
        <v>0.20150758774404801</v>
      </c>
      <c r="H10" s="14">
        <v>0.19965752392931099</v>
      </c>
      <c r="I10" s="14">
        <v>0.28531146782787797</v>
      </c>
      <c r="J10" s="14">
        <v>0.32995054444668798</v>
      </c>
      <c r="K10" s="14"/>
      <c r="L10" s="14">
        <v>0.25649546710061999</v>
      </c>
      <c r="M10" s="14">
        <v>0.27195480031473701</v>
      </c>
      <c r="N10" s="14">
        <v>0.18845661255502599</v>
      </c>
      <c r="O10" s="14">
        <v>0.27181514835222698</v>
      </c>
      <c r="P10" s="14">
        <v>0.21346586737720899</v>
      </c>
      <c r="Q10" s="14">
        <v>0.23262670279676501</v>
      </c>
      <c r="R10" s="14">
        <v>0.25021050351281199</v>
      </c>
      <c r="S10" s="14">
        <v>0.240998889109836</v>
      </c>
      <c r="T10" s="14">
        <v>0.171965166530411</v>
      </c>
      <c r="U10" s="14"/>
      <c r="V10" s="14">
        <v>0.26234975646048098</v>
      </c>
      <c r="W10" s="14">
        <v>0.184361829951595</v>
      </c>
      <c r="X10" s="14"/>
      <c r="Y10" s="14">
        <v>0.235832963211969</v>
      </c>
      <c r="Z10" s="14">
        <v>0.115703920478626</v>
      </c>
      <c r="AA10" s="14">
        <v>0.39651598670763799</v>
      </c>
      <c r="AB10" s="14"/>
      <c r="AC10" s="14">
        <v>0.199019526857559</v>
      </c>
      <c r="AD10" s="14">
        <v>0.25632504952083801</v>
      </c>
      <c r="AE10" s="14">
        <v>0.14333909483333801</v>
      </c>
      <c r="AF10" s="14">
        <v>0.27650677463101297</v>
      </c>
    </row>
    <row r="11" spans="2:32" ht="28.8" x14ac:dyDescent="0.3">
      <c r="B11" s="15" t="s">
        <v>297</v>
      </c>
      <c r="C11" s="14">
        <v>0.228779482462977</v>
      </c>
      <c r="D11" s="14">
        <v>0.22680917169465101</v>
      </c>
      <c r="E11" s="14">
        <v>0.231600139255874</v>
      </c>
      <c r="F11" s="14"/>
      <c r="G11" s="14">
        <v>0.280479975311278</v>
      </c>
      <c r="H11" s="14">
        <v>0.21548016320354499</v>
      </c>
      <c r="I11" s="14">
        <v>0.23747953693292201</v>
      </c>
      <c r="J11" s="14">
        <v>0.26977187810159797</v>
      </c>
      <c r="K11" s="14"/>
      <c r="L11" s="14">
        <v>0.25858970027469502</v>
      </c>
      <c r="M11" s="14">
        <v>0.22523967974683201</v>
      </c>
      <c r="N11" s="14">
        <v>0.19806857005766601</v>
      </c>
      <c r="O11" s="14">
        <v>0.21899052572078501</v>
      </c>
      <c r="P11" s="14">
        <v>0.21968805877508299</v>
      </c>
      <c r="Q11" s="14">
        <v>0.2201226135173</v>
      </c>
      <c r="R11" s="14">
        <v>0.26225800304854302</v>
      </c>
      <c r="S11" s="14">
        <v>0.29209031917435102</v>
      </c>
      <c r="T11" s="14">
        <v>0.17247270692318001</v>
      </c>
      <c r="U11" s="14"/>
      <c r="V11" s="14">
        <v>0.25557926787454199</v>
      </c>
      <c r="W11" s="14">
        <v>0.17631162084128299</v>
      </c>
      <c r="X11" s="14"/>
      <c r="Y11" s="14">
        <v>0.209666727474039</v>
      </c>
      <c r="Z11" s="14">
        <v>0.207140416955718</v>
      </c>
      <c r="AA11" s="14">
        <v>0.40501319123211899</v>
      </c>
      <c r="AB11" s="14"/>
      <c r="AC11" s="14">
        <v>0.17798463090380701</v>
      </c>
      <c r="AD11" s="14">
        <v>0.22600653681618901</v>
      </c>
      <c r="AE11" s="14">
        <v>0.17162934032440599</v>
      </c>
      <c r="AF11" s="14">
        <v>0.32507006554148199</v>
      </c>
    </row>
    <row r="12" spans="2:32" ht="28.8" x14ac:dyDescent="0.3">
      <c r="B12" s="15" t="s">
        <v>298</v>
      </c>
      <c r="C12" s="14">
        <v>0.22238594055973299</v>
      </c>
      <c r="D12" s="14">
        <v>0.255681474876854</v>
      </c>
      <c r="E12" s="14">
        <v>0.18869906321679</v>
      </c>
      <c r="F12" s="14"/>
      <c r="G12" s="14">
        <v>0.32300171715174603</v>
      </c>
      <c r="H12" s="14">
        <v>0.174589592670475</v>
      </c>
      <c r="I12" s="14">
        <v>0.26287290132082097</v>
      </c>
      <c r="J12" s="14">
        <v>0.39091993986582402</v>
      </c>
      <c r="K12" s="14"/>
      <c r="L12" s="14">
        <v>0.23007877886037301</v>
      </c>
      <c r="M12" s="14">
        <v>0.21154706779673099</v>
      </c>
      <c r="N12" s="14">
        <v>0.15247347085172</v>
      </c>
      <c r="O12" s="14">
        <v>0.230675696762949</v>
      </c>
      <c r="P12" s="14">
        <v>0.22716555298038099</v>
      </c>
      <c r="Q12" s="14">
        <v>0.23282744005338399</v>
      </c>
      <c r="R12" s="14">
        <v>0.24736364550215001</v>
      </c>
      <c r="S12" s="14">
        <v>0.17040195427717</v>
      </c>
      <c r="T12" s="14">
        <v>0.24212245579621899</v>
      </c>
      <c r="U12" s="14"/>
      <c r="V12" s="14">
        <v>0.239571645047226</v>
      </c>
      <c r="W12" s="14">
        <v>0.188628431787738</v>
      </c>
      <c r="X12" s="14"/>
      <c r="Y12" s="14">
        <v>0.216993970011504</v>
      </c>
      <c r="Z12" s="14">
        <v>0.17962512070625</v>
      </c>
      <c r="AA12" s="14">
        <v>0.34948265822778901</v>
      </c>
      <c r="AB12" s="14"/>
      <c r="AC12" s="14">
        <v>0.184969868183227</v>
      </c>
      <c r="AD12" s="14">
        <v>0.23353880153529999</v>
      </c>
      <c r="AE12" s="14">
        <v>0.19886771334909001</v>
      </c>
      <c r="AF12" s="14">
        <v>0.25374778275382998</v>
      </c>
    </row>
    <row r="13" spans="2:32" x14ac:dyDescent="0.3">
      <c r="B13" s="15" t="s">
        <v>299</v>
      </c>
      <c r="C13" s="14">
        <v>0.21232937280984099</v>
      </c>
      <c r="D13" s="14">
        <v>0.204256695187684</v>
      </c>
      <c r="E13" s="14">
        <v>0.221407231868022</v>
      </c>
      <c r="F13" s="14"/>
      <c r="G13" s="14">
        <v>0.25540738243259298</v>
      </c>
      <c r="H13" s="14">
        <v>0.17891968864062199</v>
      </c>
      <c r="I13" s="14">
        <v>0.241414658647433</v>
      </c>
      <c r="J13" s="14">
        <v>0.35289947727377502</v>
      </c>
      <c r="K13" s="14"/>
      <c r="L13" s="14">
        <v>0.2790813499873</v>
      </c>
      <c r="M13" s="14">
        <v>0.217905777965515</v>
      </c>
      <c r="N13" s="14">
        <v>0.13745290824053599</v>
      </c>
      <c r="O13" s="14">
        <v>0.17239003122768701</v>
      </c>
      <c r="P13" s="14">
        <v>0.23964910928764899</v>
      </c>
      <c r="Q13" s="14">
        <v>0.150715899226981</v>
      </c>
      <c r="R13" s="14">
        <v>0.170516648826219</v>
      </c>
      <c r="S13" s="14">
        <v>0.17009281691630099</v>
      </c>
      <c r="T13" s="14">
        <v>0.23383046619215</v>
      </c>
      <c r="U13" s="14"/>
      <c r="V13" s="14">
        <v>0.24522674040258799</v>
      </c>
      <c r="W13" s="14">
        <v>0.14964973909281301</v>
      </c>
      <c r="X13" s="14"/>
      <c r="Y13" s="14">
        <v>0.18669579205839501</v>
      </c>
      <c r="Z13" s="14">
        <v>0.21902344483955399</v>
      </c>
      <c r="AA13" s="14">
        <v>0.35119352340070797</v>
      </c>
      <c r="AB13" s="14"/>
      <c r="AC13" s="14">
        <v>0.13821943041867699</v>
      </c>
      <c r="AD13" s="14">
        <v>0.21332685025393799</v>
      </c>
      <c r="AE13" s="14">
        <v>0.18163993018949501</v>
      </c>
      <c r="AF13" s="14">
        <v>0.32018595899972702</v>
      </c>
    </row>
    <row r="14" spans="2:32" ht="43.2" x14ac:dyDescent="0.3">
      <c r="B14" s="15" t="s">
        <v>300</v>
      </c>
      <c r="C14" s="14">
        <v>0.20853023561296499</v>
      </c>
      <c r="D14" s="14">
        <v>0.23153453613076899</v>
      </c>
      <c r="E14" s="14">
        <v>0.18544318872607399</v>
      </c>
      <c r="F14" s="14"/>
      <c r="G14" s="14">
        <v>0.19635702639889099</v>
      </c>
      <c r="H14" s="14">
        <v>0.18017252296387301</v>
      </c>
      <c r="I14" s="14">
        <v>0.24794742484569701</v>
      </c>
      <c r="J14" s="14">
        <v>0.27018008574026198</v>
      </c>
      <c r="K14" s="14"/>
      <c r="L14" s="14">
        <v>0.216106225022869</v>
      </c>
      <c r="M14" s="14">
        <v>0.228140353400275</v>
      </c>
      <c r="N14" s="14">
        <v>0.19238698577313601</v>
      </c>
      <c r="O14" s="14">
        <v>0.24262780143829399</v>
      </c>
      <c r="P14" s="14">
        <v>0.23491182553804499</v>
      </c>
      <c r="Q14" s="14">
        <v>0.138382542867933</v>
      </c>
      <c r="R14" s="14">
        <v>0.196961403029805</v>
      </c>
      <c r="S14" s="14">
        <v>0.25762287060562999</v>
      </c>
      <c r="T14" s="14">
        <v>0.19102467166442499</v>
      </c>
      <c r="U14" s="14"/>
      <c r="V14" s="14">
        <v>0.24044306269226401</v>
      </c>
      <c r="W14" s="14">
        <v>0.147744478514275</v>
      </c>
      <c r="X14" s="14"/>
      <c r="Y14" s="14">
        <v>0.20302015883535199</v>
      </c>
      <c r="Z14" s="14">
        <v>0.19973973657862401</v>
      </c>
      <c r="AA14" s="14">
        <v>0.30656459312892098</v>
      </c>
      <c r="AB14" s="14"/>
      <c r="AC14" s="14">
        <v>0.15138754865752499</v>
      </c>
      <c r="AD14" s="14">
        <v>0.231397026375429</v>
      </c>
      <c r="AE14" s="14">
        <v>0.13754855875535499</v>
      </c>
      <c r="AF14" s="14">
        <v>0.26169968177626501</v>
      </c>
    </row>
    <row r="15" spans="2:32" ht="28.8" x14ac:dyDescent="0.3">
      <c r="B15" s="15" t="s">
        <v>301</v>
      </c>
      <c r="C15" s="14">
        <v>0.18316067780060699</v>
      </c>
      <c r="D15" s="14">
        <v>0.20615292416657899</v>
      </c>
      <c r="E15" s="14">
        <v>0.159999363848083</v>
      </c>
      <c r="F15" s="14"/>
      <c r="G15" s="14">
        <v>0.214161057005535</v>
      </c>
      <c r="H15" s="14">
        <v>0.16911489401438701</v>
      </c>
      <c r="I15" s="14">
        <v>0.190991339506703</v>
      </c>
      <c r="J15" s="14">
        <v>0.26120973166001799</v>
      </c>
      <c r="K15" s="14"/>
      <c r="L15" s="14">
        <v>0.25183728639255798</v>
      </c>
      <c r="M15" s="14">
        <v>0.19060713257091</v>
      </c>
      <c r="N15" s="14">
        <v>0.143727011796531</v>
      </c>
      <c r="O15" s="14">
        <v>0.14049655060299901</v>
      </c>
      <c r="P15" s="14">
        <v>0.22209028773175499</v>
      </c>
      <c r="Q15" s="14">
        <v>0.16890154875699401</v>
      </c>
      <c r="R15" s="14">
        <v>0.13267990658564299</v>
      </c>
      <c r="S15" s="14">
        <v>0.15778281393232399</v>
      </c>
      <c r="T15" s="14">
        <v>0.144691923455396</v>
      </c>
      <c r="U15" s="14"/>
      <c r="V15" s="14">
        <v>0.20475997397902401</v>
      </c>
      <c r="W15" s="14">
        <v>0.14231594342508899</v>
      </c>
      <c r="X15" s="14"/>
      <c r="Y15" s="14">
        <v>0.16530007321371001</v>
      </c>
      <c r="Z15" s="14">
        <v>0.150869039320701</v>
      </c>
      <c r="AA15" s="14">
        <v>0.39280223413204202</v>
      </c>
      <c r="AB15" s="14"/>
      <c r="AC15" s="14">
        <v>0.11466064851463099</v>
      </c>
      <c r="AD15" s="14">
        <v>0.19303467192950599</v>
      </c>
      <c r="AE15" s="14">
        <v>0.219715267821503</v>
      </c>
      <c r="AF15" s="14">
        <v>0.23231240363792299</v>
      </c>
    </row>
    <row r="16" spans="2:32" ht="28.8" x14ac:dyDescent="0.3">
      <c r="B16" s="15" t="s">
        <v>302</v>
      </c>
      <c r="C16" s="14">
        <v>0.18033721393719301</v>
      </c>
      <c r="D16" s="14">
        <v>0.17964012790196299</v>
      </c>
      <c r="E16" s="14">
        <v>0.18167498228778201</v>
      </c>
      <c r="F16" s="14"/>
      <c r="G16" s="14">
        <v>0.194222638462269</v>
      </c>
      <c r="H16" s="14">
        <v>0.17096736718743999</v>
      </c>
      <c r="I16" s="14">
        <v>0.18755052717753901</v>
      </c>
      <c r="J16" s="14">
        <v>0.224836751377403</v>
      </c>
      <c r="K16" s="14"/>
      <c r="L16" s="14">
        <v>0.20174022274442199</v>
      </c>
      <c r="M16" s="14">
        <v>0.20491195248079599</v>
      </c>
      <c r="N16" s="14">
        <v>0.119530117457417</v>
      </c>
      <c r="O16" s="14">
        <v>0.195284695212183</v>
      </c>
      <c r="P16" s="14">
        <v>0.200811456861926</v>
      </c>
      <c r="Q16" s="14">
        <v>0.13573636845241799</v>
      </c>
      <c r="R16" s="14">
        <v>0.16667863751402401</v>
      </c>
      <c r="S16" s="14">
        <v>0.186680344174982</v>
      </c>
      <c r="T16" s="14">
        <v>0.169865202847515</v>
      </c>
      <c r="U16" s="14"/>
      <c r="V16" s="14">
        <v>0.19790414933514799</v>
      </c>
      <c r="W16" s="14">
        <v>0.14733901982486999</v>
      </c>
      <c r="X16" s="14"/>
      <c r="Y16" s="14">
        <v>0.157411911570985</v>
      </c>
      <c r="Z16" s="14">
        <v>0.24039362108331599</v>
      </c>
      <c r="AA16" s="14">
        <v>0.26881928060528099</v>
      </c>
      <c r="AB16" s="14"/>
      <c r="AC16" s="14">
        <v>0.141086730817953</v>
      </c>
      <c r="AD16" s="14">
        <v>0.166649916750814</v>
      </c>
      <c r="AE16" s="14">
        <v>0.16483740292414201</v>
      </c>
      <c r="AF16" s="14">
        <v>0.27134618444742298</v>
      </c>
    </row>
    <row r="17" spans="2:32" ht="28.8" x14ac:dyDescent="0.3">
      <c r="B17" s="15" t="s">
        <v>303</v>
      </c>
      <c r="C17" s="14">
        <v>0.17684904983494201</v>
      </c>
      <c r="D17" s="14">
        <v>0.17951171510286501</v>
      </c>
      <c r="E17" s="14">
        <v>0.17469892862095601</v>
      </c>
      <c r="F17" s="14"/>
      <c r="G17" s="14">
        <v>0.204797441508144</v>
      </c>
      <c r="H17" s="14">
        <v>0.18754166337852299</v>
      </c>
      <c r="I17" s="14">
        <v>0.14601221870280101</v>
      </c>
      <c r="J17" s="14">
        <v>0.24704709282661499</v>
      </c>
      <c r="K17" s="14"/>
      <c r="L17" s="14">
        <v>0.22646091397312901</v>
      </c>
      <c r="M17" s="14">
        <v>0.19192971977475901</v>
      </c>
      <c r="N17" s="14">
        <v>0.14262608031899399</v>
      </c>
      <c r="O17" s="14">
        <v>0.13332480883096401</v>
      </c>
      <c r="P17" s="14">
        <v>0.16340121821114001</v>
      </c>
      <c r="Q17" s="14">
        <v>0.200578967314261</v>
      </c>
      <c r="R17" s="14">
        <v>0.120235010408517</v>
      </c>
      <c r="S17" s="14">
        <v>0.13320701150768599</v>
      </c>
      <c r="T17" s="14">
        <v>0.168240996255238</v>
      </c>
      <c r="U17" s="14"/>
      <c r="V17" s="14">
        <v>0.21045522097814301</v>
      </c>
      <c r="W17" s="14">
        <v>0.112536415679197</v>
      </c>
      <c r="X17" s="14"/>
      <c r="Y17" s="14">
        <v>0.15739901941774001</v>
      </c>
      <c r="Z17" s="14">
        <v>0.19432375788144199</v>
      </c>
      <c r="AA17" s="14">
        <v>0.37979457080277901</v>
      </c>
      <c r="AB17" s="14"/>
      <c r="AC17" s="14">
        <v>0.107520481677311</v>
      </c>
      <c r="AD17" s="14">
        <v>0.18470144224056601</v>
      </c>
      <c r="AE17" s="14">
        <v>0.12657459188451001</v>
      </c>
      <c r="AF17" s="14">
        <v>0.27097214191725999</v>
      </c>
    </row>
    <row r="18" spans="2:32" ht="28.8" x14ac:dyDescent="0.3">
      <c r="B18" s="15" t="s">
        <v>304</v>
      </c>
      <c r="C18" s="14">
        <v>0.17515943630856401</v>
      </c>
      <c r="D18" s="14">
        <v>0.17215578197896</v>
      </c>
      <c r="E18" s="14">
        <v>0.178865853357179</v>
      </c>
      <c r="F18" s="14"/>
      <c r="G18" s="14">
        <v>0.21791402766642601</v>
      </c>
      <c r="H18" s="14">
        <v>0.13746700115756899</v>
      </c>
      <c r="I18" s="14">
        <v>0.21663941755291</v>
      </c>
      <c r="J18" s="14">
        <v>0.27589981532046498</v>
      </c>
      <c r="K18" s="14"/>
      <c r="L18" s="14">
        <v>0.16875816143153699</v>
      </c>
      <c r="M18" s="14">
        <v>0.19256754680479601</v>
      </c>
      <c r="N18" s="14">
        <v>0.15507262152300499</v>
      </c>
      <c r="O18" s="14">
        <v>0.19322502613182499</v>
      </c>
      <c r="P18" s="14">
        <v>0.22950775199919901</v>
      </c>
      <c r="Q18" s="14">
        <v>0.169888592958653</v>
      </c>
      <c r="R18" s="14">
        <v>0.13189276041110301</v>
      </c>
      <c r="S18" s="14">
        <v>0.160116756109283</v>
      </c>
      <c r="T18" s="14">
        <v>0.17321369404567699</v>
      </c>
      <c r="U18" s="14"/>
      <c r="V18" s="14">
        <v>0.19252480715929199</v>
      </c>
      <c r="W18" s="14">
        <v>0.14071833789749399</v>
      </c>
      <c r="X18" s="14"/>
      <c r="Y18" s="14">
        <v>0.165788811723867</v>
      </c>
      <c r="Z18" s="14">
        <v>0.164659683705659</v>
      </c>
      <c r="AA18" s="14">
        <v>0.28034394770031301</v>
      </c>
      <c r="AB18" s="14"/>
      <c r="AC18" s="14">
        <v>0.140091965959079</v>
      </c>
      <c r="AD18" s="14">
        <v>0.17878116553196099</v>
      </c>
      <c r="AE18" s="14">
        <v>0.14247137524571599</v>
      </c>
      <c r="AF18" s="14">
        <v>0.22481998536407999</v>
      </c>
    </row>
    <row r="19" spans="2:32" ht="28.8" x14ac:dyDescent="0.3">
      <c r="B19" s="15" t="s">
        <v>305</v>
      </c>
      <c r="C19" s="14">
        <v>0.158250271099659</v>
      </c>
      <c r="D19" s="14">
        <v>0.151150110920966</v>
      </c>
      <c r="E19" s="14">
        <v>0.16442734293926001</v>
      </c>
      <c r="F19" s="14"/>
      <c r="G19" s="14">
        <v>0.166603958581305</v>
      </c>
      <c r="H19" s="14">
        <v>0.15785934667115201</v>
      </c>
      <c r="I19" s="14">
        <v>0.15671451567981901</v>
      </c>
      <c r="J19" s="14">
        <v>0.16551854335525501</v>
      </c>
      <c r="K19" s="14"/>
      <c r="L19" s="14">
        <v>0.190326152779041</v>
      </c>
      <c r="M19" s="14">
        <v>0.15412429712332901</v>
      </c>
      <c r="N19" s="14">
        <v>9.1731300061458299E-2</v>
      </c>
      <c r="O19" s="14">
        <v>0.13427776516554199</v>
      </c>
      <c r="P19" s="14">
        <v>0.15891222089610499</v>
      </c>
      <c r="Q19" s="14">
        <v>0.189813040774653</v>
      </c>
      <c r="R19" s="14">
        <v>0.16112474972527799</v>
      </c>
      <c r="S19" s="14">
        <v>0.14298117721029899</v>
      </c>
      <c r="T19" s="14">
        <v>0.136986324880218</v>
      </c>
      <c r="U19" s="14"/>
      <c r="V19" s="14">
        <v>0.16007511935211099</v>
      </c>
      <c r="W19" s="14">
        <v>0.15580644781109701</v>
      </c>
      <c r="X19" s="14"/>
      <c r="Y19" s="14">
        <v>0.157935039651106</v>
      </c>
      <c r="Z19" s="14">
        <v>9.79174123240278E-2</v>
      </c>
      <c r="AA19" s="14">
        <v>0.26752534462911798</v>
      </c>
      <c r="AB19" s="14"/>
      <c r="AC19" s="14">
        <v>0.15239115989576199</v>
      </c>
      <c r="AD19" s="14">
        <v>0.161370100303936</v>
      </c>
      <c r="AE19" s="14">
        <v>0.16536486973796799</v>
      </c>
      <c r="AF19" s="14">
        <v>0.15703213833259499</v>
      </c>
    </row>
    <row r="20" spans="2:32" ht="28.8" x14ac:dyDescent="0.3">
      <c r="B20" s="15" t="s">
        <v>306</v>
      </c>
      <c r="C20" s="14">
        <v>0.151513633953304</v>
      </c>
      <c r="D20" s="14">
        <v>0.16236103387296399</v>
      </c>
      <c r="E20" s="14">
        <v>0.14080905038618899</v>
      </c>
      <c r="F20" s="14"/>
      <c r="G20" s="14">
        <v>0.14693922039360099</v>
      </c>
      <c r="H20" s="14">
        <v>0.12072579794735699</v>
      </c>
      <c r="I20" s="14">
        <v>0.19395672747472301</v>
      </c>
      <c r="J20" s="14">
        <v>0.211988633001882</v>
      </c>
      <c r="K20" s="14"/>
      <c r="L20" s="14">
        <v>0.19854667230348599</v>
      </c>
      <c r="M20" s="14">
        <v>0.14776138950586701</v>
      </c>
      <c r="N20" s="14">
        <v>0.16754031623117299</v>
      </c>
      <c r="O20" s="14">
        <v>0.18602549663561399</v>
      </c>
      <c r="P20" s="14">
        <v>0.14437259020359999</v>
      </c>
      <c r="Q20" s="14">
        <v>0.116926147820984</v>
      </c>
      <c r="R20" s="14">
        <v>0.121709297641765</v>
      </c>
      <c r="S20" s="14">
        <v>9.5811316128512805E-2</v>
      </c>
      <c r="T20" s="14">
        <v>0.12935427525569501</v>
      </c>
      <c r="U20" s="14"/>
      <c r="V20" s="14">
        <v>0.165780198627593</v>
      </c>
      <c r="W20" s="14">
        <v>0.124750611091236</v>
      </c>
      <c r="X20" s="14"/>
      <c r="Y20" s="14">
        <v>0.12649324152653199</v>
      </c>
      <c r="Z20" s="14">
        <v>0.21253664312265599</v>
      </c>
      <c r="AA20" s="14">
        <v>0.24640572600027499</v>
      </c>
      <c r="AB20" s="14"/>
      <c r="AC20" s="14">
        <v>0.108458809014013</v>
      </c>
      <c r="AD20" s="14">
        <v>0.13656330991775401</v>
      </c>
      <c r="AE20" s="14">
        <v>0.170346742973392</v>
      </c>
      <c r="AF20" s="14">
        <v>0.234434828387242</v>
      </c>
    </row>
    <row r="21" spans="2:32" ht="28.8" x14ac:dyDescent="0.3">
      <c r="B21" s="15" t="s">
        <v>307</v>
      </c>
      <c r="C21" s="14">
        <v>0.14398089962019101</v>
      </c>
      <c r="D21" s="14">
        <v>0.15941234242706301</v>
      </c>
      <c r="E21" s="14">
        <v>0.12850795888334801</v>
      </c>
      <c r="F21" s="14"/>
      <c r="G21" s="14">
        <v>0.26769224865906999</v>
      </c>
      <c r="H21" s="14">
        <v>0.148502783292848</v>
      </c>
      <c r="I21" s="14">
        <v>0.117193257224682</v>
      </c>
      <c r="J21" s="14">
        <v>0.15789239365184199</v>
      </c>
      <c r="K21" s="14"/>
      <c r="L21" s="14">
        <v>0.230210397381792</v>
      </c>
      <c r="M21" s="14">
        <v>9.3851058057418099E-2</v>
      </c>
      <c r="N21" s="14">
        <v>7.4485210786761194E-2</v>
      </c>
      <c r="O21" s="14">
        <v>0.14959064130600699</v>
      </c>
      <c r="P21" s="14">
        <v>9.2115604056284398E-2</v>
      </c>
      <c r="Q21" s="14">
        <v>0.13667678965360699</v>
      </c>
      <c r="R21" s="14">
        <v>0.178871812523721</v>
      </c>
      <c r="S21" s="14">
        <v>0.186090642304478</v>
      </c>
      <c r="T21" s="14">
        <v>8.5694121640890297E-2</v>
      </c>
      <c r="U21" s="14"/>
      <c r="V21" s="14">
        <v>0.154229077103789</v>
      </c>
      <c r="W21" s="14">
        <v>0.12500394218579999</v>
      </c>
      <c r="X21" s="14"/>
      <c r="Y21" s="14">
        <v>0.121455054598126</v>
      </c>
      <c r="Z21" s="14">
        <v>0.18993604390192401</v>
      </c>
      <c r="AA21" s="14">
        <v>0.202504986476992</v>
      </c>
      <c r="AB21" s="14"/>
      <c r="AC21" s="14">
        <v>0.10510981898807301</v>
      </c>
      <c r="AD21" s="14">
        <v>0.13060132702051999</v>
      </c>
      <c r="AE21" s="14">
        <v>0.18068194887307601</v>
      </c>
      <c r="AF21" s="14">
        <v>0.209750198812894</v>
      </c>
    </row>
    <row r="22" spans="2:32" ht="28.8" x14ac:dyDescent="0.3">
      <c r="B22" s="15" t="s">
        <v>308</v>
      </c>
      <c r="C22" s="14">
        <v>0.141091023108884</v>
      </c>
      <c r="D22" s="14">
        <v>0.147430862821852</v>
      </c>
      <c r="E22" s="14">
        <v>0.135014279454376</v>
      </c>
      <c r="F22" s="14"/>
      <c r="G22" s="14">
        <v>0.212506172975445</v>
      </c>
      <c r="H22" s="14">
        <v>0.109902662974511</v>
      </c>
      <c r="I22" s="14">
        <v>0.178218396141368</v>
      </c>
      <c r="J22" s="14">
        <v>0.165975723799795</v>
      </c>
      <c r="K22" s="14"/>
      <c r="L22" s="14">
        <v>0.20409148182435499</v>
      </c>
      <c r="M22" s="14">
        <v>0.104646611945313</v>
      </c>
      <c r="N22" s="14">
        <v>9.3909209750538403E-2</v>
      </c>
      <c r="O22" s="14">
        <v>0.12620523320365701</v>
      </c>
      <c r="P22" s="14">
        <v>9.6695520807771898E-2</v>
      </c>
      <c r="Q22" s="14">
        <v>0.13273176326164299</v>
      </c>
      <c r="R22" s="14">
        <v>0.129346792118781</v>
      </c>
      <c r="S22" s="14">
        <v>0.106038819148843</v>
      </c>
      <c r="T22" s="14">
        <v>0.161052341856153</v>
      </c>
      <c r="U22" s="14"/>
      <c r="V22" s="14">
        <v>0.16198167319040199</v>
      </c>
      <c r="W22" s="14">
        <v>0.101332018075414</v>
      </c>
      <c r="X22" s="14"/>
      <c r="Y22" s="14">
        <v>0.12666308458623901</v>
      </c>
      <c r="Z22" s="14">
        <v>0.149281311382609</v>
      </c>
      <c r="AA22" s="14">
        <v>0.23430860616330901</v>
      </c>
      <c r="AB22" s="14"/>
      <c r="AC22" s="14">
        <v>8.4052329681417806E-2</v>
      </c>
      <c r="AD22" s="14">
        <v>0.14996503631552499</v>
      </c>
      <c r="AE22" s="14">
        <v>0.14969296348590999</v>
      </c>
      <c r="AF22" s="14">
        <v>0.19021868924622401</v>
      </c>
    </row>
    <row r="23" spans="2:32" ht="28.8" x14ac:dyDescent="0.3">
      <c r="B23" s="15" t="s">
        <v>309</v>
      </c>
      <c r="C23" s="14">
        <v>0.125925475989971</v>
      </c>
      <c r="D23" s="14">
        <v>0.128401530535074</v>
      </c>
      <c r="E23" s="14">
        <v>0.12208457814818099</v>
      </c>
      <c r="F23" s="14"/>
      <c r="G23" s="14">
        <v>7.2744896064309506E-2</v>
      </c>
      <c r="H23" s="14">
        <v>8.6328005831020099E-2</v>
      </c>
      <c r="I23" s="14">
        <v>0.18869468432994799</v>
      </c>
      <c r="J23" s="14">
        <v>0.19287305336456001</v>
      </c>
      <c r="K23" s="14"/>
      <c r="L23" s="14">
        <v>0.14602120212171199</v>
      </c>
      <c r="M23" s="14">
        <v>0.10621795077729</v>
      </c>
      <c r="N23" s="14">
        <v>7.8759634624240404E-2</v>
      </c>
      <c r="O23" s="14">
        <v>0.13834661398133699</v>
      </c>
      <c r="P23" s="14">
        <v>0.115598676695813</v>
      </c>
      <c r="Q23" s="14">
        <v>0.15379290862697301</v>
      </c>
      <c r="R23" s="14">
        <v>0.146377875055443</v>
      </c>
      <c r="S23" s="14">
        <v>0.112779284448738</v>
      </c>
      <c r="T23" s="14">
        <v>0.106382506352084</v>
      </c>
      <c r="U23" s="14"/>
      <c r="V23" s="14">
        <v>0.14443745013527401</v>
      </c>
      <c r="W23" s="14">
        <v>9.0699902268998198E-2</v>
      </c>
      <c r="X23" s="14"/>
      <c r="Y23" s="14">
        <v>0.11888934053922801</v>
      </c>
      <c r="Z23" s="14">
        <v>0.16166655551493</v>
      </c>
      <c r="AA23" s="14">
        <v>0.168797594601445</v>
      </c>
      <c r="AB23" s="14"/>
      <c r="AC23" s="14">
        <v>9.2799273787151096E-2</v>
      </c>
      <c r="AD23" s="14">
        <v>0.133274718535212</v>
      </c>
      <c r="AE23" s="14">
        <v>8.4824357000425801E-2</v>
      </c>
      <c r="AF23" s="14">
        <v>0.170667936643252</v>
      </c>
    </row>
    <row r="24" spans="2:32" ht="28.8" x14ac:dyDescent="0.3">
      <c r="B24" s="15" t="s">
        <v>310</v>
      </c>
      <c r="C24" s="14">
        <v>0.107809840471546</v>
      </c>
      <c r="D24" s="14">
        <v>0.103916147177343</v>
      </c>
      <c r="E24" s="14">
        <v>0.112206815198756</v>
      </c>
      <c r="F24" s="14"/>
      <c r="G24" s="14">
        <v>0.16145339723614899</v>
      </c>
      <c r="H24" s="14">
        <v>0.104713225644056</v>
      </c>
      <c r="I24" s="14">
        <v>9.5069320750859707E-2</v>
      </c>
      <c r="J24" s="14">
        <v>0.18275999275756699</v>
      </c>
      <c r="K24" s="14"/>
      <c r="L24" s="14">
        <v>0.141334444054452</v>
      </c>
      <c r="M24" s="14">
        <v>7.4065299586244901E-2</v>
      </c>
      <c r="N24" s="14">
        <v>6.3141887820585593E-2</v>
      </c>
      <c r="O24" s="14">
        <v>0.119052100510291</v>
      </c>
      <c r="P24" s="14">
        <v>0.10045831243511399</v>
      </c>
      <c r="Q24" s="14">
        <v>7.8716992061051497E-2</v>
      </c>
      <c r="R24" s="14">
        <v>9.0195960760414695E-2</v>
      </c>
      <c r="S24" s="14">
        <v>0.177466633534614</v>
      </c>
      <c r="T24" s="14">
        <v>0.109884873739439</v>
      </c>
      <c r="U24" s="14"/>
      <c r="V24" s="14">
        <v>0.11530149661387</v>
      </c>
      <c r="W24" s="14">
        <v>9.3955273924876001E-2</v>
      </c>
      <c r="X24" s="14"/>
      <c r="Y24" s="14">
        <v>9.5701866467526403E-2</v>
      </c>
      <c r="Z24" s="14">
        <v>0.145367994654409</v>
      </c>
      <c r="AA24" s="14">
        <v>0.165897879400554</v>
      </c>
      <c r="AB24" s="14"/>
      <c r="AC24" s="14">
        <v>7.7587318759159099E-2</v>
      </c>
      <c r="AD24" s="14">
        <v>0.105727266598533</v>
      </c>
      <c r="AE24" s="14">
        <v>0.13976453669640501</v>
      </c>
      <c r="AF24" s="14">
        <v>0.13779927943615</v>
      </c>
    </row>
    <row r="25" spans="2:32" x14ac:dyDescent="0.3">
      <c r="B25" s="15" t="s">
        <v>63</v>
      </c>
      <c r="C25" s="14">
        <v>0.10366758545408999</v>
      </c>
      <c r="D25" s="14">
        <v>0.10825986525775801</v>
      </c>
      <c r="E25" s="14">
        <v>9.9270898802603993E-2</v>
      </c>
      <c r="F25" s="14"/>
      <c r="G25" s="14">
        <v>6.5476333792268498E-2</v>
      </c>
      <c r="H25" s="14">
        <v>0.14359739793998699</v>
      </c>
      <c r="I25" s="14">
        <v>5.3963364457921902E-2</v>
      </c>
      <c r="J25" s="14">
        <v>3.2041498124858001E-2</v>
      </c>
      <c r="K25" s="14"/>
      <c r="L25" s="14">
        <v>5.1512517050388902E-2</v>
      </c>
      <c r="M25" s="14">
        <v>0.10606673796527701</v>
      </c>
      <c r="N25" s="14">
        <v>0.123107374225869</v>
      </c>
      <c r="O25" s="14">
        <v>0.13938227542884701</v>
      </c>
      <c r="P25" s="14">
        <v>0.150844975524491</v>
      </c>
      <c r="Q25" s="14">
        <v>0.11552600080129</v>
      </c>
      <c r="R25" s="14">
        <v>7.7639554117324303E-2</v>
      </c>
      <c r="S25" s="14">
        <v>8.7898707742239304E-2</v>
      </c>
      <c r="T25" s="14">
        <v>0.13850502653376701</v>
      </c>
      <c r="U25" s="14"/>
      <c r="V25" s="14">
        <v>8.9064371414515897E-2</v>
      </c>
      <c r="W25" s="14">
        <v>0.127633713165587</v>
      </c>
      <c r="X25" s="14"/>
      <c r="Y25" s="14">
        <v>0.121844527831636</v>
      </c>
      <c r="Z25" s="14">
        <v>5.78507007754782E-2</v>
      </c>
      <c r="AA25" s="14">
        <v>3.7513153781973098E-2</v>
      </c>
      <c r="AB25" s="14"/>
      <c r="AC25" s="14">
        <v>0.15470074297057301</v>
      </c>
      <c r="AD25" s="14">
        <v>0.10296642116384699</v>
      </c>
      <c r="AE25" s="14">
        <v>5.1880775903242901E-2</v>
      </c>
      <c r="AF25" s="14">
        <v>5.63969615503312E-2</v>
      </c>
    </row>
    <row r="26" spans="2:32" ht="28.8" x14ac:dyDescent="0.3">
      <c r="B26" s="15" t="s">
        <v>311</v>
      </c>
      <c r="C26" s="14">
        <v>7.6346896935450201E-2</v>
      </c>
      <c r="D26" s="14">
        <v>7.2737196732720694E-2</v>
      </c>
      <c r="E26" s="14">
        <v>7.8633233069111699E-2</v>
      </c>
      <c r="F26" s="14"/>
      <c r="G26" s="14">
        <v>1.7451814581371398E-2</v>
      </c>
      <c r="H26" s="14">
        <v>0.102257150391456</v>
      </c>
      <c r="I26" s="14">
        <v>5.00122969008941E-2</v>
      </c>
      <c r="J26" s="14">
        <v>2.19284375178646E-2</v>
      </c>
      <c r="K26" s="14"/>
      <c r="L26" s="14">
        <v>6.04100868209137E-2</v>
      </c>
      <c r="M26" s="14">
        <v>6.2138901598549998E-2</v>
      </c>
      <c r="N26" s="14">
        <v>0.11330707384805799</v>
      </c>
      <c r="O26" s="14">
        <v>6.1385862577996997E-2</v>
      </c>
      <c r="P26" s="14">
        <v>8.0585762934137398E-2</v>
      </c>
      <c r="Q26" s="14">
        <v>9.1502469326410305E-2</v>
      </c>
      <c r="R26" s="14">
        <v>9.8755472559474505E-2</v>
      </c>
      <c r="S26" s="14">
        <v>4.3314531502816597E-2</v>
      </c>
      <c r="T26" s="14">
        <v>9.3040865897848393E-2</v>
      </c>
      <c r="U26" s="14"/>
      <c r="V26" s="14">
        <v>6.7926104129150705E-2</v>
      </c>
      <c r="W26" s="14">
        <v>9.3312918885214105E-2</v>
      </c>
      <c r="X26" s="14"/>
      <c r="Y26" s="14">
        <v>7.8807257762071495E-2</v>
      </c>
      <c r="Z26" s="14">
        <v>0.117189772852346</v>
      </c>
      <c r="AA26" s="14">
        <v>3.7515810090907001E-2</v>
      </c>
      <c r="AB26" s="14"/>
      <c r="AC26" s="14">
        <v>8.7765492953391602E-2</v>
      </c>
      <c r="AD26" s="14">
        <v>7.4209040127241305E-2</v>
      </c>
      <c r="AE26" s="14">
        <v>0.108838590213342</v>
      </c>
      <c r="AF26" s="14">
        <v>5.3162292381898402E-2</v>
      </c>
    </row>
    <row r="27" spans="2:32" x14ac:dyDescent="0.3">
      <c r="B27" s="15" t="s">
        <v>142</v>
      </c>
      <c r="C27" s="20">
        <v>3.6760643991640301E-3</v>
      </c>
      <c r="D27" s="20">
        <v>5.8411473222636599E-3</v>
      </c>
      <c r="E27" s="20">
        <v>1.44866065073235E-3</v>
      </c>
      <c r="F27" s="20"/>
      <c r="G27" s="20">
        <v>0</v>
      </c>
      <c r="H27" s="20">
        <v>4.39356977275796E-3</v>
      </c>
      <c r="I27" s="20">
        <v>3.5309648365586398E-3</v>
      </c>
      <c r="J27" s="20">
        <v>0</v>
      </c>
      <c r="K27" s="20"/>
      <c r="L27" s="20">
        <v>0</v>
      </c>
      <c r="M27" s="20">
        <v>1.22533122624531E-2</v>
      </c>
      <c r="N27" s="20">
        <v>0</v>
      </c>
      <c r="O27" s="20">
        <v>0</v>
      </c>
      <c r="P27" s="20">
        <v>0</v>
      </c>
      <c r="Q27" s="20">
        <v>0</v>
      </c>
      <c r="R27" s="20">
        <v>1.4971356081714401E-2</v>
      </c>
      <c r="S27" s="20">
        <v>9.9438895813971102E-3</v>
      </c>
      <c r="T27" s="20">
        <v>0</v>
      </c>
      <c r="U27" s="20"/>
      <c r="V27" s="20">
        <v>5.5737131052282004E-3</v>
      </c>
      <c r="W27" s="20">
        <v>0</v>
      </c>
      <c r="X27" s="20"/>
      <c r="Y27" s="20">
        <v>4.4103550694001301E-3</v>
      </c>
      <c r="Z27" s="20">
        <v>0</v>
      </c>
      <c r="AA27" s="20">
        <v>8.0259621379720602E-3</v>
      </c>
      <c r="AB27" s="20"/>
      <c r="AC27" s="20">
        <v>0</v>
      </c>
      <c r="AD27" s="20">
        <v>6.7973777720368401E-3</v>
      </c>
      <c r="AE27" s="20">
        <v>0</v>
      </c>
      <c r="AF27" s="20">
        <v>2.69831300756406E-3</v>
      </c>
    </row>
    <row r="28" spans="2:32" x14ac:dyDescent="0.3">
      <c r="B28" s="16" t="s">
        <v>313</v>
      </c>
    </row>
    <row r="29" spans="2:32" x14ac:dyDescent="0.3">
      <c r="B29" t="s">
        <v>65</v>
      </c>
    </row>
    <row r="30" spans="2:32" x14ac:dyDescent="0.3">
      <c r="B30" t="s">
        <v>66</v>
      </c>
    </row>
    <row r="32" spans="2:32" x14ac:dyDescent="0.3">
      <c r="B32"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6" t="s">
        <v>326</v>
      </c>
      <c r="E2" s="23"/>
      <c r="F2" s="23"/>
      <c r="G2" s="23"/>
      <c r="H2" s="23"/>
      <c r="I2" s="23"/>
      <c r="J2" s="23"/>
      <c r="K2" s="23"/>
    </row>
    <row r="6" spans="2:11" ht="49.95" customHeight="1" x14ac:dyDescent="0.3">
      <c r="B6" s="17" t="s">
        <v>14</v>
      </c>
      <c r="C6" s="17" t="s">
        <v>314</v>
      </c>
      <c r="D6" s="17" t="s">
        <v>315</v>
      </c>
      <c r="E6" s="17" t="s">
        <v>316</v>
      </c>
      <c r="F6" s="17" t="s">
        <v>317</v>
      </c>
      <c r="G6" s="17" t="s">
        <v>318</v>
      </c>
      <c r="H6" s="17" t="s">
        <v>319</v>
      </c>
      <c r="I6" s="17" t="s">
        <v>320</v>
      </c>
      <c r="J6" s="17" t="s">
        <v>321</v>
      </c>
    </row>
    <row r="7" spans="2:11" x14ac:dyDescent="0.3">
      <c r="B7" s="15" t="s">
        <v>322</v>
      </c>
      <c r="C7" s="14">
        <v>0.30034276014401401</v>
      </c>
      <c r="D7" s="14">
        <v>0.27473959647354801</v>
      </c>
      <c r="E7" s="14">
        <v>0.24250004872280201</v>
      </c>
      <c r="F7" s="14">
        <v>0.22622827064121701</v>
      </c>
      <c r="G7" s="14">
        <v>0.25495935403812903</v>
      </c>
      <c r="H7" s="14">
        <v>0.23057704167268001</v>
      </c>
      <c r="I7" s="14">
        <v>0.27958654994284698</v>
      </c>
      <c r="J7" s="14">
        <v>0.24000835027575099</v>
      </c>
    </row>
    <row r="8" spans="2:11" x14ac:dyDescent="0.3">
      <c r="B8" s="15" t="s">
        <v>323</v>
      </c>
      <c r="C8" s="14">
        <v>0.39563810262494098</v>
      </c>
      <c r="D8" s="14">
        <v>0.36782696746634502</v>
      </c>
      <c r="E8" s="14">
        <v>0.39500859089699503</v>
      </c>
      <c r="F8" s="14">
        <v>0.34353972154747697</v>
      </c>
      <c r="G8" s="14">
        <v>0.379373185639507</v>
      </c>
      <c r="H8" s="14">
        <v>0.33021885427153003</v>
      </c>
      <c r="I8" s="14">
        <v>0.347325895441493</v>
      </c>
      <c r="J8" s="14">
        <v>0.35572964193603801</v>
      </c>
    </row>
    <row r="9" spans="2:11" x14ac:dyDescent="0.3">
      <c r="B9" s="15" t="s">
        <v>324</v>
      </c>
      <c r="C9" s="14">
        <v>0.23721900739620499</v>
      </c>
      <c r="D9" s="14">
        <v>0.246409243993292</v>
      </c>
      <c r="E9" s="14">
        <v>0.257854284265564</v>
      </c>
      <c r="F9" s="14">
        <v>0.27890463048728298</v>
      </c>
      <c r="G9" s="14">
        <v>0.26838628054901498</v>
      </c>
      <c r="H9" s="14">
        <v>0.28648029559996402</v>
      </c>
      <c r="I9" s="14">
        <v>0.24276081776878899</v>
      </c>
      <c r="J9" s="14">
        <v>0.26479930082241399</v>
      </c>
    </row>
    <row r="10" spans="2:11" x14ac:dyDescent="0.3">
      <c r="B10" s="15" t="s">
        <v>265</v>
      </c>
      <c r="C10" s="14">
        <v>4.8252957830982601E-2</v>
      </c>
      <c r="D10" s="14">
        <v>7.4037342724198596E-2</v>
      </c>
      <c r="E10" s="14">
        <v>8.3920418154629806E-2</v>
      </c>
      <c r="F10" s="14">
        <v>9.3640533952330796E-2</v>
      </c>
      <c r="G10" s="14">
        <v>5.4350185172075703E-2</v>
      </c>
      <c r="H10" s="14">
        <v>0.104013123996127</v>
      </c>
      <c r="I10" s="14">
        <v>7.9566757458388995E-2</v>
      </c>
      <c r="J10" s="14">
        <v>7.9804919992000303E-2</v>
      </c>
    </row>
    <row r="11" spans="2:11" x14ac:dyDescent="0.3">
      <c r="B11" s="15" t="s">
        <v>325</v>
      </c>
      <c r="C11" s="14">
        <v>1.0813451804467101E-2</v>
      </c>
      <c r="D11" s="14">
        <v>1.9753823202912899E-2</v>
      </c>
      <c r="E11" s="14">
        <v>1.38110161348187E-2</v>
      </c>
      <c r="F11" s="14">
        <v>3.0943783006404199E-2</v>
      </c>
      <c r="G11" s="14">
        <v>1.30159716025643E-2</v>
      </c>
      <c r="H11" s="14">
        <v>3.6480268031648701E-2</v>
      </c>
      <c r="I11" s="14">
        <v>1.92468732188632E-2</v>
      </c>
      <c r="J11" s="14">
        <v>1.9635084728157601E-2</v>
      </c>
    </row>
    <row r="12" spans="2:11" x14ac:dyDescent="0.3">
      <c r="B12" s="15" t="s">
        <v>63</v>
      </c>
      <c r="C12" s="14">
        <v>7.7337201993904403E-3</v>
      </c>
      <c r="D12" s="14">
        <v>1.7233026139703001E-2</v>
      </c>
      <c r="E12" s="14">
        <v>6.9056418251912796E-3</v>
      </c>
      <c r="F12" s="14">
        <v>2.6743060365288802E-2</v>
      </c>
      <c r="G12" s="14">
        <v>2.9915022998709E-2</v>
      </c>
      <c r="H12" s="14">
        <v>1.22304164280505E-2</v>
      </c>
      <c r="I12" s="14">
        <v>3.1513106169619803E-2</v>
      </c>
      <c r="J12" s="14">
        <v>4.00227022456391E-2</v>
      </c>
    </row>
    <row r="13" spans="2:11" x14ac:dyDescent="0.3">
      <c r="B13" s="16"/>
      <c r="C13" s="16"/>
      <c r="D13" s="16"/>
      <c r="E13" s="16"/>
      <c r="F13" s="16"/>
      <c r="G13" s="16"/>
      <c r="H13" s="16"/>
      <c r="I13" s="16"/>
      <c r="J13" s="16"/>
    </row>
    <row r="14" spans="2:11" x14ac:dyDescent="0.3">
      <c r="B14" t="s">
        <v>65</v>
      </c>
    </row>
    <row r="15" spans="2:11" x14ac:dyDescent="0.3">
      <c r="B15" t="s">
        <v>66</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327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0.30034276014401401</v>
      </c>
      <c r="D9" s="14">
        <v>0.32061511573531398</v>
      </c>
      <c r="E9" s="14">
        <v>0.28097118868007398</v>
      </c>
      <c r="F9" s="14"/>
      <c r="G9" s="14">
        <v>0.40296672722452798</v>
      </c>
      <c r="H9" s="14">
        <v>0.26229626126958899</v>
      </c>
      <c r="I9" s="14">
        <v>0.241019237582524</v>
      </c>
      <c r="J9" s="14">
        <v>0.31700524645489198</v>
      </c>
      <c r="K9" s="14"/>
      <c r="L9" s="14">
        <v>0.41907219471277901</v>
      </c>
      <c r="M9" s="14">
        <v>0.26731859174827799</v>
      </c>
      <c r="N9" s="14">
        <v>0.16228365990941299</v>
      </c>
      <c r="O9" s="14">
        <v>0.28362909306953499</v>
      </c>
      <c r="P9" s="14">
        <v>0.22397763214539901</v>
      </c>
      <c r="Q9" s="14">
        <v>0.30255975308984201</v>
      </c>
      <c r="R9" s="14">
        <v>0.25121526681026402</v>
      </c>
      <c r="S9" s="14">
        <v>0.348944773293276</v>
      </c>
      <c r="T9" s="14">
        <v>0.271885365358005</v>
      </c>
      <c r="U9" s="14"/>
      <c r="V9" s="14">
        <v>0.34072461882432098</v>
      </c>
      <c r="W9" s="14">
        <v>0.21564062036863199</v>
      </c>
      <c r="X9" s="14"/>
      <c r="Y9" s="14">
        <v>0.257966510610871</v>
      </c>
      <c r="Z9" s="14">
        <v>0.31608932226383502</v>
      </c>
      <c r="AA9" s="14">
        <v>0.51702540444793399</v>
      </c>
      <c r="AB9" s="14"/>
      <c r="AC9" s="14">
        <v>0.195819926081023</v>
      </c>
      <c r="AD9" s="14">
        <v>0.29031880876362598</v>
      </c>
      <c r="AE9" s="14">
        <v>0.26897335745322498</v>
      </c>
      <c r="AF9" s="14">
        <v>0.44495164346132798</v>
      </c>
    </row>
    <row r="10" spans="2:32" x14ac:dyDescent="0.3">
      <c r="B10" s="15" t="s">
        <v>323</v>
      </c>
      <c r="C10" s="14">
        <v>0.39563810262494098</v>
      </c>
      <c r="D10" s="14">
        <v>0.39958577382962701</v>
      </c>
      <c r="E10" s="14">
        <v>0.39203918993522702</v>
      </c>
      <c r="F10" s="14"/>
      <c r="G10" s="14">
        <v>0.358851162186682</v>
      </c>
      <c r="H10" s="14">
        <v>0.40896827129928198</v>
      </c>
      <c r="I10" s="14">
        <v>0.412687113952387</v>
      </c>
      <c r="J10" s="14">
        <v>0.39907200685354699</v>
      </c>
      <c r="K10" s="14"/>
      <c r="L10" s="14">
        <v>0.37037429329543797</v>
      </c>
      <c r="M10" s="14">
        <v>0.42716138939213399</v>
      </c>
      <c r="N10" s="14">
        <v>0.47147533058608398</v>
      </c>
      <c r="O10" s="14">
        <v>0.40169430861049799</v>
      </c>
      <c r="P10" s="14">
        <v>0.44342573783688399</v>
      </c>
      <c r="Q10" s="14">
        <v>0.36479485294530301</v>
      </c>
      <c r="R10" s="14">
        <v>0.35811097741232301</v>
      </c>
      <c r="S10" s="14">
        <v>0.30660161027738297</v>
      </c>
      <c r="T10" s="14">
        <v>0.421510787289686</v>
      </c>
      <c r="U10" s="14"/>
      <c r="V10" s="14">
        <v>0.39846176318164001</v>
      </c>
      <c r="W10" s="14">
        <v>0.38432749146719902</v>
      </c>
      <c r="X10" s="14"/>
      <c r="Y10" s="14">
        <v>0.401529640196021</v>
      </c>
      <c r="Z10" s="14">
        <v>0.47109745416022503</v>
      </c>
      <c r="AA10" s="14">
        <v>0.33740757912591002</v>
      </c>
      <c r="AB10" s="14"/>
      <c r="AC10" s="14">
        <v>0.387576034592159</v>
      </c>
      <c r="AD10" s="14">
        <v>0.40668783070158698</v>
      </c>
      <c r="AE10" s="14">
        <v>0.37558644063025598</v>
      </c>
      <c r="AF10" s="14">
        <v>0.38145224501231001</v>
      </c>
    </row>
    <row r="11" spans="2:32" x14ac:dyDescent="0.3">
      <c r="B11" s="15" t="s">
        <v>324</v>
      </c>
      <c r="C11" s="14">
        <v>0.23721900739620499</v>
      </c>
      <c r="D11" s="14">
        <v>0.21649403929939401</v>
      </c>
      <c r="E11" s="14">
        <v>0.25649282344228103</v>
      </c>
      <c r="F11" s="14"/>
      <c r="G11" s="14">
        <v>0.198523092956298</v>
      </c>
      <c r="H11" s="14">
        <v>0.25246563538637401</v>
      </c>
      <c r="I11" s="14">
        <v>0.264529281728976</v>
      </c>
      <c r="J11" s="14">
        <v>0.21820566540751901</v>
      </c>
      <c r="K11" s="14"/>
      <c r="L11" s="14">
        <v>0.15097336196513</v>
      </c>
      <c r="M11" s="14">
        <v>0.22566059092023599</v>
      </c>
      <c r="N11" s="14">
        <v>0.32070866244705798</v>
      </c>
      <c r="O11" s="14">
        <v>0.253248416916798</v>
      </c>
      <c r="P11" s="14">
        <v>0.26271057697599898</v>
      </c>
      <c r="Q11" s="14">
        <v>0.26786017771500498</v>
      </c>
      <c r="R11" s="14">
        <v>0.314825506513848</v>
      </c>
      <c r="S11" s="14">
        <v>0.307993157519104</v>
      </c>
      <c r="T11" s="14">
        <v>0.224532969182106</v>
      </c>
      <c r="U11" s="14"/>
      <c r="V11" s="14">
        <v>0.210845078912099</v>
      </c>
      <c r="W11" s="14">
        <v>0.29703984067494399</v>
      </c>
      <c r="X11" s="14"/>
      <c r="Y11" s="14">
        <v>0.266170729801397</v>
      </c>
      <c r="Z11" s="14">
        <v>0.142930252873578</v>
      </c>
      <c r="AA11" s="14">
        <v>0.107860744004068</v>
      </c>
      <c r="AB11" s="14"/>
      <c r="AC11" s="14">
        <v>0.30319688556153201</v>
      </c>
      <c r="AD11" s="14">
        <v>0.248659083905929</v>
      </c>
      <c r="AE11" s="14">
        <v>0.28047270879804598</v>
      </c>
      <c r="AF11" s="14">
        <v>0.13265486184446301</v>
      </c>
    </row>
    <row r="12" spans="2:32" x14ac:dyDescent="0.3">
      <c r="B12" s="15" t="s">
        <v>265</v>
      </c>
      <c r="C12" s="14">
        <v>4.8252957830982601E-2</v>
      </c>
      <c r="D12" s="14">
        <v>4.6224785316272998E-2</v>
      </c>
      <c r="E12" s="14">
        <v>5.0426684188746303E-2</v>
      </c>
      <c r="F12" s="14"/>
      <c r="G12" s="14">
        <v>2.6590441077259799E-2</v>
      </c>
      <c r="H12" s="14">
        <v>5.67375700836973E-2</v>
      </c>
      <c r="I12" s="14">
        <v>6.0416752621552799E-2</v>
      </c>
      <c r="J12" s="14">
        <v>4.4018974925671001E-2</v>
      </c>
      <c r="K12" s="14"/>
      <c r="L12" s="14">
        <v>4.0654905518049803E-2</v>
      </c>
      <c r="M12" s="14">
        <v>6.9230870148455706E-2</v>
      </c>
      <c r="N12" s="14">
        <v>3.18734154841257E-2</v>
      </c>
      <c r="O12" s="14">
        <v>5.1013047552785698E-2</v>
      </c>
      <c r="P12" s="14">
        <v>3.6155801011435999E-2</v>
      </c>
      <c r="Q12" s="14">
        <v>5.8130944606740197E-2</v>
      </c>
      <c r="R12" s="14">
        <v>3.2866789260510301E-2</v>
      </c>
      <c r="S12" s="14">
        <v>1.6171726194612601E-2</v>
      </c>
      <c r="T12" s="14">
        <v>6.3274185866363297E-2</v>
      </c>
      <c r="U12" s="14"/>
      <c r="V12" s="14">
        <v>4.0534107755872198E-2</v>
      </c>
      <c r="W12" s="14">
        <v>6.5263797371217597E-2</v>
      </c>
      <c r="X12" s="14"/>
      <c r="Y12" s="14">
        <v>5.2012035355019401E-2</v>
      </c>
      <c r="Z12" s="14">
        <v>4.8341433222966697E-2</v>
      </c>
      <c r="AA12" s="14">
        <v>3.2792747437590801E-2</v>
      </c>
      <c r="AB12" s="14"/>
      <c r="AC12" s="14">
        <v>6.7956221056049704E-2</v>
      </c>
      <c r="AD12" s="14">
        <v>4.4010890583114602E-2</v>
      </c>
      <c r="AE12" s="14">
        <v>5.8019130639575797E-2</v>
      </c>
      <c r="AF12" s="14">
        <v>3.3344961723774498E-2</v>
      </c>
    </row>
    <row r="13" spans="2:32" x14ac:dyDescent="0.3">
      <c r="B13" s="15" t="s">
        <v>325</v>
      </c>
      <c r="C13" s="14">
        <v>1.0813451804467101E-2</v>
      </c>
      <c r="D13" s="14">
        <v>9.9607184667468707E-3</v>
      </c>
      <c r="E13" s="14">
        <v>1.1698866504308699E-2</v>
      </c>
      <c r="F13" s="14"/>
      <c r="G13" s="14">
        <v>1.30685765552313E-2</v>
      </c>
      <c r="H13" s="14">
        <v>1.02192264243555E-2</v>
      </c>
      <c r="I13" s="14">
        <v>9.0013763231942996E-3</v>
      </c>
      <c r="J13" s="14">
        <v>1.14318957950047E-2</v>
      </c>
      <c r="K13" s="14"/>
      <c r="L13" s="14">
        <v>7.40664888680455E-3</v>
      </c>
      <c r="M13" s="14">
        <v>7.5044687109245504E-3</v>
      </c>
      <c r="N13" s="14">
        <v>8.7952957018067306E-3</v>
      </c>
      <c r="O13" s="14">
        <v>1.0415133850383101E-2</v>
      </c>
      <c r="P13" s="14">
        <v>2.2878253038602001E-2</v>
      </c>
      <c r="Q13" s="14">
        <v>6.6542716431092601E-3</v>
      </c>
      <c r="R13" s="14">
        <v>2.18291971435365E-2</v>
      </c>
      <c r="S13" s="14">
        <v>5.7881489922623599E-3</v>
      </c>
      <c r="T13" s="14">
        <v>1.25682337761404E-2</v>
      </c>
      <c r="U13" s="14"/>
      <c r="V13" s="14">
        <v>5.6413769987913899E-3</v>
      </c>
      <c r="W13" s="14">
        <v>2.1706693679339001E-2</v>
      </c>
      <c r="X13" s="14"/>
      <c r="Y13" s="14">
        <v>1.51734251082291E-2</v>
      </c>
      <c r="Z13" s="14">
        <v>0</v>
      </c>
      <c r="AA13" s="14">
        <v>4.9135249844984097E-3</v>
      </c>
      <c r="AB13" s="14"/>
      <c r="AC13" s="14">
        <v>2.9773816481053102E-2</v>
      </c>
      <c r="AD13" s="14">
        <v>7.6080135575373499E-3</v>
      </c>
      <c r="AE13" s="14">
        <v>0</v>
      </c>
      <c r="AF13" s="14">
        <v>1.5748482233658601E-3</v>
      </c>
    </row>
    <row r="14" spans="2:32" x14ac:dyDescent="0.3">
      <c r="B14" s="15" t="s">
        <v>63</v>
      </c>
      <c r="C14" s="20">
        <v>7.7337201993904403E-3</v>
      </c>
      <c r="D14" s="20">
        <v>7.1195673526450896E-3</v>
      </c>
      <c r="E14" s="20">
        <v>8.3712472493627805E-3</v>
      </c>
      <c r="F14" s="20"/>
      <c r="G14" s="20">
        <v>0</v>
      </c>
      <c r="H14" s="20">
        <v>9.3130355367015694E-3</v>
      </c>
      <c r="I14" s="20">
        <v>1.2346237791366701E-2</v>
      </c>
      <c r="J14" s="20">
        <v>1.02662105633662E-2</v>
      </c>
      <c r="K14" s="20"/>
      <c r="L14" s="20">
        <v>1.1518595621798799E-2</v>
      </c>
      <c r="M14" s="20">
        <v>3.1240890799711899E-3</v>
      </c>
      <c r="N14" s="20">
        <v>4.8636358715118703E-3</v>
      </c>
      <c r="O14" s="20">
        <v>0</v>
      </c>
      <c r="P14" s="20">
        <v>1.08519989916794E-2</v>
      </c>
      <c r="Q14" s="20">
        <v>0</v>
      </c>
      <c r="R14" s="20">
        <v>2.11522628595186E-2</v>
      </c>
      <c r="S14" s="20">
        <v>1.45005837233631E-2</v>
      </c>
      <c r="T14" s="20">
        <v>6.2284585276994901E-3</v>
      </c>
      <c r="U14" s="20"/>
      <c r="V14" s="20">
        <v>3.7930543272756902E-3</v>
      </c>
      <c r="W14" s="20">
        <v>1.6021556438669E-2</v>
      </c>
      <c r="X14" s="20"/>
      <c r="Y14" s="20">
        <v>7.1476589284618398E-3</v>
      </c>
      <c r="Z14" s="20">
        <v>2.1541537479395401E-2</v>
      </c>
      <c r="AA14" s="20">
        <v>0</v>
      </c>
      <c r="AB14" s="20"/>
      <c r="AC14" s="20">
        <v>1.56771162281821E-2</v>
      </c>
      <c r="AD14" s="20">
        <v>2.7153724882054702E-3</v>
      </c>
      <c r="AE14" s="20">
        <v>1.6948362478896601E-2</v>
      </c>
      <c r="AF14" s="20">
        <v>6.0214397347589498E-3</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328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0.27473959647354801</v>
      </c>
      <c r="D9" s="14">
        <v>0.27703988721426498</v>
      </c>
      <c r="E9" s="14">
        <v>0.27326586509620698</v>
      </c>
      <c r="F9" s="14"/>
      <c r="G9" s="14">
        <v>0.38097362331544898</v>
      </c>
      <c r="H9" s="14">
        <v>0.23314391014271099</v>
      </c>
      <c r="I9" s="14">
        <v>0.208704890973644</v>
      </c>
      <c r="J9" s="14">
        <v>0.30822706130167599</v>
      </c>
      <c r="K9" s="14"/>
      <c r="L9" s="14">
        <v>0.39812963170819399</v>
      </c>
      <c r="M9" s="14">
        <v>0.211472519912733</v>
      </c>
      <c r="N9" s="14">
        <v>0.18168066473330599</v>
      </c>
      <c r="O9" s="14">
        <v>0.208369522183984</v>
      </c>
      <c r="P9" s="14">
        <v>0.20704066978682201</v>
      </c>
      <c r="Q9" s="14">
        <v>0.30778476860654902</v>
      </c>
      <c r="R9" s="14">
        <v>0.26616585169278401</v>
      </c>
      <c r="S9" s="14">
        <v>0.25637712156869102</v>
      </c>
      <c r="T9" s="14">
        <v>0.24598965920344101</v>
      </c>
      <c r="U9" s="14"/>
      <c r="V9" s="14">
        <v>0.29764992762806503</v>
      </c>
      <c r="W9" s="14">
        <v>0.227826186847505</v>
      </c>
      <c r="X9" s="14"/>
      <c r="Y9" s="14">
        <v>0.235675107971072</v>
      </c>
      <c r="Z9" s="14">
        <v>0.321108978753193</v>
      </c>
      <c r="AA9" s="14">
        <v>0.44815289885424198</v>
      </c>
      <c r="AB9" s="14"/>
      <c r="AC9" s="14">
        <v>0.21068692760497501</v>
      </c>
      <c r="AD9" s="14">
        <v>0.24975577975963101</v>
      </c>
      <c r="AE9" s="14">
        <v>0.27394382499593201</v>
      </c>
      <c r="AF9" s="14">
        <v>0.396683442293156</v>
      </c>
    </row>
    <row r="10" spans="2:32" x14ac:dyDescent="0.3">
      <c r="B10" s="15" t="s">
        <v>323</v>
      </c>
      <c r="C10" s="14">
        <v>0.36782696746634502</v>
      </c>
      <c r="D10" s="14">
        <v>0.38893550173936497</v>
      </c>
      <c r="E10" s="14">
        <v>0.34673814826079902</v>
      </c>
      <c r="F10" s="14"/>
      <c r="G10" s="14">
        <v>0.36263920712578401</v>
      </c>
      <c r="H10" s="14">
        <v>0.35609376006953702</v>
      </c>
      <c r="I10" s="14">
        <v>0.39067298970815201</v>
      </c>
      <c r="J10" s="14">
        <v>0.370469839721904</v>
      </c>
      <c r="K10" s="14"/>
      <c r="L10" s="14">
        <v>0.3430806905296</v>
      </c>
      <c r="M10" s="14">
        <v>0.44444409404361501</v>
      </c>
      <c r="N10" s="14">
        <v>0.42296686826132501</v>
      </c>
      <c r="O10" s="14">
        <v>0.41794325263949</v>
      </c>
      <c r="P10" s="14">
        <v>0.35175786462054698</v>
      </c>
      <c r="Q10" s="14">
        <v>0.34697413225933299</v>
      </c>
      <c r="R10" s="14">
        <v>0.28622724057125798</v>
      </c>
      <c r="S10" s="14">
        <v>0.39819273500582703</v>
      </c>
      <c r="T10" s="14">
        <v>0.342808965892621</v>
      </c>
      <c r="U10" s="14"/>
      <c r="V10" s="14">
        <v>0.38588658219190197</v>
      </c>
      <c r="W10" s="14">
        <v>0.329853062541618</v>
      </c>
      <c r="X10" s="14"/>
      <c r="Y10" s="14">
        <v>0.379086223724937</v>
      </c>
      <c r="Z10" s="14">
        <v>0.38365036104224198</v>
      </c>
      <c r="AA10" s="14">
        <v>0.342158545598719</v>
      </c>
      <c r="AB10" s="14"/>
      <c r="AC10" s="14">
        <v>0.332752765081683</v>
      </c>
      <c r="AD10" s="14">
        <v>0.40314215586876101</v>
      </c>
      <c r="AE10" s="14">
        <v>0.32205065809761702</v>
      </c>
      <c r="AF10" s="14">
        <v>0.350206229062411</v>
      </c>
    </row>
    <row r="11" spans="2:32" x14ac:dyDescent="0.3">
      <c r="B11" s="15" t="s">
        <v>324</v>
      </c>
      <c r="C11" s="14">
        <v>0.246409243993292</v>
      </c>
      <c r="D11" s="14">
        <v>0.23920958894944899</v>
      </c>
      <c r="E11" s="14">
        <v>0.25326732711859501</v>
      </c>
      <c r="F11" s="14"/>
      <c r="G11" s="14">
        <v>0.18665172737584501</v>
      </c>
      <c r="H11" s="14">
        <v>0.27023598271640897</v>
      </c>
      <c r="I11" s="14">
        <v>0.275576330814573</v>
      </c>
      <c r="J11" s="14">
        <v>0.242172368140322</v>
      </c>
      <c r="K11" s="14"/>
      <c r="L11" s="14">
        <v>0.17225469498726101</v>
      </c>
      <c r="M11" s="14">
        <v>0.22942113733537001</v>
      </c>
      <c r="N11" s="14">
        <v>0.25506596430336398</v>
      </c>
      <c r="O11" s="14">
        <v>0.23886297467940401</v>
      </c>
      <c r="P11" s="14">
        <v>0.32298328724344699</v>
      </c>
      <c r="Q11" s="14">
        <v>0.23251533510048</v>
      </c>
      <c r="R11" s="14">
        <v>0.30224205470727</v>
      </c>
      <c r="S11" s="14">
        <v>0.25637780123183002</v>
      </c>
      <c r="T11" s="14">
        <v>0.30976278451854999</v>
      </c>
      <c r="U11" s="14"/>
      <c r="V11" s="14">
        <v>0.226385009045767</v>
      </c>
      <c r="W11" s="14">
        <v>0.28560363931015498</v>
      </c>
      <c r="X11" s="14"/>
      <c r="Y11" s="14">
        <v>0.26781153239690902</v>
      </c>
      <c r="Z11" s="14">
        <v>0.19283143661036201</v>
      </c>
      <c r="AA11" s="14">
        <v>0.14848577334001201</v>
      </c>
      <c r="AB11" s="14"/>
      <c r="AC11" s="14">
        <v>0.30691559397194401</v>
      </c>
      <c r="AD11" s="14">
        <v>0.24575177562245501</v>
      </c>
      <c r="AE11" s="14">
        <v>0.22825827803052801</v>
      </c>
      <c r="AF11" s="14">
        <v>0.186339219588221</v>
      </c>
    </row>
    <row r="12" spans="2:32" x14ac:dyDescent="0.3">
      <c r="B12" s="15" t="s">
        <v>265</v>
      </c>
      <c r="C12" s="14">
        <v>7.4037342724198596E-2</v>
      </c>
      <c r="D12" s="14">
        <v>5.87002943262349E-2</v>
      </c>
      <c r="E12" s="14">
        <v>8.8758226428623896E-2</v>
      </c>
      <c r="F12" s="14"/>
      <c r="G12" s="14">
        <v>5.29145565524059E-2</v>
      </c>
      <c r="H12" s="14">
        <v>9.0512523867124203E-2</v>
      </c>
      <c r="I12" s="14">
        <v>8.0438395492500994E-2</v>
      </c>
      <c r="J12" s="14">
        <v>5.4895014576666297E-2</v>
      </c>
      <c r="K12" s="14"/>
      <c r="L12" s="14">
        <v>5.3086868226165401E-2</v>
      </c>
      <c r="M12" s="14">
        <v>7.0150667262503894E-2</v>
      </c>
      <c r="N12" s="14">
        <v>0.11556779390894301</v>
      </c>
      <c r="O12" s="14">
        <v>0.111367521345044</v>
      </c>
      <c r="P12" s="14">
        <v>7.7461623483387795E-2</v>
      </c>
      <c r="Q12" s="14">
        <v>8.8346277641330295E-2</v>
      </c>
      <c r="R12" s="14">
        <v>7.9062341142072404E-2</v>
      </c>
      <c r="S12" s="14">
        <v>4.3465674293743199E-2</v>
      </c>
      <c r="T12" s="14">
        <v>6.6362951839941203E-2</v>
      </c>
      <c r="U12" s="14"/>
      <c r="V12" s="14">
        <v>5.7710590742554302E-2</v>
      </c>
      <c r="W12" s="14">
        <v>0.10936059914420999</v>
      </c>
      <c r="X12" s="14"/>
      <c r="Y12" s="14">
        <v>7.9047425406155905E-2</v>
      </c>
      <c r="Z12" s="14">
        <v>6.7273257232645906E-2</v>
      </c>
      <c r="AA12" s="14">
        <v>4.3318003077741703E-2</v>
      </c>
      <c r="AB12" s="14"/>
      <c r="AC12" s="14">
        <v>9.9224889362360097E-2</v>
      </c>
      <c r="AD12" s="14">
        <v>6.9019166124480599E-2</v>
      </c>
      <c r="AE12" s="14">
        <v>0.13663336452352601</v>
      </c>
      <c r="AF12" s="14">
        <v>3.4327191814489899E-2</v>
      </c>
    </row>
    <row r="13" spans="2:32" x14ac:dyDescent="0.3">
      <c r="B13" s="15" t="s">
        <v>325</v>
      </c>
      <c r="C13" s="14">
        <v>1.9753823202912899E-2</v>
      </c>
      <c r="D13" s="14">
        <v>1.7091395343129801E-2</v>
      </c>
      <c r="E13" s="14">
        <v>2.2476127158386799E-2</v>
      </c>
      <c r="F13" s="14"/>
      <c r="G13" s="14">
        <v>6.71260351045503E-3</v>
      </c>
      <c r="H13" s="14">
        <v>2.45775033633703E-2</v>
      </c>
      <c r="I13" s="14">
        <v>3.0626023513752799E-2</v>
      </c>
      <c r="J13" s="14">
        <v>1.10047437314178E-2</v>
      </c>
      <c r="K13" s="14"/>
      <c r="L13" s="14">
        <v>1.7182822734528602E-2</v>
      </c>
      <c r="M13" s="14">
        <v>1.7355801219923101E-2</v>
      </c>
      <c r="N13" s="14">
        <v>1.8452629034362102E-2</v>
      </c>
      <c r="O13" s="14">
        <v>1.17275340309462E-2</v>
      </c>
      <c r="P13" s="14">
        <v>1.90556301703011E-2</v>
      </c>
      <c r="Q13" s="14">
        <v>1.5477318548014001E-2</v>
      </c>
      <c r="R13" s="14">
        <v>5.0347059862476798E-2</v>
      </c>
      <c r="S13" s="14">
        <v>2.07046194467406E-2</v>
      </c>
      <c r="T13" s="14">
        <v>1.6105583143195101E-2</v>
      </c>
      <c r="U13" s="14"/>
      <c r="V13" s="14">
        <v>1.4936690283261301E-2</v>
      </c>
      <c r="W13" s="14">
        <v>3.01267262485546E-2</v>
      </c>
      <c r="X13" s="14"/>
      <c r="Y13" s="14">
        <v>2.1909011037891699E-2</v>
      </c>
      <c r="Z13" s="14">
        <v>5.2856205472367598E-3</v>
      </c>
      <c r="AA13" s="14">
        <v>4.9135249844984097E-3</v>
      </c>
      <c r="AB13" s="14"/>
      <c r="AC13" s="14">
        <v>3.3085449256446998E-2</v>
      </c>
      <c r="AD13" s="14">
        <v>1.6193454135691499E-2</v>
      </c>
      <c r="AE13" s="14">
        <v>2.2165511873500399E-2</v>
      </c>
      <c r="AF13" s="14">
        <v>1.23380065828622E-2</v>
      </c>
    </row>
    <row r="14" spans="2:32" x14ac:dyDescent="0.3">
      <c r="B14" s="15" t="s">
        <v>63</v>
      </c>
      <c r="C14" s="20">
        <v>1.7233026139703001E-2</v>
      </c>
      <c r="D14" s="20">
        <v>1.90233324275564E-2</v>
      </c>
      <c r="E14" s="20">
        <v>1.54943059373887E-2</v>
      </c>
      <c r="F14" s="20"/>
      <c r="G14" s="20">
        <v>1.0108282120060199E-2</v>
      </c>
      <c r="H14" s="20">
        <v>2.5436319840847502E-2</v>
      </c>
      <c r="I14" s="20">
        <v>1.39813694973759E-2</v>
      </c>
      <c r="J14" s="20">
        <v>1.32309725280141E-2</v>
      </c>
      <c r="K14" s="20"/>
      <c r="L14" s="20">
        <v>1.6265291814250699E-2</v>
      </c>
      <c r="M14" s="20">
        <v>2.7155780225854902E-2</v>
      </c>
      <c r="N14" s="20">
        <v>6.2660797586988996E-3</v>
      </c>
      <c r="O14" s="20">
        <v>1.1729195121131601E-2</v>
      </c>
      <c r="P14" s="20">
        <v>2.17009246954942E-2</v>
      </c>
      <c r="Q14" s="20">
        <v>8.9021678442927094E-3</v>
      </c>
      <c r="R14" s="20">
        <v>1.5955452024138998E-2</v>
      </c>
      <c r="S14" s="20">
        <v>2.4882048453167899E-2</v>
      </c>
      <c r="T14" s="20">
        <v>1.8970055402250999E-2</v>
      </c>
      <c r="U14" s="20"/>
      <c r="V14" s="20">
        <v>1.74312001084511E-2</v>
      </c>
      <c r="W14" s="20">
        <v>1.7229785907958199E-2</v>
      </c>
      <c r="X14" s="20"/>
      <c r="Y14" s="20">
        <v>1.64706994630337E-2</v>
      </c>
      <c r="Z14" s="20">
        <v>2.9850345814319501E-2</v>
      </c>
      <c r="AA14" s="20">
        <v>1.29712541447868E-2</v>
      </c>
      <c r="AB14" s="20"/>
      <c r="AC14" s="20">
        <v>1.7334374722591001E-2</v>
      </c>
      <c r="AD14" s="20">
        <v>1.61376684889811E-2</v>
      </c>
      <c r="AE14" s="20">
        <v>1.6948362478896601E-2</v>
      </c>
      <c r="AF14" s="20">
        <v>2.01059106588601E-2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329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0.24250004872280201</v>
      </c>
      <c r="D9" s="14">
        <v>0.25190294139158098</v>
      </c>
      <c r="E9" s="14">
        <v>0.23382555844904199</v>
      </c>
      <c r="F9" s="14"/>
      <c r="G9" s="14">
        <v>0.28899081578316799</v>
      </c>
      <c r="H9" s="14">
        <v>0.226806605995543</v>
      </c>
      <c r="I9" s="14">
        <v>0.20291144499491501</v>
      </c>
      <c r="J9" s="14">
        <v>0.27059934311907402</v>
      </c>
      <c r="K9" s="14"/>
      <c r="L9" s="14">
        <v>0.35621191684210501</v>
      </c>
      <c r="M9" s="14">
        <v>0.17986773967267899</v>
      </c>
      <c r="N9" s="14">
        <v>0.119469089297496</v>
      </c>
      <c r="O9" s="14">
        <v>0.230404689430244</v>
      </c>
      <c r="P9" s="14">
        <v>0.205485085629834</v>
      </c>
      <c r="Q9" s="14">
        <v>0.240880113012193</v>
      </c>
      <c r="R9" s="14">
        <v>0.200839841218976</v>
      </c>
      <c r="S9" s="14">
        <v>0.28381648280224597</v>
      </c>
      <c r="T9" s="14">
        <v>0.222676907091898</v>
      </c>
      <c r="U9" s="14"/>
      <c r="V9" s="14">
        <v>0.27365094528434902</v>
      </c>
      <c r="W9" s="14">
        <v>0.17999586666239301</v>
      </c>
      <c r="X9" s="14"/>
      <c r="Y9" s="14">
        <v>0.19973700728441099</v>
      </c>
      <c r="Z9" s="14">
        <v>0.26927490612129101</v>
      </c>
      <c r="AA9" s="14">
        <v>0.49417812353296497</v>
      </c>
      <c r="AB9" s="14"/>
      <c r="AC9" s="14">
        <v>0.14211418701193301</v>
      </c>
      <c r="AD9" s="14">
        <v>0.23071293617913999</v>
      </c>
      <c r="AE9" s="14">
        <v>0.28192638593708103</v>
      </c>
      <c r="AF9" s="14">
        <v>0.362436363621714</v>
      </c>
    </row>
    <row r="10" spans="2:32" x14ac:dyDescent="0.3">
      <c r="B10" s="15" t="s">
        <v>323</v>
      </c>
      <c r="C10" s="14">
        <v>0.39500859089699503</v>
      </c>
      <c r="D10" s="14">
        <v>0.41008932513879198</v>
      </c>
      <c r="E10" s="14">
        <v>0.380030335499215</v>
      </c>
      <c r="F10" s="14"/>
      <c r="G10" s="14">
        <v>0.42507264546038798</v>
      </c>
      <c r="H10" s="14">
        <v>0.38649522224351801</v>
      </c>
      <c r="I10" s="14">
        <v>0.37231966702899599</v>
      </c>
      <c r="J10" s="14">
        <v>0.40218623295605599</v>
      </c>
      <c r="K10" s="14"/>
      <c r="L10" s="14">
        <v>0.38495994684266299</v>
      </c>
      <c r="M10" s="14">
        <v>0.44933435577224201</v>
      </c>
      <c r="N10" s="14">
        <v>0.442574950568285</v>
      </c>
      <c r="O10" s="14">
        <v>0.399417945139182</v>
      </c>
      <c r="P10" s="14">
        <v>0.40226590766147902</v>
      </c>
      <c r="Q10" s="14">
        <v>0.36648134144538902</v>
      </c>
      <c r="R10" s="14">
        <v>0.40004739621355001</v>
      </c>
      <c r="S10" s="14">
        <v>0.31812830368140899</v>
      </c>
      <c r="T10" s="14">
        <v>0.37779682453688401</v>
      </c>
      <c r="U10" s="14"/>
      <c r="V10" s="14">
        <v>0.415153108006938</v>
      </c>
      <c r="W10" s="14">
        <v>0.35109359839944299</v>
      </c>
      <c r="X10" s="14"/>
      <c r="Y10" s="14">
        <v>0.39635821490529899</v>
      </c>
      <c r="Z10" s="14">
        <v>0.45546029387249198</v>
      </c>
      <c r="AA10" s="14">
        <v>0.32674842969888401</v>
      </c>
      <c r="AB10" s="14"/>
      <c r="AC10" s="14">
        <v>0.35428222766973699</v>
      </c>
      <c r="AD10" s="14">
        <v>0.41693143065528998</v>
      </c>
      <c r="AE10" s="14">
        <v>0.34251376138338202</v>
      </c>
      <c r="AF10" s="14">
        <v>0.411475966854776</v>
      </c>
    </row>
    <row r="11" spans="2:32" x14ac:dyDescent="0.3">
      <c r="B11" s="15" t="s">
        <v>324</v>
      </c>
      <c r="C11" s="14">
        <v>0.257854284265564</v>
      </c>
      <c r="D11" s="14">
        <v>0.25041340289394798</v>
      </c>
      <c r="E11" s="14">
        <v>0.26414665346128302</v>
      </c>
      <c r="F11" s="14"/>
      <c r="G11" s="14">
        <v>0.202083680653942</v>
      </c>
      <c r="H11" s="14">
        <v>0.286835330622142</v>
      </c>
      <c r="I11" s="14">
        <v>0.28813150132062199</v>
      </c>
      <c r="J11" s="14">
        <v>0.22646457115774499</v>
      </c>
      <c r="K11" s="14"/>
      <c r="L11" s="14">
        <v>0.18102695157947099</v>
      </c>
      <c r="M11" s="14">
        <v>0.26116206360285499</v>
      </c>
      <c r="N11" s="14">
        <v>0.36809253126363101</v>
      </c>
      <c r="O11" s="14">
        <v>0.25779527053690598</v>
      </c>
      <c r="P11" s="14">
        <v>0.252260766055946</v>
      </c>
      <c r="Q11" s="14">
        <v>0.29558628624816102</v>
      </c>
      <c r="R11" s="14">
        <v>0.286535301095805</v>
      </c>
      <c r="S11" s="14">
        <v>0.25112455802558098</v>
      </c>
      <c r="T11" s="14">
        <v>0.28093623520094602</v>
      </c>
      <c r="U11" s="14"/>
      <c r="V11" s="14">
        <v>0.22842225354183801</v>
      </c>
      <c r="W11" s="14">
        <v>0.31896017525416098</v>
      </c>
      <c r="X11" s="14"/>
      <c r="Y11" s="14">
        <v>0.29753759979532601</v>
      </c>
      <c r="Z11" s="14">
        <v>0.16174558682989401</v>
      </c>
      <c r="AA11" s="14">
        <v>0.12699453614539399</v>
      </c>
      <c r="AB11" s="14"/>
      <c r="AC11" s="14">
        <v>0.35752293353686498</v>
      </c>
      <c r="AD11" s="14">
        <v>0.26608800091358897</v>
      </c>
      <c r="AE11" s="14">
        <v>0.21519703664231299</v>
      </c>
      <c r="AF11" s="14">
        <v>0.15053859738078099</v>
      </c>
    </row>
    <row r="12" spans="2:32" x14ac:dyDescent="0.3">
      <c r="B12" s="15" t="s">
        <v>265</v>
      </c>
      <c r="C12" s="14">
        <v>8.3920418154629806E-2</v>
      </c>
      <c r="D12" s="14">
        <v>7.2787936159929303E-2</v>
      </c>
      <c r="E12" s="14">
        <v>9.5307244378041195E-2</v>
      </c>
      <c r="F12" s="14"/>
      <c r="G12" s="14">
        <v>7.4922615148396196E-2</v>
      </c>
      <c r="H12" s="14">
        <v>7.7879740506286196E-2</v>
      </c>
      <c r="I12" s="14">
        <v>0.102709892984973</v>
      </c>
      <c r="J12" s="14">
        <v>8.4930055785609998E-2</v>
      </c>
      <c r="K12" s="14"/>
      <c r="L12" s="14">
        <v>5.5742733749337997E-2</v>
      </c>
      <c r="M12" s="14">
        <v>9.4288222212545403E-2</v>
      </c>
      <c r="N12" s="14">
        <v>5.5219675912543002E-2</v>
      </c>
      <c r="O12" s="14">
        <v>0.107830728058758</v>
      </c>
      <c r="P12" s="14">
        <v>0.124132882754434</v>
      </c>
      <c r="Q12" s="14">
        <v>7.9332118839601798E-2</v>
      </c>
      <c r="R12" s="14">
        <v>5.7299198141023501E-2</v>
      </c>
      <c r="S12" s="14">
        <v>0.11157490740291701</v>
      </c>
      <c r="T12" s="14">
        <v>0.104253374090193</v>
      </c>
      <c r="U12" s="14"/>
      <c r="V12" s="14">
        <v>7.1054849355410302E-2</v>
      </c>
      <c r="W12" s="14">
        <v>0.11023812558708899</v>
      </c>
      <c r="X12" s="14"/>
      <c r="Y12" s="14">
        <v>8.3669160031744294E-2</v>
      </c>
      <c r="Z12" s="14">
        <v>0.102548916791402</v>
      </c>
      <c r="AA12" s="14">
        <v>2.5486150424216699E-2</v>
      </c>
      <c r="AB12" s="14"/>
      <c r="AC12" s="14">
        <v>0.102489850228728</v>
      </c>
      <c r="AD12" s="14">
        <v>7.4388279541409696E-2</v>
      </c>
      <c r="AE12" s="14">
        <v>0.131086877227683</v>
      </c>
      <c r="AF12" s="14">
        <v>6.4162121915784798E-2</v>
      </c>
    </row>
    <row r="13" spans="2:32" x14ac:dyDescent="0.3">
      <c r="B13" s="15" t="s">
        <v>325</v>
      </c>
      <c r="C13" s="14">
        <v>1.38110161348187E-2</v>
      </c>
      <c r="D13" s="14">
        <v>1.0264240646650401E-2</v>
      </c>
      <c r="E13" s="14">
        <v>1.7399920399703998E-2</v>
      </c>
      <c r="F13" s="14"/>
      <c r="G13" s="14">
        <v>8.9302429541061601E-3</v>
      </c>
      <c r="H13" s="14">
        <v>1.5256926143829201E-2</v>
      </c>
      <c r="I13" s="14">
        <v>1.96708849087355E-2</v>
      </c>
      <c r="J13" s="14">
        <v>8.0911963192093796E-3</v>
      </c>
      <c r="K13" s="14"/>
      <c r="L13" s="14">
        <v>1.6699868969247099E-2</v>
      </c>
      <c r="M13" s="14">
        <v>1.2223529659707201E-2</v>
      </c>
      <c r="N13" s="14">
        <v>1.4643752958045601E-2</v>
      </c>
      <c r="O13" s="14">
        <v>4.55136683490998E-3</v>
      </c>
      <c r="P13" s="14">
        <v>5.0033589066282198E-3</v>
      </c>
      <c r="Q13" s="14">
        <v>1.77201404546555E-2</v>
      </c>
      <c r="R13" s="14">
        <v>2.3733850538034298E-2</v>
      </c>
      <c r="S13" s="14">
        <v>2.2110420104618399E-2</v>
      </c>
      <c r="T13" s="14">
        <v>8.1082005523799294E-3</v>
      </c>
      <c r="U13" s="14"/>
      <c r="V13" s="14">
        <v>7.6801857564588799E-3</v>
      </c>
      <c r="W13" s="14">
        <v>2.6746860251547801E-2</v>
      </c>
      <c r="X13" s="14"/>
      <c r="Y13" s="14">
        <v>1.47581739919067E-2</v>
      </c>
      <c r="Z13" s="14">
        <v>0</v>
      </c>
      <c r="AA13" s="14">
        <v>2.6592760198541E-2</v>
      </c>
      <c r="AB13" s="14"/>
      <c r="AC13" s="14">
        <v>2.9201241189509099E-2</v>
      </c>
      <c r="AD13" s="14">
        <v>7.2724314097995296E-3</v>
      </c>
      <c r="AE13" s="14">
        <v>2.0142709490211401E-2</v>
      </c>
      <c r="AF13" s="14">
        <v>8.5233231305817305E-3</v>
      </c>
    </row>
    <row r="14" spans="2:32" x14ac:dyDescent="0.3">
      <c r="B14" s="15" t="s">
        <v>63</v>
      </c>
      <c r="C14" s="20">
        <v>6.9056418251912796E-3</v>
      </c>
      <c r="D14" s="20">
        <v>4.5421537690986799E-3</v>
      </c>
      <c r="E14" s="20">
        <v>9.2902878127149608E-3</v>
      </c>
      <c r="F14" s="20"/>
      <c r="G14" s="20">
        <v>0</v>
      </c>
      <c r="H14" s="20">
        <v>6.72617448868196E-3</v>
      </c>
      <c r="I14" s="20">
        <v>1.42566087617587E-2</v>
      </c>
      <c r="J14" s="20">
        <v>7.7286006623052701E-3</v>
      </c>
      <c r="K14" s="20"/>
      <c r="L14" s="20">
        <v>5.3585820171760303E-3</v>
      </c>
      <c r="M14" s="20">
        <v>3.1240890799711899E-3</v>
      </c>
      <c r="N14" s="20">
        <v>0</v>
      </c>
      <c r="O14" s="20">
        <v>0</v>
      </c>
      <c r="P14" s="20">
        <v>1.08519989916794E-2</v>
      </c>
      <c r="Q14" s="20">
        <v>0</v>
      </c>
      <c r="R14" s="20">
        <v>3.1544412792611297E-2</v>
      </c>
      <c r="S14" s="20">
        <v>1.3245327983228699E-2</v>
      </c>
      <c r="T14" s="20">
        <v>6.2284585276994901E-3</v>
      </c>
      <c r="U14" s="20"/>
      <c r="V14" s="20">
        <v>4.03865805500527E-3</v>
      </c>
      <c r="W14" s="20">
        <v>1.29653738453666E-2</v>
      </c>
      <c r="X14" s="20"/>
      <c r="Y14" s="20">
        <v>7.9398439913133893E-3</v>
      </c>
      <c r="Z14" s="20">
        <v>1.0970296384921901E-2</v>
      </c>
      <c r="AA14" s="20">
        <v>0</v>
      </c>
      <c r="AB14" s="20"/>
      <c r="AC14" s="20">
        <v>1.43895603632274E-2</v>
      </c>
      <c r="AD14" s="20">
        <v>4.6069213007716202E-3</v>
      </c>
      <c r="AE14" s="20">
        <v>9.1332293193306293E-3</v>
      </c>
      <c r="AF14" s="20">
        <v>2.8636270963622902E-3</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0.22622827064121701</v>
      </c>
      <c r="D9" s="14">
        <v>0.24332982396666999</v>
      </c>
      <c r="E9" s="14">
        <v>0.209804929105574</v>
      </c>
      <c r="F9" s="14"/>
      <c r="G9" s="14">
        <v>0.26398109429695799</v>
      </c>
      <c r="H9" s="14">
        <v>0.21942152942503301</v>
      </c>
      <c r="I9" s="14">
        <v>0.184809711910039</v>
      </c>
      <c r="J9" s="14">
        <v>0.24881544145807799</v>
      </c>
      <c r="K9" s="14"/>
      <c r="L9" s="14">
        <v>0.32490230262446201</v>
      </c>
      <c r="M9" s="14">
        <v>0.17147138214802399</v>
      </c>
      <c r="N9" s="14">
        <v>0.11102088010215599</v>
      </c>
      <c r="O9" s="14">
        <v>0.22482703444841701</v>
      </c>
      <c r="P9" s="14">
        <v>0.16396166535892101</v>
      </c>
      <c r="Q9" s="14">
        <v>0.27041318112020502</v>
      </c>
      <c r="R9" s="14">
        <v>0.193949221200439</v>
      </c>
      <c r="S9" s="14">
        <v>0.229607424166967</v>
      </c>
      <c r="T9" s="14">
        <v>0.19564544476624901</v>
      </c>
      <c r="U9" s="14"/>
      <c r="V9" s="14">
        <v>0.24901308046462101</v>
      </c>
      <c r="W9" s="14">
        <v>0.17796895829317599</v>
      </c>
      <c r="X9" s="14"/>
      <c r="Y9" s="14">
        <v>0.177847994673488</v>
      </c>
      <c r="Z9" s="14">
        <v>0.26253594156988302</v>
      </c>
      <c r="AA9" s="14">
        <v>0.47484935106349602</v>
      </c>
      <c r="AB9" s="14"/>
      <c r="AC9" s="14">
        <v>0.148676161505329</v>
      </c>
      <c r="AD9" s="14">
        <v>0.193703303569355</v>
      </c>
      <c r="AE9" s="14">
        <v>0.2567888526364</v>
      </c>
      <c r="AF9" s="14">
        <v>0.36338032249859697</v>
      </c>
    </row>
    <row r="10" spans="2:32" x14ac:dyDescent="0.3">
      <c r="B10" s="15" t="s">
        <v>323</v>
      </c>
      <c r="C10" s="14">
        <v>0.34353972154747697</v>
      </c>
      <c r="D10" s="14">
        <v>0.35286899471238298</v>
      </c>
      <c r="E10" s="14">
        <v>0.334158614835604</v>
      </c>
      <c r="F10" s="14"/>
      <c r="G10" s="14">
        <v>0.37891255585891898</v>
      </c>
      <c r="H10" s="14">
        <v>0.33502090606138002</v>
      </c>
      <c r="I10" s="14">
        <v>0.29412397672968399</v>
      </c>
      <c r="J10" s="14">
        <v>0.39268954267614298</v>
      </c>
      <c r="K10" s="14"/>
      <c r="L10" s="14">
        <v>0.37214171652285999</v>
      </c>
      <c r="M10" s="14">
        <v>0.38150100286980299</v>
      </c>
      <c r="N10" s="14">
        <v>0.36654548243547003</v>
      </c>
      <c r="O10" s="14">
        <v>0.343040309582481</v>
      </c>
      <c r="P10" s="14">
        <v>0.32053238222663699</v>
      </c>
      <c r="Q10" s="14">
        <v>0.29518657721444902</v>
      </c>
      <c r="R10" s="14">
        <v>0.28493857500358299</v>
      </c>
      <c r="S10" s="14">
        <v>0.27908151828070599</v>
      </c>
      <c r="T10" s="14">
        <v>0.36344494242655101</v>
      </c>
      <c r="U10" s="14"/>
      <c r="V10" s="14">
        <v>0.357593639959424</v>
      </c>
      <c r="W10" s="14">
        <v>0.31420570671738501</v>
      </c>
      <c r="X10" s="14"/>
      <c r="Y10" s="14">
        <v>0.34573114715812098</v>
      </c>
      <c r="Z10" s="14">
        <v>0.407479311785367</v>
      </c>
      <c r="AA10" s="14">
        <v>0.300234396497429</v>
      </c>
      <c r="AB10" s="14"/>
      <c r="AC10" s="14">
        <v>0.310407360744756</v>
      </c>
      <c r="AD10" s="14">
        <v>0.36439704508457199</v>
      </c>
      <c r="AE10" s="14">
        <v>0.32442614522347502</v>
      </c>
      <c r="AF10" s="14">
        <v>0.343525843553801</v>
      </c>
    </row>
    <row r="11" spans="2:32" x14ac:dyDescent="0.3">
      <c r="B11" s="15" t="s">
        <v>324</v>
      </c>
      <c r="C11" s="14">
        <v>0.27890463048728298</v>
      </c>
      <c r="D11" s="14">
        <v>0.259156580548909</v>
      </c>
      <c r="E11" s="14">
        <v>0.29841120215572098</v>
      </c>
      <c r="F11" s="14"/>
      <c r="G11" s="14">
        <v>0.24103782901531201</v>
      </c>
      <c r="H11" s="14">
        <v>0.30235741218375101</v>
      </c>
      <c r="I11" s="14">
        <v>0.31368838813355898</v>
      </c>
      <c r="J11" s="14">
        <v>0.21720205592361</v>
      </c>
      <c r="K11" s="14"/>
      <c r="L11" s="14">
        <v>0.20628807126571899</v>
      </c>
      <c r="M11" s="14">
        <v>0.28969647803188397</v>
      </c>
      <c r="N11" s="14">
        <v>0.33887040228693399</v>
      </c>
      <c r="O11" s="14">
        <v>0.33216195481987099</v>
      </c>
      <c r="P11" s="14">
        <v>0.30598148952312698</v>
      </c>
      <c r="Q11" s="14">
        <v>0.28875708848282999</v>
      </c>
      <c r="R11" s="14">
        <v>0.285958586783923</v>
      </c>
      <c r="S11" s="14">
        <v>0.29984973027390999</v>
      </c>
      <c r="T11" s="14">
        <v>0.29005451860303999</v>
      </c>
      <c r="U11" s="14"/>
      <c r="V11" s="14">
        <v>0.25904498091242201</v>
      </c>
      <c r="W11" s="14">
        <v>0.31922833628148001</v>
      </c>
      <c r="X11" s="14"/>
      <c r="Y11" s="14">
        <v>0.3076015679754</v>
      </c>
      <c r="Z11" s="14">
        <v>0.21584317543696099</v>
      </c>
      <c r="AA11" s="14">
        <v>0.190140228981035</v>
      </c>
      <c r="AB11" s="14"/>
      <c r="AC11" s="14">
        <v>0.32775038410416601</v>
      </c>
      <c r="AD11" s="14">
        <v>0.29602920348109402</v>
      </c>
      <c r="AE11" s="14">
        <v>0.29629754842134798</v>
      </c>
      <c r="AF11" s="14">
        <v>0.18257055321839499</v>
      </c>
    </row>
    <row r="12" spans="2:32" x14ac:dyDescent="0.3">
      <c r="B12" s="15" t="s">
        <v>265</v>
      </c>
      <c r="C12" s="14">
        <v>9.3640533952330796E-2</v>
      </c>
      <c r="D12" s="14">
        <v>9.5464134767768896E-2</v>
      </c>
      <c r="E12" s="14">
        <v>9.2098488399137104E-2</v>
      </c>
      <c r="F12" s="14"/>
      <c r="G12" s="14">
        <v>5.3879558911923899E-2</v>
      </c>
      <c r="H12" s="14">
        <v>9.6112252877463195E-2</v>
      </c>
      <c r="I12" s="14">
        <v>0.13692095346323499</v>
      </c>
      <c r="J12" s="14">
        <v>8.5385832482977195E-2</v>
      </c>
      <c r="K12" s="14"/>
      <c r="L12" s="14">
        <v>5.64808962548922E-2</v>
      </c>
      <c r="M12" s="14">
        <v>0.10534903868121601</v>
      </c>
      <c r="N12" s="14">
        <v>0.116986604913492</v>
      </c>
      <c r="O12" s="14">
        <v>6.8283376981826599E-2</v>
      </c>
      <c r="P12" s="14">
        <v>0.13592612041659899</v>
      </c>
      <c r="Q12" s="14">
        <v>0.106140938806107</v>
      </c>
      <c r="R12" s="14">
        <v>0.106544891527033</v>
      </c>
      <c r="S12" s="14">
        <v>8.6967341097757098E-2</v>
      </c>
      <c r="T12" s="14">
        <v>0.103540284704198</v>
      </c>
      <c r="U12" s="14"/>
      <c r="V12" s="14">
        <v>8.69315972239178E-2</v>
      </c>
      <c r="W12" s="14">
        <v>0.10842966082878799</v>
      </c>
      <c r="X12" s="14"/>
      <c r="Y12" s="14">
        <v>0.106349965847003</v>
      </c>
      <c r="Z12" s="14">
        <v>4.7902916424384198E-2</v>
      </c>
      <c r="AA12" s="14">
        <v>2.7879222453092399E-2</v>
      </c>
      <c r="AB12" s="14"/>
      <c r="AC12" s="14">
        <v>0.122591231023558</v>
      </c>
      <c r="AD12" s="14">
        <v>9.7719893013071296E-2</v>
      </c>
      <c r="AE12" s="14">
        <v>7.0324270122323701E-2</v>
      </c>
      <c r="AF12" s="14">
        <v>6.4624010664879397E-2</v>
      </c>
    </row>
    <row r="13" spans="2:32" x14ac:dyDescent="0.3">
      <c r="B13" s="15" t="s">
        <v>325</v>
      </c>
      <c r="C13" s="14">
        <v>3.0943783006404199E-2</v>
      </c>
      <c r="D13" s="14">
        <v>2.7550051089066E-2</v>
      </c>
      <c r="E13" s="14">
        <v>3.3589760363563301E-2</v>
      </c>
      <c r="F13" s="14"/>
      <c r="G13" s="14">
        <v>2.6062675614716601E-2</v>
      </c>
      <c r="H13" s="14">
        <v>2.0524297265518701E-2</v>
      </c>
      <c r="I13" s="14">
        <v>5.64756002661079E-2</v>
      </c>
      <c r="J13" s="14">
        <v>2.3397103644738099E-2</v>
      </c>
      <c r="K13" s="14"/>
      <c r="L13" s="14">
        <v>2.7934111514686201E-2</v>
      </c>
      <c r="M13" s="14">
        <v>2.6307040863778899E-2</v>
      </c>
      <c r="N13" s="14">
        <v>4.0184700387993801E-2</v>
      </c>
      <c r="O13" s="14">
        <v>0</v>
      </c>
      <c r="P13" s="14">
        <v>2.4060406430373299E-2</v>
      </c>
      <c r="Q13" s="14">
        <v>2.27314228515797E-2</v>
      </c>
      <c r="R13" s="14">
        <v>6.6602740684988906E-2</v>
      </c>
      <c r="S13" s="14">
        <v>5.9839970059702499E-2</v>
      </c>
      <c r="T13" s="14">
        <v>3.1420795485836803E-2</v>
      </c>
      <c r="U13" s="14"/>
      <c r="V13" s="14">
        <v>2.5097689042509801E-2</v>
      </c>
      <c r="W13" s="14">
        <v>4.3695966448794102E-2</v>
      </c>
      <c r="X13" s="14"/>
      <c r="Y13" s="14">
        <v>3.0794754397151399E-2</v>
      </c>
      <c r="Z13" s="14">
        <v>3.9903911387953898E-2</v>
      </c>
      <c r="AA13" s="14">
        <v>0</v>
      </c>
      <c r="AB13" s="14"/>
      <c r="AC13" s="14">
        <v>4.6847917726910097E-2</v>
      </c>
      <c r="AD13" s="14">
        <v>2.2580316842656201E-2</v>
      </c>
      <c r="AE13" s="14">
        <v>3.5214821117557797E-2</v>
      </c>
      <c r="AF13" s="14">
        <v>3.0303005929168701E-2</v>
      </c>
    </row>
    <row r="14" spans="2:32" x14ac:dyDescent="0.3">
      <c r="B14" s="15" t="s">
        <v>63</v>
      </c>
      <c r="C14" s="20">
        <v>2.6743060365288802E-2</v>
      </c>
      <c r="D14" s="20">
        <v>2.1630414915203299E-2</v>
      </c>
      <c r="E14" s="20">
        <v>3.1937005140399898E-2</v>
      </c>
      <c r="F14" s="20"/>
      <c r="G14" s="20">
        <v>3.6126286302170497E-2</v>
      </c>
      <c r="H14" s="20">
        <v>2.6563602186854399E-2</v>
      </c>
      <c r="I14" s="20">
        <v>1.39813694973759E-2</v>
      </c>
      <c r="J14" s="20">
        <v>3.2510023814453899E-2</v>
      </c>
      <c r="K14" s="20"/>
      <c r="L14" s="20">
        <v>1.22529018173805E-2</v>
      </c>
      <c r="M14" s="20">
        <v>2.5675057405295201E-2</v>
      </c>
      <c r="N14" s="20">
        <v>2.6391929873954102E-2</v>
      </c>
      <c r="O14" s="20">
        <v>3.1687324167404399E-2</v>
      </c>
      <c r="P14" s="20">
        <v>4.9537936044342999E-2</v>
      </c>
      <c r="Q14" s="20">
        <v>1.6770791524829999E-2</v>
      </c>
      <c r="R14" s="20">
        <v>6.2005984800033803E-2</v>
      </c>
      <c r="S14" s="20">
        <v>4.4654016120957402E-2</v>
      </c>
      <c r="T14" s="20">
        <v>1.58940140141253E-2</v>
      </c>
      <c r="U14" s="20"/>
      <c r="V14" s="20">
        <v>2.2319012397105601E-2</v>
      </c>
      <c r="W14" s="20">
        <v>3.6471371430378E-2</v>
      </c>
      <c r="X14" s="20"/>
      <c r="Y14" s="20">
        <v>3.1674569948835898E-2</v>
      </c>
      <c r="Z14" s="20">
        <v>2.6334743395450499E-2</v>
      </c>
      <c r="AA14" s="20">
        <v>6.8968010049479597E-3</v>
      </c>
      <c r="AB14" s="20"/>
      <c r="AC14" s="20">
        <v>4.3726944895279798E-2</v>
      </c>
      <c r="AD14" s="20">
        <v>2.5570238009250901E-2</v>
      </c>
      <c r="AE14" s="20">
        <v>1.6948362478896601E-2</v>
      </c>
      <c r="AF14" s="20">
        <v>1.5596264135159301E-2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0.25495935403812903</v>
      </c>
      <c r="D9" s="14">
        <v>0.26949257752261602</v>
      </c>
      <c r="E9" s="14">
        <v>0.24119122371056501</v>
      </c>
      <c r="F9" s="14"/>
      <c r="G9" s="14">
        <v>0.28702159814196898</v>
      </c>
      <c r="H9" s="14">
        <v>0.24729212464775899</v>
      </c>
      <c r="I9" s="14">
        <v>0.20705091460642</v>
      </c>
      <c r="J9" s="14">
        <v>0.30557265353747098</v>
      </c>
      <c r="K9" s="14"/>
      <c r="L9" s="14">
        <v>0.360205649671411</v>
      </c>
      <c r="M9" s="14">
        <v>0.19021786718917599</v>
      </c>
      <c r="N9" s="14">
        <v>0.124218543857033</v>
      </c>
      <c r="O9" s="14">
        <v>0.29575440274979498</v>
      </c>
      <c r="P9" s="14">
        <v>0.230585672795519</v>
      </c>
      <c r="Q9" s="14">
        <v>0.27642003633456702</v>
      </c>
      <c r="R9" s="14">
        <v>0.213678188424612</v>
      </c>
      <c r="S9" s="14">
        <v>0.26259286103387502</v>
      </c>
      <c r="T9" s="14">
        <v>0.211148790693235</v>
      </c>
      <c r="U9" s="14"/>
      <c r="V9" s="14">
        <v>0.28218846140300802</v>
      </c>
      <c r="W9" s="14">
        <v>0.19869759071048501</v>
      </c>
      <c r="X9" s="14"/>
      <c r="Y9" s="14">
        <v>0.226393882109241</v>
      </c>
      <c r="Z9" s="14">
        <v>0.25377366910642901</v>
      </c>
      <c r="AA9" s="14">
        <v>0.48350537631065299</v>
      </c>
      <c r="AB9" s="14"/>
      <c r="AC9" s="14">
        <v>0.17707877809043901</v>
      </c>
      <c r="AD9" s="14">
        <v>0.25319755110974901</v>
      </c>
      <c r="AE9" s="14">
        <v>0.25686863319847703</v>
      </c>
      <c r="AF9" s="14">
        <v>0.342134652481899</v>
      </c>
    </row>
    <row r="10" spans="2:32" x14ac:dyDescent="0.3">
      <c r="B10" s="15" t="s">
        <v>323</v>
      </c>
      <c r="C10" s="14">
        <v>0.379373185639507</v>
      </c>
      <c r="D10" s="14">
        <v>0.37928467657519199</v>
      </c>
      <c r="E10" s="14">
        <v>0.37951950775663401</v>
      </c>
      <c r="F10" s="14"/>
      <c r="G10" s="14">
        <v>0.39172407795936298</v>
      </c>
      <c r="H10" s="14">
        <v>0.38017071791178297</v>
      </c>
      <c r="I10" s="14">
        <v>0.36588098324331703</v>
      </c>
      <c r="J10" s="14">
        <v>0.37708420710226098</v>
      </c>
      <c r="K10" s="14"/>
      <c r="L10" s="14">
        <v>0.36758072700550998</v>
      </c>
      <c r="M10" s="14">
        <v>0.42851830141890801</v>
      </c>
      <c r="N10" s="14">
        <v>0.44184886444284699</v>
      </c>
      <c r="O10" s="14">
        <v>0.35094343524065602</v>
      </c>
      <c r="P10" s="14">
        <v>0.35592334385019198</v>
      </c>
      <c r="Q10" s="14">
        <v>0.39444165769006101</v>
      </c>
      <c r="R10" s="14">
        <v>0.34120788243967098</v>
      </c>
      <c r="S10" s="14">
        <v>0.339354536334601</v>
      </c>
      <c r="T10" s="14">
        <v>0.37390943386103798</v>
      </c>
      <c r="U10" s="14"/>
      <c r="V10" s="14">
        <v>0.39479399344023802</v>
      </c>
      <c r="W10" s="14">
        <v>0.35089104599839999</v>
      </c>
      <c r="X10" s="14"/>
      <c r="Y10" s="14">
        <v>0.37241186216070099</v>
      </c>
      <c r="Z10" s="14">
        <v>0.45764913508191801</v>
      </c>
      <c r="AA10" s="14">
        <v>0.310199273887864</v>
      </c>
      <c r="AB10" s="14"/>
      <c r="AC10" s="14">
        <v>0.34584457506361799</v>
      </c>
      <c r="AD10" s="14">
        <v>0.38689777940432502</v>
      </c>
      <c r="AE10" s="14">
        <v>0.36446988958805399</v>
      </c>
      <c r="AF10" s="14">
        <v>0.41112145437914699</v>
      </c>
    </row>
    <row r="11" spans="2:32" x14ac:dyDescent="0.3">
      <c r="B11" s="15" t="s">
        <v>324</v>
      </c>
      <c r="C11" s="14">
        <v>0.26838628054901498</v>
      </c>
      <c r="D11" s="14">
        <v>0.26476968814137303</v>
      </c>
      <c r="E11" s="14">
        <v>0.27196981768115702</v>
      </c>
      <c r="F11" s="14"/>
      <c r="G11" s="14">
        <v>0.206732469218394</v>
      </c>
      <c r="H11" s="14">
        <v>0.29369708530149002</v>
      </c>
      <c r="I11" s="14">
        <v>0.30654517261799702</v>
      </c>
      <c r="J11" s="14">
        <v>0.245580763187808</v>
      </c>
      <c r="K11" s="14"/>
      <c r="L11" s="14">
        <v>0.194761562817723</v>
      </c>
      <c r="M11" s="14">
        <v>0.29744017539227902</v>
      </c>
      <c r="N11" s="14">
        <v>0.32020947352929402</v>
      </c>
      <c r="O11" s="14">
        <v>0.275414451665913</v>
      </c>
      <c r="P11" s="14">
        <v>0.28764715659898898</v>
      </c>
      <c r="Q11" s="14">
        <v>0.24691595076605999</v>
      </c>
      <c r="R11" s="14">
        <v>0.28667339034064598</v>
      </c>
      <c r="S11" s="14">
        <v>0.26882741468350102</v>
      </c>
      <c r="T11" s="14">
        <v>0.32166724391225798</v>
      </c>
      <c r="U11" s="14"/>
      <c r="V11" s="14">
        <v>0.24684496121164401</v>
      </c>
      <c r="W11" s="14">
        <v>0.310396893550407</v>
      </c>
      <c r="X11" s="14"/>
      <c r="Y11" s="14">
        <v>0.29265972132694801</v>
      </c>
      <c r="Z11" s="14">
        <v>0.197278406504723</v>
      </c>
      <c r="AA11" s="14">
        <v>0.168874965491186</v>
      </c>
      <c r="AB11" s="14"/>
      <c r="AC11" s="14">
        <v>0.32732905234253001</v>
      </c>
      <c r="AD11" s="14">
        <v>0.27224223716814699</v>
      </c>
      <c r="AE11" s="14">
        <v>0.264836513069718</v>
      </c>
      <c r="AF11" s="14">
        <v>0.194329536826163</v>
      </c>
    </row>
    <row r="12" spans="2:32" x14ac:dyDescent="0.3">
      <c r="B12" s="15" t="s">
        <v>265</v>
      </c>
      <c r="C12" s="14">
        <v>5.4350185172075703E-2</v>
      </c>
      <c r="D12" s="14">
        <v>4.9820274070156399E-2</v>
      </c>
      <c r="E12" s="14">
        <v>5.90443966708512E-2</v>
      </c>
      <c r="F12" s="14"/>
      <c r="G12" s="14">
        <v>5.8125105811508003E-2</v>
      </c>
      <c r="H12" s="14">
        <v>4.4019210081542103E-2</v>
      </c>
      <c r="I12" s="14">
        <v>7.9799951408942096E-2</v>
      </c>
      <c r="J12" s="14">
        <v>2.79390113921314E-2</v>
      </c>
      <c r="K12" s="14"/>
      <c r="L12" s="14">
        <v>3.8515774160833897E-2</v>
      </c>
      <c r="M12" s="14">
        <v>6.3780020551434599E-2</v>
      </c>
      <c r="N12" s="14">
        <v>6.0300658826963199E-2</v>
      </c>
      <c r="O12" s="14">
        <v>2.8685024440116499E-2</v>
      </c>
      <c r="P12" s="14">
        <v>7.5109269242596505E-2</v>
      </c>
      <c r="Q12" s="14">
        <v>4.74863311757402E-2</v>
      </c>
      <c r="R12" s="14">
        <v>7.4195702585853507E-2</v>
      </c>
      <c r="S12" s="14">
        <v>8.1707308573641294E-2</v>
      </c>
      <c r="T12" s="14">
        <v>5.3012092928068702E-2</v>
      </c>
      <c r="U12" s="14"/>
      <c r="V12" s="14">
        <v>3.8185402505132998E-2</v>
      </c>
      <c r="W12" s="14">
        <v>8.8878237878476596E-2</v>
      </c>
      <c r="X12" s="14"/>
      <c r="Y12" s="14">
        <v>6.4122091922246605E-2</v>
      </c>
      <c r="Z12" s="14">
        <v>2.99954797353344E-2</v>
      </c>
      <c r="AA12" s="14">
        <v>1.1811717894702201E-2</v>
      </c>
      <c r="AB12" s="14"/>
      <c r="AC12" s="14">
        <v>9.6001917666289099E-2</v>
      </c>
      <c r="AD12" s="14">
        <v>4.78309320965924E-2</v>
      </c>
      <c r="AE12" s="14">
        <v>6.9710123195644305E-2</v>
      </c>
      <c r="AF12" s="14">
        <v>1.8240780066658999E-2</v>
      </c>
    </row>
    <row r="13" spans="2:32" x14ac:dyDescent="0.3">
      <c r="B13" s="15" t="s">
        <v>325</v>
      </c>
      <c r="C13" s="14">
        <v>1.30159716025643E-2</v>
      </c>
      <c r="D13" s="14">
        <v>1.0810230470535901E-2</v>
      </c>
      <c r="E13" s="14">
        <v>1.5261236887162299E-2</v>
      </c>
      <c r="F13" s="14"/>
      <c r="G13" s="14">
        <v>1.00655229454172E-2</v>
      </c>
      <c r="H13" s="14">
        <v>1.10010245254018E-2</v>
      </c>
      <c r="I13" s="14">
        <v>1.6168773543765402E-2</v>
      </c>
      <c r="J13" s="14">
        <v>1.9471877561774601E-2</v>
      </c>
      <c r="K13" s="14"/>
      <c r="L13" s="14">
        <v>1.6005516573426599E-2</v>
      </c>
      <c r="M13" s="14">
        <v>3.1240890799711899E-3</v>
      </c>
      <c r="N13" s="14">
        <v>2.68303022337089E-2</v>
      </c>
      <c r="O13" s="14">
        <v>4.55136683490998E-3</v>
      </c>
      <c r="P13" s="14">
        <v>1.60860369929515E-2</v>
      </c>
      <c r="Q13" s="14">
        <v>8.5223448244483302E-3</v>
      </c>
      <c r="R13" s="14">
        <v>4.0489871913541399E-2</v>
      </c>
      <c r="S13" s="14">
        <v>1.1576297984524701E-2</v>
      </c>
      <c r="T13" s="14">
        <v>3.1142292638497498E-3</v>
      </c>
      <c r="U13" s="14"/>
      <c r="V13" s="14">
        <v>1.22097446838439E-2</v>
      </c>
      <c r="W13" s="14">
        <v>1.4979918441918001E-2</v>
      </c>
      <c r="X13" s="14"/>
      <c r="Y13" s="14">
        <v>1.28090755640324E-2</v>
      </c>
      <c r="Z13" s="14">
        <v>1.2704708313547799E-2</v>
      </c>
      <c r="AA13" s="14">
        <v>0</v>
      </c>
      <c r="AB13" s="14"/>
      <c r="AC13" s="14">
        <v>1.5213881954243899E-2</v>
      </c>
      <c r="AD13" s="14">
        <v>1.16387884893044E-2</v>
      </c>
      <c r="AE13" s="14">
        <v>1.43503787139344E-2</v>
      </c>
      <c r="AF13" s="14">
        <v>1.33903440092641E-2</v>
      </c>
    </row>
    <row r="14" spans="2:32" x14ac:dyDescent="0.3">
      <c r="B14" s="15" t="s">
        <v>63</v>
      </c>
      <c r="C14" s="20">
        <v>2.9915022998709E-2</v>
      </c>
      <c r="D14" s="20">
        <v>2.58225532201273E-2</v>
      </c>
      <c r="E14" s="20">
        <v>3.3013817293630898E-2</v>
      </c>
      <c r="F14" s="20"/>
      <c r="G14" s="20">
        <v>4.6331225923349199E-2</v>
      </c>
      <c r="H14" s="20">
        <v>2.3819837532023901E-2</v>
      </c>
      <c r="I14" s="20">
        <v>2.4554204579557801E-2</v>
      </c>
      <c r="J14" s="20">
        <v>2.4351487218554301E-2</v>
      </c>
      <c r="K14" s="20"/>
      <c r="L14" s="20">
        <v>2.2930769771094602E-2</v>
      </c>
      <c r="M14" s="20">
        <v>1.6919546368230499E-2</v>
      </c>
      <c r="N14" s="20">
        <v>2.6592157110153902E-2</v>
      </c>
      <c r="O14" s="20">
        <v>4.4651319068610099E-2</v>
      </c>
      <c r="P14" s="20">
        <v>3.4648520519751903E-2</v>
      </c>
      <c r="Q14" s="20">
        <v>2.6213679209122799E-2</v>
      </c>
      <c r="R14" s="20">
        <v>4.3754964295676498E-2</v>
      </c>
      <c r="S14" s="20">
        <v>3.5941581389856599E-2</v>
      </c>
      <c r="T14" s="20">
        <v>3.7148209341551601E-2</v>
      </c>
      <c r="U14" s="20"/>
      <c r="V14" s="20">
        <v>2.5777436756134101E-2</v>
      </c>
      <c r="W14" s="20">
        <v>3.6156313420313502E-2</v>
      </c>
      <c r="X14" s="20"/>
      <c r="Y14" s="20">
        <v>3.1603366916831098E-2</v>
      </c>
      <c r="Z14" s="20">
        <v>4.8598601258047797E-2</v>
      </c>
      <c r="AA14" s="20">
        <v>2.56086664155947E-2</v>
      </c>
      <c r="AB14" s="20"/>
      <c r="AC14" s="20">
        <v>3.8531794882880201E-2</v>
      </c>
      <c r="AD14" s="20">
        <v>2.81927117318818E-2</v>
      </c>
      <c r="AE14" s="20">
        <v>2.9764462234172201E-2</v>
      </c>
      <c r="AF14" s="20">
        <v>2.0783232236867899E-2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0.23057704167268001</v>
      </c>
      <c r="D9" s="14">
        <v>0.25290658094336399</v>
      </c>
      <c r="E9" s="14">
        <v>0.20893797812325701</v>
      </c>
      <c r="F9" s="14"/>
      <c r="G9" s="14">
        <v>0.29670647504183201</v>
      </c>
      <c r="H9" s="14">
        <v>0.22538954437713499</v>
      </c>
      <c r="I9" s="14">
        <v>0.161134357561866</v>
      </c>
      <c r="J9" s="14">
        <v>0.242629665995997</v>
      </c>
      <c r="K9" s="14"/>
      <c r="L9" s="14">
        <v>0.33188406388234198</v>
      </c>
      <c r="M9" s="14">
        <v>0.183630492363973</v>
      </c>
      <c r="N9" s="14">
        <v>0.12705244828399601</v>
      </c>
      <c r="O9" s="14">
        <v>0.21645492573570599</v>
      </c>
      <c r="P9" s="14">
        <v>0.145408888790625</v>
      </c>
      <c r="Q9" s="14">
        <v>0.25196030405324998</v>
      </c>
      <c r="R9" s="14">
        <v>0.21589498484071301</v>
      </c>
      <c r="S9" s="14">
        <v>0.23528143414831901</v>
      </c>
      <c r="T9" s="14">
        <v>0.210135984147924</v>
      </c>
      <c r="U9" s="14"/>
      <c r="V9" s="14">
        <v>0.25480374355007102</v>
      </c>
      <c r="W9" s="14">
        <v>0.18203680896764199</v>
      </c>
      <c r="X9" s="14"/>
      <c r="Y9" s="14">
        <v>0.182920958639152</v>
      </c>
      <c r="Z9" s="14">
        <v>0.29215689748989798</v>
      </c>
      <c r="AA9" s="14">
        <v>0.40137706382326699</v>
      </c>
      <c r="AB9" s="14"/>
      <c r="AC9" s="14">
        <v>0.146603940580328</v>
      </c>
      <c r="AD9" s="14">
        <v>0.20257054306147501</v>
      </c>
      <c r="AE9" s="14">
        <v>0.27737816414080502</v>
      </c>
      <c r="AF9" s="14">
        <v>0.36280936964037902</v>
      </c>
    </row>
    <row r="10" spans="2:32" x14ac:dyDescent="0.3">
      <c r="B10" s="15" t="s">
        <v>323</v>
      </c>
      <c r="C10" s="14">
        <v>0.33021885427153003</v>
      </c>
      <c r="D10" s="14">
        <v>0.33614905299289499</v>
      </c>
      <c r="E10" s="14">
        <v>0.32528162570651098</v>
      </c>
      <c r="F10" s="14"/>
      <c r="G10" s="14">
        <v>0.35094281459731802</v>
      </c>
      <c r="H10" s="14">
        <v>0.29183492061987998</v>
      </c>
      <c r="I10" s="14">
        <v>0.33929985626873599</v>
      </c>
      <c r="J10" s="14">
        <v>0.388532577050961</v>
      </c>
      <c r="K10" s="14"/>
      <c r="L10" s="14">
        <v>0.34482964602701799</v>
      </c>
      <c r="M10" s="14">
        <v>0.378829830280561</v>
      </c>
      <c r="N10" s="14">
        <v>0.34858495918372701</v>
      </c>
      <c r="O10" s="14">
        <v>0.31431193904615001</v>
      </c>
      <c r="P10" s="14">
        <v>0.344733088459098</v>
      </c>
      <c r="Q10" s="14">
        <v>0.32258364961835201</v>
      </c>
      <c r="R10" s="14">
        <v>0.30756199050317401</v>
      </c>
      <c r="S10" s="14">
        <v>0.27241619091820302</v>
      </c>
      <c r="T10" s="14">
        <v>0.29310026929719601</v>
      </c>
      <c r="U10" s="14"/>
      <c r="V10" s="14">
        <v>0.34375076211628602</v>
      </c>
      <c r="W10" s="14">
        <v>0.29647226242249702</v>
      </c>
      <c r="X10" s="14"/>
      <c r="Y10" s="14">
        <v>0.32894516713861699</v>
      </c>
      <c r="Z10" s="14">
        <v>0.36514983765169501</v>
      </c>
      <c r="AA10" s="14">
        <v>0.371747604138012</v>
      </c>
      <c r="AB10" s="14"/>
      <c r="AC10" s="14">
        <v>0.30002535656503498</v>
      </c>
      <c r="AD10" s="14">
        <v>0.34225198249335198</v>
      </c>
      <c r="AE10" s="14">
        <v>0.28691173780155899</v>
      </c>
      <c r="AF10" s="14">
        <v>0.34684987589894201</v>
      </c>
    </row>
    <row r="11" spans="2:32" x14ac:dyDescent="0.3">
      <c r="B11" s="15" t="s">
        <v>324</v>
      </c>
      <c r="C11" s="14">
        <v>0.28648029559996402</v>
      </c>
      <c r="D11" s="14">
        <v>0.28802397749393299</v>
      </c>
      <c r="E11" s="14">
        <v>0.28278878935992502</v>
      </c>
      <c r="F11" s="14"/>
      <c r="G11" s="14">
        <v>0.235112184348092</v>
      </c>
      <c r="H11" s="14">
        <v>0.319064063515623</v>
      </c>
      <c r="I11" s="14">
        <v>0.30762916085950898</v>
      </c>
      <c r="J11" s="14">
        <v>0.25242041952794603</v>
      </c>
      <c r="K11" s="14"/>
      <c r="L11" s="14">
        <v>0.21895874366958101</v>
      </c>
      <c r="M11" s="14">
        <v>0.29555966562267</v>
      </c>
      <c r="N11" s="14">
        <v>0.36688007410241802</v>
      </c>
      <c r="O11" s="14">
        <v>0.299891476891673</v>
      </c>
      <c r="P11" s="14">
        <v>0.28564237702165302</v>
      </c>
      <c r="Q11" s="14">
        <v>0.29734796220962101</v>
      </c>
      <c r="R11" s="14">
        <v>0.30770905415642003</v>
      </c>
      <c r="S11" s="14">
        <v>0.266746584412277</v>
      </c>
      <c r="T11" s="14">
        <v>0.32415849086207099</v>
      </c>
      <c r="U11" s="14"/>
      <c r="V11" s="14">
        <v>0.27168112108228198</v>
      </c>
      <c r="W11" s="14">
        <v>0.31795316626161102</v>
      </c>
      <c r="X11" s="14"/>
      <c r="Y11" s="14">
        <v>0.31748347541166899</v>
      </c>
      <c r="Z11" s="14">
        <v>0.243416879425915</v>
      </c>
      <c r="AA11" s="14">
        <v>0.15172078271227901</v>
      </c>
      <c r="AB11" s="14"/>
      <c r="AC11" s="14">
        <v>0.344396519208025</v>
      </c>
      <c r="AD11" s="14">
        <v>0.30342329796414103</v>
      </c>
      <c r="AE11" s="14">
        <v>0.246800442251947</v>
      </c>
      <c r="AF11" s="14">
        <v>0.206045976087806</v>
      </c>
    </row>
    <row r="12" spans="2:32" x14ac:dyDescent="0.3">
      <c r="B12" s="15" t="s">
        <v>265</v>
      </c>
      <c r="C12" s="14">
        <v>0.104013123996127</v>
      </c>
      <c r="D12" s="14">
        <v>8.0978246029307199E-2</v>
      </c>
      <c r="E12" s="14">
        <v>0.12736470069181699</v>
      </c>
      <c r="F12" s="14"/>
      <c r="G12" s="14">
        <v>8.2879564671161796E-2</v>
      </c>
      <c r="H12" s="14">
        <v>0.108564338670136</v>
      </c>
      <c r="I12" s="14">
        <v>0.128372369199064</v>
      </c>
      <c r="J12" s="14">
        <v>8.6679249299955699E-2</v>
      </c>
      <c r="K12" s="14"/>
      <c r="L12" s="14">
        <v>6.5048246200184096E-2</v>
      </c>
      <c r="M12" s="14">
        <v>0.100999355231944</v>
      </c>
      <c r="N12" s="14">
        <v>0.109904667434482</v>
      </c>
      <c r="O12" s="14">
        <v>0.119943992776491</v>
      </c>
      <c r="P12" s="14">
        <v>0.164330313268956</v>
      </c>
      <c r="Q12" s="14">
        <v>9.2121759424336896E-2</v>
      </c>
      <c r="R12" s="14">
        <v>0.110891383597243</v>
      </c>
      <c r="S12" s="14">
        <v>0.16364900661582699</v>
      </c>
      <c r="T12" s="14">
        <v>0.107405248453005</v>
      </c>
      <c r="U12" s="14"/>
      <c r="V12" s="14">
        <v>8.8426377316993598E-2</v>
      </c>
      <c r="W12" s="14">
        <v>0.138517585213322</v>
      </c>
      <c r="X12" s="14"/>
      <c r="Y12" s="14">
        <v>0.116363614616058</v>
      </c>
      <c r="Z12" s="14">
        <v>7.0315760186785495E-2</v>
      </c>
      <c r="AA12" s="14">
        <v>4.4966199800327997E-2</v>
      </c>
      <c r="AB12" s="14"/>
      <c r="AC12" s="14">
        <v>0.140599884311193</v>
      </c>
      <c r="AD12" s="14">
        <v>0.104475564999038</v>
      </c>
      <c r="AE12" s="14">
        <v>0.13291461749146599</v>
      </c>
      <c r="AF12" s="14">
        <v>5.5240538662160901E-2</v>
      </c>
    </row>
    <row r="13" spans="2:32" x14ac:dyDescent="0.3">
      <c r="B13" s="15" t="s">
        <v>325</v>
      </c>
      <c r="C13" s="14">
        <v>3.6480268031648701E-2</v>
      </c>
      <c r="D13" s="14">
        <v>2.8826315460060301E-2</v>
      </c>
      <c r="E13" s="14">
        <v>4.4245228488669797E-2</v>
      </c>
      <c r="F13" s="14"/>
      <c r="G13" s="14">
        <v>3.1883673194324898E-2</v>
      </c>
      <c r="H13" s="14">
        <v>3.8358217077167897E-2</v>
      </c>
      <c r="I13" s="14">
        <v>4.6993644454132198E-2</v>
      </c>
      <c r="J13" s="14">
        <v>1.9471877561774601E-2</v>
      </c>
      <c r="K13" s="14"/>
      <c r="L13" s="14">
        <v>2.28385841680603E-2</v>
      </c>
      <c r="M13" s="14">
        <v>3.8646402022428201E-2</v>
      </c>
      <c r="N13" s="14">
        <v>4.7577850995375703E-2</v>
      </c>
      <c r="O13" s="14">
        <v>2.7630835944626401E-2</v>
      </c>
      <c r="P13" s="14">
        <v>4.4028557207916902E-2</v>
      </c>
      <c r="Q13" s="14">
        <v>2.8238834667464401E-2</v>
      </c>
      <c r="R13" s="14">
        <v>4.1238397374635499E-2</v>
      </c>
      <c r="S13" s="14">
        <v>4.5737170183306801E-2</v>
      </c>
      <c r="T13" s="14">
        <v>5.1638917709773698E-2</v>
      </c>
      <c r="U13" s="14"/>
      <c r="V13" s="14">
        <v>2.9634841074084099E-2</v>
      </c>
      <c r="W13" s="14">
        <v>5.1418108706679497E-2</v>
      </c>
      <c r="X13" s="14"/>
      <c r="Y13" s="14">
        <v>4.3265916173282001E-2</v>
      </c>
      <c r="Z13" s="14">
        <v>7.4190877663110897E-3</v>
      </c>
      <c r="AA13" s="14">
        <v>1.9534213275755798E-2</v>
      </c>
      <c r="AB13" s="14"/>
      <c r="AC13" s="14">
        <v>5.6015854898738102E-2</v>
      </c>
      <c r="AD13" s="14">
        <v>3.68800220843278E-2</v>
      </c>
      <c r="AE13" s="14">
        <v>3.9046675835326901E-2</v>
      </c>
      <c r="AF13" s="14">
        <v>1.46535589809097E-2</v>
      </c>
    </row>
    <row r="14" spans="2:32" x14ac:dyDescent="0.3">
      <c r="B14" s="15" t="s">
        <v>63</v>
      </c>
      <c r="C14" s="20">
        <v>1.22304164280505E-2</v>
      </c>
      <c r="D14" s="20">
        <v>1.31158270804416E-2</v>
      </c>
      <c r="E14" s="20">
        <v>1.1381677629820799E-2</v>
      </c>
      <c r="F14" s="20"/>
      <c r="G14" s="20">
        <v>2.47528814727086E-3</v>
      </c>
      <c r="H14" s="20">
        <v>1.6788915740058499E-2</v>
      </c>
      <c r="I14" s="20">
        <v>1.6570611656693102E-2</v>
      </c>
      <c r="J14" s="20">
        <v>1.02662105633662E-2</v>
      </c>
      <c r="K14" s="20"/>
      <c r="L14" s="20">
        <v>1.64407160528139E-2</v>
      </c>
      <c r="M14" s="20">
        <v>2.3342544784232902E-3</v>
      </c>
      <c r="N14" s="20">
        <v>0</v>
      </c>
      <c r="O14" s="20">
        <v>2.1766829605352901E-2</v>
      </c>
      <c r="P14" s="20">
        <v>1.5856775251751699E-2</v>
      </c>
      <c r="Q14" s="20">
        <v>7.74749002697586E-3</v>
      </c>
      <c r="R14" s="20">
        <v>1.67041895278148E-2</v>
      </c>
      <c r="S14" s="20">
        <v>1.61696137220671E-2</v>
      </c>
      <c r="T14" s="20">
        <v>1.3561089530030599E-2</v>
      </c>
      <c r="U14" s="20"/>
      <c r="V14" s="20">
        <v>1.1703154860283E-2</v>
      </c>
      <c r="W14" s="20">
        <v>1.36020684282477E-2</v>
      </c>
      <c r="X14" s="20"/>
      <c r="Y14" s="20">
        <v>1.10208680212212E-2</v>
      </c>
      <c r="Z14" s="20">
        <v>2.1541537479395401E-2</v>
      </c>
      <c r="AA14" s="20">
        <v>1.06541362503583E-2</v>
      </c>
      <c r="AB14" s="20"/>
      <c r="AC14" s="20">
        <v>1.23584444366804E-2</v>
      </c>
      <c r="AD14" s="20">
        <v>1.03985893976656E-2</v>
      </c>
      <c r="AE14" s="20">
        <v>1.6948362478896601E-2</v>
      </c>
      <c r="AF14" s="20">
        <v>1.4400680729802299E-2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0.27958654994284698</v>
      </c>
      <c r="D9" s="14">
        <v>0.28198579123318201</v>
      </c>
      <c r="E9" s="14">
        <v>0.27802844095583401</v>
      </c>
      <c r="F9" s="14"/>
      <c r="G9" s="14">
        <v>0.300819312627014</v>
      </c>
      <c r="H9" s="14">
        <v>0.29032222020354698</v>
      </c>
      <c r="I9" s="14">
        <v>0.24785340298115099</v>
      </c>
      <c r="J9" s="14">
        <v>0.26311889009117601</v>
      </c>
      <c r="K9" s="14"/>
      <c r="L9" s="14">
        <v>0.36798267715237398</v>
      </c>
      <c r="M9" s="14">
        <v>0.24490818429963901</v>
      </c>
      <c r="N9" s="14">
        <v>0.231106883404745</v>
      </c>
      <c r="O9" s="14">
        <v>0.242542824553106</v>
      </c>
      <c r="P9" s="14">
        <v>0.21207960480512</v>
      </c>
      <c r="Q9" s="14">
        <v>0.30288371114541102</v>
      </c>
      <c r="R9" s="14">
        <v>0.20567999214615901</v>
      </c>
      <c r="S9" s="14">
        <v>0.29415468581285797</v>
      </c>
      <c r="T9" s="14">
        <v>0.27620922184368002</v>
      </c>
      <c r="U9" s="14"/>
      <c r="V9" s="14">
        <v>0.31019098341067902</v>
      </c>
      <c r="W9" s="14">
        <v>0.21281292273975599</v>
      </c>
      <c r="X9" s="14"/>
      <c r="Y9" s="14">
        <v>0.246435781112288</v>
      </c>
      <c r="Z9" s="14">
        <v>0.26923472212333799</v>
      </c>
      <c r="AA9" s="14">
        <v>0.51372384519291203</v>
      </c>
      <c r="AB9" s="14"/>
      <c r="AC9" s="14">
        <v>0.199104475436476</v>
      </c>
      <c r="AD9" s="14">
        <v>0.26968906695226702</v>
      </c>
      <c r="AE9" s="14">
        <v>0.24969906836387201</v>
      </c>
      <c r="AF9" s="14">
        <v>0.39393915131976898</v>
      </c>
    </row>
    <row r="10" spans="2:32" x14ac:dyDescent="0.3">
      <c r="B10" s="15" t="s">
        <v>323</v>
      </c>
      <c r="C10" s="14">
        <v>0.347325895441493</v>
      </c>
      <c r="D10" s="14">
        <v>0.36073439812876801</v>
      </c>
      <c r="E10" s="14">
        <v>0.33279225733170198</v>
      </c>
      <c r="F10" s="14"/>
      <c r="G10" s="14">
        <v>0.37412705803183699</v>
      </c>
      <c r="H10" s="14">
        <v>0.343592646163558</v>
      </c>
      <c r="I10" s="14">
        <v>0.36173634819112099</v>
      </c>
      <c r="J10" s="14">
        <v>0.27225822262948202</v>
      </c>
      <c r="K10" s="14"/>
      <c r="L10" s="14">
        <v>0.33858830997504102</v>
      </c>
      <c r="M10" s="14">
        <v>0.35561085416495097</v>
      </c>
      <c r="N10" s="14">
        <v>0.338436763311738</v>
      </c>
      <c r="O10" s="14">
        <v>0.38577013399687499</v>
      </c>
      <c r="P10" s="14">
        <v>0.40282865580616101</v>
      </c>
      <c r="Q10" s="14">
        <v>0.341147389574191</v>
      </c>
      <c r="R10" s="14">
        <v>0.36087358967427402</v>
      </c>
      <c r="S10" s="14">
        <v>0.37604082212733497</v>
      </c>
      <c r="T10" s="14">
        <v>0.29285034658353898</v>
      </c>
      <c r="U10" s="14"/>
      <c r="V10" s="14">
        <v>0.38085837736239903</v>
      </c>
      <c r="W10" s="14">
        <v>0.27971007583788499</v>
      </c>
      <c r="X10" s="14"/>
      <c r="Y10" s="14">
        <v>0.345475201214206</v>
      </c>
      <c r="Z10" s="14">
        <v>0.41798841381156698</v>
      </c>
      <c r="AA10" s="14">
        <v>0.33424958221036799</v>
      </c>
      <c r="AB10" s="14"/>
      <c r="AC10" s="14">
        <v>0.27837937877438401</v>
      </c>
      <c r="AD10" s="14">
        <v>0.382070254326843</v>
      </c>
      <c r="AE10" s="14">
        <v>0.28329066265271402</v>
      </c>
      <c r="AF10" s="14">
        <v>0.37835250889053001</v>
      </c>
    </row>
    <row r="11" spans="2:32" x14ac:dyDescent="0.3">
      <c r="B11" s="15" t="s">
        <v>324</v>
      </c>
      <c r="C11" s="14">
        <v>0.24276081776878899</v>
      </c>
      <c r="D11" s="14">
        <v>0.23589094673634101</v>
      </c>
      <c r="E11" s="14">
        <v>0.25036244453637901</v>
      </c>
      <c r="F11" s="14"/>
      <c r="G11" s="14">
        <v>0.20850037756003301</v>
      </c>
      <c r="H11" s="14">
        <v>0.26170134192321098</v>
      </c>
      <c r="I11" s="14">
        <v>0.23989725152767899</v>
      </c>
      <c r="J11" s="14">
        <v>0.262808574248107</v>
      </c>
      <c r="K11" s="14"/>
      <c r="L11" s="14">
        <v>0.20420980169841499</v>
      </c>
      <c r="M11" s="14">
        <v>0.25482502583663702</v>
      </c>
      <c r="N11" s="14">
        <v>0.26789518030613602</v>
      </c>
      <c r="O11" s="14">
        <v>0.25432574042031098</v>
      </c>
      <c r="P11" s="14">
        <v>0.23135095175418799</v>
      </c>
      <c r="Q11" s="14">
        <v>0.220409073892432</v>
      </c>
      <c r="R11" s="14">
        <v>0.28871204547551099</v>
      </c>
      <c r="S11" s="14">
        <v>0.23217203898664199</v>
      </c>
      <c r="T11" s="14">
        <v>0.27321226893665401</v>
      </c>
      <c r="U11" s="14"/>
      <c r="V11" s="14">
        <v>0.20362966254269499</v>
      </c>
      <c r="W11" s="14">
        <v>0.32523556783072499</v>
      </c>
      <c r="X11" s="14"/>
      <c r="Y11" s="14">
        <v>0.268404932116871</v>
      </c>
      <c r="Z11" s="14">
        <v>0.19754849984980299</v>
      </c>
      <c r="AA11" s="14">
        <v>0.111303350406471</v>
      </c>
      <c r="AB11" s="14"/>
      <c r="AC11" s="14">
        <v>0.330331843943169</v>
      </c>
      <c r="AD11" s="14">
        <v>0.235134530841481</v>
      </c>
      <c r="AE11" s="14">
        <v>0.31152271044684698</v>
      </c>
      <c r="AF11" s="14">
        <v>0.13848521430529401</v>
      </c>
    </row>
    <row r="12" spans="2:32" x14ac:dyDescent="0.3">
      <c r="B12" s="15" t="s">
        <v>265</v>
      </c>
      <c r="C12" s="14">
        <v>7.9566757458388995E-2</v>
      </c>
      <c r="D12" s="14">
        <v>7.79993318794657E-2</v>
      </c>
      <c r="E12" s="14">
        <v>8.1373913707475903E-2</v>
      </c>
      <c r="F12" s="14"/>
      <c r="G12" s="14">
        <v>6.2041450372107801E-2</v>
      </c>
      <c r="H12" s="14">
        <v>6.8942487244385203E-2</v>
      </c>
      <c r="I12" s="14">
        <v>9.7860488482809496E-2</v>
      </c>
      <c r="J12" s="14">
        <v>0.114530765127846</v>
      </c>
      <c r="K12" s="14"/>
      <c r="L12" s="14">
        <v>5.9268745953534999E-2</v>
      </c>
      <c r="M12" s="14">
        <v>9.8774084632322096E-2</v>
      </c>
      <c r="N12" s="14">
        <v>0.127095665136161</v>
      </c>
      <c r="O12" s="14">
        <v>7.3963953978890801E-2</v>
      </c>
      <c r="P12" s="14">
        <v>9.80235816938958E-2</v>
      </c>
      <c r="Q12" s="14">
        <v>9.4693691809022207E-2</v>
      </c>
      <c r="R12" s="14">
        <v>5.3930478104647198E-2</v>
      </c>
      <c r="S12" s="14">
        <v>3.0988093871771E-2</v>
      </c>
      <c r="T12" s="14">
        <v>8.4253125180590097E-2</v>
      </c>
      <c r="U12" s="14"/>
      <c r="V12" s="14">
        <v>6.9215825345784507E-2</v>
      </c>
      <c r="W12" s="14">
        <v>0.102726921564669</v>
      </c>
      <c r="X12" s="14"/>
      <c r="Y12" s="14">
        <v>8.36452790233886E-2</v>
      </c>
      <c r="Z12" s="14">
        <v>5.66537402639248E-2</v>
      </c>
      <c r="AA12" s="14">
        <v>3.62674469763632E-2</v>
      </c>
      <c r="AB12" s="14"/>
      <c r="AC12" s="14">
        <v>9.89435763796645E-2</v>
      </c>
      <c r="AD12" s="14">
        <v>7.6216316996871203E-2</v>
      </c>
      <c r="AE12" s="14">
        <v>0.112906996547119</v>
      </c>
      <c r="AF12" s="14">
        <v>5.4740501669597201E-2</v>
      </c>
    </row>
    <row r="13" spans="2:32" x14ac:dyDescent="0.3">
      <c r="B13" s="15" t="s">
        <v>325</v>
      </c>
      <c r="C13" s="14">
        <v>1.92468732188632E-2</v>
      </c>
      <c r="D13" s="14">
        <v>1.51943415158723E-2</v>
      </c>
      <c r="E13" s="14">
        <v>2.2516548509655E-2</v>
      </c>
      <c r="F13" s="14"/>
      <c r="G13" s="14">
        <v>2.4211810431107299E-2</v>
      </c>
      <c r="H13" s="14">
        <v>1.1384342985849101E-2</v>
      </c>
      <c r="I13" s="14">
        <v>2.4412736746489701E-2</v>
      </c>
      <c r="J13" s="14">
        <v>2.30211661335907E-2</v>
      </c>
      <c r="K13" s="14"/>
      <c r="L13" s="14">
        <v>1.41614741661288E-2</v>
      </c>
      <c r="M13" s="14">
        <v>1.7320937873427499E-2</v>
      </c>
      <c r="N13" s="14">
        <v>1.21865492756632E-2</v>
      </c>
      <c r="O13" s="14">
        <v>1.27819618502366E-2</v>
      </c>
      <c r="P13" s="14">
        <v>1.20262540469226E-2</v>
      </c>
      <c r="Q13" s="14">
        <v>2.5068661106461498E-2</v>
      </c>
      <c r="R13" s="14">
        <v>3.65515218324498E-2</v>
      </c>
      <c r="S13" s="14">
        <v>1.3247440455774201E-2</v>
      </c>
      <c r="T13" s="14">
        <v>2.60889553933237E-2</v>
      </c>
      <c r="U13" s="14"/>
      <c r="V13" s="14">
        <v>9.9189084700727504E-3</v>
      </c>
      <c r="W13" s="14">
        <v>3.88871092014514E-2</v>
      </c>
      <c r="X13" s="14"/>
      <c r="Y13" s="14">
        <v>2.2607925837777199E-2</v>
      </c>
      <c r="Z13" s="14">
        <v>1.7335863335611601E-2</v>
      </c>
      <c r="AA13" s="14">
        <v>4.4557752138857003E-3</v>
      </c>
      <c r="AB13" s="14"/>
      <c r="AC13" s="14">
        <v>4.8576195797220501E-2</v>
      </c>
      <c r="AD13" s="14">
        <v>9.1198788030387497E-3</v>
      </c>
      <c r="AE13" s="14">
        <v>1.28160997552756E-2</v>
      </c>
      <c r="AF13" s="14">
        <v>1.1571108577389201E-2</v>
      </c>
    </row>
    <row r="14" spans="2:32" x14ac:dyDescent="0.3">
      <c r="B14" s="15" t="s">
        <v>63</v>
      </c>
      <c r="C14" s="20">
        <v>3.1513106169619803E-2</v>
      </c>
      <c r="D14" s="20">
        <v>2.8195190506370101E-2</v>
      </c>
      <c r="E14" s="20">
        <v>3.4926394958954401E-2</v>
      </c>
      <c r="F14" s="20"/>
      <c r="G14" s="20">
        <v>3.02999909779007E-2</v>
      </c>
      <c r="H14" s="20">
        <v>2.4056961479449201E-2</v>
      </c>
      <c r="I14" s="20">
        <v>2.8239772070749399E-2</v>
      </c>
      <c r="J14" s="20">
        <v>6.4262381769797899E-2</v>
      </c>
      <c r="K14" s="20"/>
      <c r="L14" s="20">
        <v>1.5788991054505801E-2</v>
      </c>
      <c r="M14" s="20">
        <v>2.8560913193022199E-2</v>
      </c>
      <c r="N14" s="20">
        <v>2.3278958565556701E-2</v>
      </c>
      <c r="O14" s="20">
        <v>3.0615385200579701E-2</v>
      </c>
      <c r="P14" s="20">
        <v>4.3690951893712401E-2</v>
      </c>
      <c r="Q14" s="20">
        <v>1.57974724724818E-2</v>
      </c>
      <c r="R14" s="20">
        <v>5.4252372766959399E-2</v>
      </c>
      <c r="S14" s="20">
        <v>5.3396918745619797E-2</v>
      </c>
      <c r="T14" s="20">
        <v>4.7386082062213002E-2</v>
      </c>
      <c r="U14" s="20"/>
      <c r="V14" s="20">
        <v>2.6186242868370201E-2</v>
      </c>
      <c r="W14" s="20">
        <v>4.0627402825513699E-2</v>
      </c>
      <c r="X14" s="20"/>
      <c r="Y14" s="20">
        <v>3.3430880695469303E-2</v>
      </c>
      <c r="Z14" s="20">
        <v>4.1238760615755599E-2</v>
      </c>
      <c r="AA14" s="20">
        <v>0</v>
      </c>
      <c r="AB14" s="20"/>
      <c r="AC14" s="20">
        <v>4.4664529669086697E-2</v>
      </c>
      <c r="AD14" s="20">
        <v>2.7769952079499199E-2</v>
      </c>
      <c r="AE14" s="20">
        <v>2.9764462234172201E-2</v>
      </c>
      <c r="AF14" s="20">
        <v>2.29115152374199E-2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322</v>
      </c>
      <c r="C9" s="14">
        <v>0.24000835027575099</v>
      </c>
      <c r="D9" s="14">
        <v>0.25941511785570498</v>
      </c>
      <c r="E9" s="14">
        <v>0.221320906479748</v>
      </c>
      <c r="F9" s="14"/>
      <c r="G9" s="14">
        <v>0.28622179736142001</v>
      </c>
      <c r="H9" s="14">
        <v>0.20756882246773001</v>
      </c>
      <c r="I9" s="14">
        <v>0.21537679588879899</v>
      </c>
      <c r="J9" s="14">
        <v>0.291742416771619</v>
      </c>
      <c r="K9" s="14"/>
      <c r="L9" s="14">
        <v>0.35785185087674598</v>
      </c>
      <c r="M9" s="14">
        <v>0.20511978716055301</v>
      </c>
      <c r="N9" s="14">
        <v>0.15399632147711501</v>
      </c>
      <c r="O9" s="14">
        <v>0.22020177966269699</v>
      </c>
      <c r="P9" s="14">
        <v>0.163724354585989</v>
      </c>
      <c r="Q9" s="14">
        <v>0.25215800426690799</v>
      </c>
      <c r="R9" s="14">
        <v>0.201820503833717</v>
      </c>
      <c r="S9" s="14">
        <v>0.24707480823495101</v>
      </c>
      <c r="T9" s="14">
        <v>0.194243981039292</v>
      </c>
      <c r="U9" s="14"/>
      <c r="V9" s="14">
        <v>0.25511079247469998</v>
      </c>
      <c r="W9" s="14">
        <v>0.20575833657866999</v>
      </c>
      <c r="X9" s="14"/>
      <c r="Y9" s="14">
        <v>0.20605104169847199</v>
      </c>
      <c r="Z9" s="14">
        <v>0.266783560841579</v>
      </c>
      <c r="AA9" s="14">
        <v>0.382018642676905</v>
      </c>
      <c r="AB9" s="14"/>
      <c r="AC9" s="14">
        <v>0.17230764699317699</v>
      </c>
      <c r="AD9" s="14">
        <v>0.224517455290282</v>
      </c>
      <c r="AE9" s="14">
        <v>0.29576612374668898</v>
      </c>
      <c r="AF9" s="14">
        <v>0.318370414820001</v>
      </c>
    </row>
    <row r="10" spans="2:32" x14ac:dyDescent="0.3">
      <c r="B10" s="15" t="s">
        <v>323</v>
      </c>
      <c r="C10" s="14">
        <v>0.35572964193603801</v>
      </c>
      <c r="D10" s="14">
        <v>0.37050023726942299</v>
      </c>
      <c r="E10" s="14">
        <v>0.34094335101665901</v>
      </c>
      <c r="F10" s="14"/>
      <c r="G10" s="14">
        <v>0.353435846422537</v>
      </c>
      <c r="H10" s="14">
        <v>0.37721210911061298</v>
      </c>
      <c r="I10" s="14">
        <v>0.31700277607590999</v>
      </c>
      <c r="J10" s="14">
        <v>0.370227860258043</v>
      </c>
      <c r="K10" s="14"/>
      <c r="L10" s="14">
        <v>0.36110230340183302</v>
      </c>
      <c r="M10" s="14">
        <v>0.39401665447494799</v>
      </c>
      <c r="N10" s="14">
        <v>0.371385448994064</v>
      </c>
      <c r="O10" s="14">
        <v>0.41372723276325102</v>
      </c>
      <c r="P10" s="14">
        <v>0.37411750498174101</v>
      </c>
      <c r="Q10" s="14">
        <v>0.36926998602771899</v>
      </c>
      <c r="R10" s="14">
        <v>0.27388877794421002</v>
      </c>
      <c r="S10" s="14">
        <v>0.30954965720143202</v>
      </c>
      <c r="T10" s="14">
        <v>0.31646214503950498</v>
      </c>
      <c r="U10" s="14"/>
      <c r="V10" s="14">
        <v>0.38366101035285199</v>
      </c>
      <c r="W10" s="14">
        <v>0.298554370431306</v>
      </c>
      <c r="X10" s="14"/>
      <c r="Y10" s="14">
        <v>0.353302798546626</v>
      </c>
      <c r="Z10" s="14">
        <v>0.40077716550862102</v>
      </c>
      <c r="AA10" s="14">
        <v>0.38313428308836001</v>
      </c>
      <c r="AB10" s="14"/>
      <c r="AC10" s="14">
        <v>0.31630839158822299</v>
      </c>
      <c r="AD10" s="14">
        <v>0.37167850588483903</v>
      </c>
      <c r="AE10" s="14">
        <v>0.25078255533660798</v>
      </c>
      <c r="AF10" s="14">
        <v>0.40843793164221898</v>
      </c>
    </row>
    <row r="11" spans="2:32" x14ac:dyDescent="0.3">
      <c r="B11" s="15" t="s">
        <v>324</v>
      </c>
      <c r="C11" s="14">
        <v>0.26479930082241399</v>
      </c>
      <c r="D11" s="14">
        <v>0.25520384324176998</v>
      </c>
      <c r="E11" s="14">
        <v>0.27435185058419798</v>
      </c>
      <c r="F11" s="14"/>
      <c r="G11" s="14">
        <v>0.21320674601193701</v>
      </c>
      <c r="H11" s="14">
        <v>0.27209379707676201</v>
      </c>
      <c r="I11" s="14">
        <v>0.315022895769345</v>
      </c>
      <c r="J11" s="14">
        <v>0.25303637426986297</v>
      </c>
      <c r="K11" s="14"/>
      <c r="L11" s="14">
        <v>0.19094500245531601</v>
      </c>
      <c r="M11" s="14">
        <v>0.29534643572833802</v>
      </c>
      <c r="N11" s="14">
        <v>0.33504857081769102</v>
      </c>
      <c r="O11" s="14">
        <v>0.25873313206140303</v>
      </c>
      <c r="P11" s="14">
        <v>0.27330691999852103</v>
      </c>
      <c r="Q11" s="14">
        <v>0.22613880997191799</v>
      </c>
      <c r="R11" s="14">
        <v>0.28471536657289698</v>
      </c>
      <c r="S11" s="14">
        <v>0.23506190881161301</v>
      </c>
      <c r="T11" s="14">
        <v>0.34588435618250502</v>
      </c>
      <c r="U11" s="14"/>
      <c r="V11" s="14">
        <v>0.25241313859840903</v>
      </c>
      <c r="W11" s="14">
        <v>0.291603941978065</v>
      </c>
      <c r="X11" s="14"/>
      <c r="Y11" s="14">
        <v>0.27977249105047802</v>
      </c>
      <c r="Z11" s="14">
        <v>0.23634877573944499</v>
      </c>
      <c r="AA11" s="14">
        <v>0.19284064219508901</v>
      </c>
      <c r="AB11" s="14"/>
      <c r="AC11" s="14">
        <v>0.29125121235920098</v>
      </c>
      <c r="AD11" s="14">
        <v>0.27413064848059099</v>
      </c>
      <c r="AE11" s="14">
        <v>0.29255305282917099</v>
      </c>
      <c r="AF11" s="14">
        <v>0.207506580508795</v>
      </c>
    </row>
    <row r="12" spans="2:32" x14ac:dyDescent="0.3">
      <c r="B12" s="15" t="s">
        <v>265</v>
      </c>
      <c r="C12" s="14">
        <v>7.9804919992000303E-2</v>
      </c>
      <c r="D12" s="14">
        <v>6.2487567308251703E-2</v>
      </c>
      <c r="E12" s="14">
        <v>9.7365206120346298E-2</v>
      </c>
      <c r="F12" s="14"/>
      <c r="G12" s="14">
        <v>7.5757899264421905E-2</v>
      </c>
      <c r="H12" s="14">
        <v>8.0038217448981902E-2</v>
      </c>
      <c r="I12" s="14">
        <v>0.101440481133262</v>
      </c>
      <c r="J12" s="14">
        <v>4.4561897948380398E-2</v>
      </c>
      <c r="K12" s="14"/>
      <c r="L12" s="14">
        <v>5.1559925900843698E-2</v>
      </c>
      <c r="M12" s="14">
        <v>8.4596301173976707E-2</v>
      </c>
      <c r="N12" s="14">
        <v>7.0305377458747903E-2</v>
      </c>
      <c r="O12" s="14">
        <v>6.2309037077877202E-2</v>
      </c>
      <c r="P12" s="14">
        <v>0.10204588787378301</v>
      </c>
      <c r="Q12" s="14">
        <v>0.101341762633977</v>
      </c>
      <c r="R12" s="14">
        <v>9.5074273809058599E-2</v>
      </c>
      <c r="S12" s="14">
        <v>0.119744084202387</v>
      </c>
      <c r="T12" s="14">
        <v>7.7978926825267497E-2</v>
      </c>
      <c r="U12" s="14"/>
      <c r="V12" s="14">
        <v>6.0700763594518099E-2</v>
      </c>
      <c r="W12" s="14">
        <v>0.120976926772818</v>
      </c>
      <c r="X12" s="14"/>
      <c r="Y12" s="14">
        <v>8.8234290832471807E-2</v>
      </c>
      <c r="Z12" s="14">
        <v>3.1100939068831199E-2</v>
      </c>
      <c r="AA12" s="14">
        <v>4.2006432039645901E-2</v>
      </c>
      <c r="AB12" s="14"/>
      <c r="AC12" s="14">
        <v>0.12669703556360601</v>
      </c>
      <c r="AD12" s="14">
        <v>6.8659070521000107E-2</v>
      </c>
      <c r="AE12" s="14">
        <v>0.105585485191221</v>
      </c>
      <c r="AF12" s="14">
        <v>4.4244909574981298E-2</v>
      </c>
    </row>
    <row r="13" spans="2:32" x14ac:dyDescent="0.3">
      <c r="B13" s="15" t="s">
        <v>325</v>
      </c>
      <c r="C13" s="14">
        <v>1.9635084728157601E-2</v>
      </c>
      <c r="D13" s="14">
        <v>1.8185214422416E-2</v>
      </c>
      <c r="E13" s="14">
        <v>2.1144282357556402E-2</v>
      </c>
      <c r="F13" s="14"/>
      <c r="G13" s="14">
        <v>1.4659468774280199E-2</v>
      </c>
      <c r="H13" s="14">
        <v>1.9316242098382098E-2</v>
      </c>
      <c r="I13" s="14">
        <v>2.6878085817508099E-2</v>
      </c>
      <c r="J13" s="14">
        <v>1.6934267660713601E-2</v>
      </c>
      <c r="K13" s="14"/>
      <c r="L13" s="14">
        <v>1.32849778867831E-2</v>
      </c>
      <c r="M13" s="14">
        <v>1.01776931870302E-2</v>
      </c>
      <c r="N13" s="14">
        <v>1.4643752958045601E-2</v>
      </c>
      <c r="O13" s="14">
        <v>4.55136683490998E-3</v>
      </c>
      <c r="P13" s="14">
        <v>1.90556301703011E-2</v>
      </c>
      <c r="Q13" s="14">
        <v>1.62307991478749E-2</v>
      </c>
      <c r="R13" s="14">
        <v>6.4013641966781401E-2</v>
      </c>
      <c r="S13" s="14">
        <v>5.7881489922623599E-3</v>
      </c>
      <c r="T13" s="14">
        <v>3.0308083199445099E-2</v>
      </c>
      <c r="U13" s="14"/>
      <c r="V13" s="14">
        <v>1.11683360456483E-2</v>
      </c>
      <c r="W13" s="14">
        <v>3.75128240703946E-2</v>
      </c>
      <c r="X13" s="14"/>
      <c r="Y13" s="14">
        <v>2.2165998731282902E-2</v>
      </c>
      <c r="Z13" s="14">
        <v>2.5058889251281299E-2</v>
      </c>
      <c r="AA13" s="14">
        <v>0</v>
      </c>
      <c r="AB13" s="14"/>
      <c r="AC13" s="14">
        <v>3.7196334953701699E-2</v>
      </c>
      <c r="AD13" s="14">
        <v>1.4425929904536099E-2</v>
      </c>
      <c r="AE13" s="14">
        <v>3.83644204174141E-2</v>
      </c>
      <c r="AF13" s="14">
        <v>4.4324197895891301E-3</v>
      </c>
    </row>
    <row r="14" spans="2:32" x14ac:dyDescent="0.3">
      <c r="B14" s="15" t="s">
        <v>63</v>
      </c>
      <c r="C14" s="20">
        <v>4.00227022456391E-2</v>
      </c>
      <c r="D14" s="20">
        <v>3.42080199024343E-2</v>
      </c>
      <c r="E14" s="20">
        <v>4.4874403441491198E-2</v>
      </c>
      <c r="F14" s="20"/>
      <c r="G14" s="20">
        <v>5.6718242165404199E-2</v>
      </c>
      <c r="H14" s="20">
        <v>4.37708117975322E-2</v>
      </c>
      <c r="I14" s="20">
        <v>2.4278965315175101E-2</v>
      </c>
      <c r="J14" s="20">
        <v>2.3497183091380401E-2</v>
      </c>
      <c r="K14" s="20"/>
      <c r="L14" s="20">
        <v>2.5255939478478599E-2</v>
      </c>
      <c r="M14" s="20">
        <v>1.0743128275153601E-2</v>
      </c>
      <c r="N14" s="20">
        <v>5.46205282943358E-2</v>
      </c>
      <c r="O14" s="20">
        <v>4.0477451599861901E-2</v>
      </c>
      <c r="P14" s="20">
        <v>6.7749702389665198E-2</v>
      </c>
      <c r="Q14" s="20">
        <v>3.48606379516034E-2</v>
      </c>
      <c r="R14" s="20">
        <v>8.0487435873336094E-2</v>
      </c>
      <c r="S14" s="20">
        <v>8.2781392557354005E-2</v>
      </c>
      <c r="T14" s="20">
        <v>3.5122507713984397E-2</v>
      </c>
      <c r="U14" s="20"/>
      <c r="V14" s="20">
        <v>3.6945958933872897E-2</v>
      </c>
      <c r="W14" s="20">
        <v>4.5593600168746598E-2</v>
      </c>
      <c r="X14" s="20"/>
      <c r="Y14" s="20">
        <v>5.0473379140670203E-2</v>
      </c>
      <c r="Z14" s="20">
        <v>3.9930669590242003E-2</v>
      </c>
      <c r="AA14" s="20">
        <v>0</v>
      </c>
      <c r="AB14" s="20"/>
      <c r="AC14" s="20">
        <v>5.6239378542090497E-2</v>
      </c>
      <c r="AD14" s="20">
        <v>4.6588389918751298E-2</v>
      </c>
      <c r="AE14" s="20">
        <v>1.6948362478896601E-2</v>
      </c>
      <c r="AF14" s="20">
        <v>1.70077436644148E-2</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337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43.2" x14ac:dyDescent="0.3">
      <c r="B9" s="15" t="s">
        <v>335</v>
      </c>
      <c r="C9" s="14">
        <v>0.60376235983107696</v>
      </c>
      <c r="D9" s="14">
        <v>0.62723748247821798</v>
      </c>
      <c r="E9" s="14">
        <v>0.58210076047211101</v>
      </c>
      <c r="F9" s="14"/>
      <c r="G9" s="14">
        <v>0.66926839934690696</v>
      </c>
      <c r="H9" s="14">
        <v>0.59902046641740403</v>
      </c>
      <c r="I9" s="14">
        <v>0.56006143949975096</v>
      </c>
      <c r="J9" s="14">
        <v>0.564272790344166</v>
      </c>
      <c r="K9" s="14"/>
      <c r="L9" s="14">
        <v>0.66036604422997403</v>
      </c>
      <c r="M9" s="14">
        <v>0.59330199674474005</v>
      </c>
      <c r="N9" s="14">
        <v>0.55303964455312804</v>
      </c>
      <c r="O9" s="14">
        <v>0.59781849842363799</v>
      </c>
      <c r="P9" s="14">
        <v>0.60866970750448401</v>
      </c>
      <c r="Q9" s="14">
        <v>0.63027275434589602</v>
      </c>
      <c r="R9" s="14">
        <v>0.52160594667859395</v>
      </c>
      <c r="S9" s="14">
        <v>0.59518051217000301</v>
      </c>
      <c r="T9" s="14">
        <v>0.58081864188043997</v>
      </c>
      <c r="U9" s="14"/>
      <c r="V9" s="14">
        <v>0.63522712981780605</v>
      </c>
      <c r="W9" s="14">
        <v>0.53664029627084697</v>
      </c>
      <c r="X9" s="14"/>
      <c r="Y9" s="14">
        <v>0.59808342015597604</v>
      </c>
      <c r="Z9" s="14">
        <v>0.59803467700354496</v>
      </c>
      <c r="AA9" s="14">
        <v>0.74523461568055405</v>
      </c>
      <c r="AB9" s="14"/>
      <c r="AC9" s="14">
        <v>0.55511044230953699</v>
      </c>
      <c r="AD9" s="14">
        <v>0.62083946062846496</v>
      </c>
      <c r="AE9" s="14">
        <v>0.48694156078248801</v>
      </c>
      <c r="AF9" s="14">
        <v>0.664977350065449</v>
      </c>
    </row>
    <row r="10" spans="2:32" ht="43.2" x14ac:dyDescent="0.3">
      <c r="B10" s="15" t="s">
        <v>336</v>
      </c>
      <c r="C10" s="14">
        <v>0.28208406289516902</v>
      </c>
      <c r="D10" s="14">
        <v>0.25792731741397401</v>
      </c>
      <c r="E10" s="14">
        <v>0.30408380858395101</v>
      </c>
      <c r="F10" s="14"/>
      <c r="G10" s="14">
        <v>0.23551316851822199</v>
      </c>
      <c r="H10" s="14">
        <v>0.290856535609131</v>
      </c>
      <c r="I10" s="14">
        <v>0.30707154432087602</v>
      </c>
      <c r="J10" s="14">
        <v>0.30524346791398899</v>
      </c>
      <c r="K10" s="14"/>
      <c r="L10" s="14">
        <v>0.26309714345780899</v>
      </c>
      <c r="M10" s="14">
        <v>0.27366939737361301</v>
      </c>
      <c r="N10" s="14">
        <v>0.33244988334180398</v>
      </c>
      <c r="O10" s="14">
        <v>0.23472936984965101</v>
      </c>
      <c r="P10" s="14">
        <v>0.29521730952102598</v>
      </c>
      <c r="Q10" s="14">
        <v>0.30066757220818202</v>
      </c>
      <c r="R10" s="14">
        <v>0.29318575748105802</v>
      </c>
      <c r="S10" s="14">
        <v>0.33829602072255499</v>
      </c>
      <c r="T10" s="14">
        <v>0.273777896713989</v>
      </c>
      <c r="U10" s="14"/>
      <c r="V10" s="14">
        <v>0.26690800172671703</v>
      </c>
      <c r="W10" s="14">
        <v>0.31560282234317399</v>
      </c>
      <c r="X10" s="14"/>
      <c r="Y10" s="14">
        <v>0.27826437731861098</v>
      </c>
      <c r="Z10" s="14">
        <v>0.30230655473482698</v>
      </c>
      <c r="AA10" s="14">
        <v>0.16442891748640301</v>
      </c>
      <c r="AB10" s="14"/>
      <c r="AC10" s="14">
        <v>0.29367330232480499</v>
      </c>
      <c r="AD10" s="14">
        <v>0.26909256714442997</v>
      </c>
      <c r="AE10" s="14">
        <v>0.37460990395999899</v>
      </c>
      <c r="AF10" s="14">
        <v>0.26239084877671198</v>
      </c>
    </row>
    <row r="11" spans="2:32" x14ac:dyDescent="0.3">
      <c r="B11" s="15" t="s">
        <v>80</v>
      </c>
      <c r="C11" s="20">
        <v>0.114153577273754</v>
      </c>
      <c r="D11" s="20">
        <v>0.114835200107808</v>
      </c>
      <c r="E11" s="20">
        <v>0.11381543094393901</v>
      </c>
      <c r="F11" s="20"/>
      <c r="G11" s="20">
        <v>9.5218432134870704E-2</v>
      </c>
      <c r="H11" s="20">
        <v>0.110122997973464</v>
      </c>
      <c r="I11" s="20">
        <v>0.13286701617937199</v>
      </c>
      <c r="J11" s="20">
        <v>0.13048374174184499</v>
      </c>
      <c r="K11" s="20"/>
      <c r="L11" s="20">
        <v>7.6536812312217095E-2</v>
      </c>
      <c r="M11" s="20">
        <v>0.133028605881646</v>
      </c>
      <c r="N11" s="20">
        <v>0.114510472105068</v>
      </c>
      <c r="O11" s="20">
        <v>0.167452131726711</v>
      </c>
      <c r="P11" s="20">
        <v>9.6112982974489294E-2</v>
      </c>
      <c r="Q11" s="20">
        <v>6.9059673445921996E-2</v>
      </c>
      <c r="R11" s="20">
        <v>0.18520829584034801</v>
      </c>
      <c r="S11" s="20">
        <v>6.6523467107441697E-2</v>
      </c>
      <c r="T11" s="20">
        <v>0.14540346140557001</v>
      </c>
      <c r="U11" s="20"/>
      <c r="V11" s="20">
        <v>9.7864868455476706E-2</v>
      </c>
      <c r="W11" s="20">
        <v>0.14775688138597901</v>
      </c>
      <c r="X11" s="20"/>
      <c r="Y11" s="20">
        <v>0.12365220252541299</v>
      </c>
      <c r="Z11" s="20">
        <v>9.9658768261627798E-2</v>
      </c>
      <c r="AA11" s="20">
        <v>9.0336466833042597E-2</v>
      </c>
      <c r="AB11" s="20"/>
      <c r="AC11" s="20">
        <v>0.151216255365659</v>
      </c>
      <c r="AD11" s="20">
        <v>0.110067972227105</v>
      </c>
      <c r="AE11" s="20">
        <v>0.13844853525751299</v>
      </c>
      <c r="AF11" s="20">
        <v>7.2631801157838793E-2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F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343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338</v>
      </c>
      <c r="C9" s="14">
        <v>0.296082635815896</v>
      </c>
      <c r="D9" s="14">
        <v>0.31051281745811798</v>
      </c>
      <c r="E9" s="14">
        <v>0.28037292343918302</v>
      </c>
      <c r="F9" s="14"/>
      <c r="G9" s="14">
        <v>0.34968839562148502</v>
      </c>
      <c r="H9" s="14">
        <v>0.2943469055772</v>
      </c>
      <c r="I9" s="14">
        <v>0.242712935025507</v>
      </c>
      <c r="J9" s="14">
        <v>0.29220137276335101</v>
      </c>
      <c r="K9" s="14"/>
      <c r="L9" s="14">
        <v>0.38054175999847201</v>
      </c>
      <c r="M9" s="14">
        <v>0.22233300670616299</v>
      </c>
      <c r="N9" s="14">
        <v>0.23272282865467001</v>
      </c>
      <c r="O9" s="14">
        <v>0.29921751818088399</v>
      </c>
      <c r="P9" s="14">
        <v>0.300278210855007</v>
      </c>
      <c r="Q9" s="14">
        <v>0.29357748992888999</v>
      </c>
      <c r="R9" s="14">
        <v>0.26874108495520899</v>
      </c>
      <c r="S9" s="14">
        <v>0.23450888187417099</v>
      </c>
      <c r="T9" s="14">
        <v>0.305174368741991</v>
      </c>
      <c r="U9" s="14"/>
      <c r="V9" s="14">
        <v>0.31406284125039202</v>
      </c>
      <c r="W9" s="14">
        <v>0.261763351077622</v>
      </c>
      <c r="X9" s="14"/>
      <c r="Y9" s="14">
        <v>0.25613751441654697</v>
      </c>
      <c r="Z9" s="14">
        <v>0.35763363135089099</v>
      </c>
      <c r="AA9" s="14">
        <v>0.33794462954196602</v>
      </c>
      <c r="AB9" s="14"/>
      <c r="AC9" s="14">
        <v>0.219178494998817</v>
      </c>
      <c r="AD9" s="14">
        <v>0.27622964610171302</v>
      </c>
      <c r="AE9" s="14">
        <v>0.37634899071669498</v>
      </c>
      <c r="AF9" s="14">
        <v>0.392292738917146</v>
      </c>
    </row>
    <row r="10" spans="2:32" ht="28.8" x14ac:dyDescent="0.3">
      <c r="B10" s="15" t="s">
        <v>339</v>
      </c>
      <c r="C10" s="14">
        <v>0.44834888487943803</v>
      </c>
      <c r="D10" s="14">
        <v>0.44095007483765603</v>
      </c>
      <c r="E10" s="14">
        <v>0.45709832148868201</v>
      </c>
      <c r="F10" s="14"/>
      <c r="G10" s="14">
        <v>0.40665891203063997</v>
      </c>
      <c r="H10" s="14">
        <v>0.44312125570890898</v>
      </c>
      <c r="I10" s="14">
        <v>0.48638292895027702</v>
      </c>
      <c r="J10" s="14">
        <v>0.479109092401724</v>
      </c>
      <c r="K10" s="14"/>
      <c r="L10" s="14">
        <v>0.438934112880496</v>
      </c>
      <c r="M10" s="14">
        <v>0.462182177179914</v>
      </c>
      <c r="N10" s="14">
        <v>0.49753779993700098</v>
      </c>
      <c r="O10" s="14">
        <v>0.46660508579770599</v>
      </c>
      <c r="P10" s="14">
        <v>0.39841759769600199</v>
      </c>
      <c r="Q10" s="14">
        <v>0.415841533916182</v>
      </c>
      <c r="R10" s="14">
        <v>0.45770055384786701</v>
      </c>
      <c r="S10" s="14">
        <v>0.49271581014975901</v>
      </c>
      <c r="T10" s="14">
        <v>0.45035962249081701</v>
      </c>
      <c r="U10" s="14"/>
      <c r="V10" s="14">
        <v>0.45731893108663002</v>
      </c>
      <c r="W10" s="14">
        <v>0.42600864307082398</v>
      </c>
      <c r="X10" s="14"/>
      <c r="Y10" s="14">
        <v>0.45596534627254098</v>
      </c>
      <c r="Z10" s="14">
        <v>0.43523832499162701</v>
      </c>
      <c r="AA10" s="14">
        <v>0.54823411660913002</v>
      </c>
      <c r="AB10" s="14"/>
      <c r="AC10" s="14">
        <v>0.43930191645357097</v>
      </c>
      <c r="AD10" s="14">
        <v>0.46539715460238801</v>
      </c>
      <c r="AE10" s="14">
        <v>0.39023963094500402</v>
      </c>
      <c r="AF10" s="14">
        <v>0.44061511856211499</v>
      </c>
    </row>
    <row r="11" spans="2:32" ht="28.8" x14ac:dyDescent="0.3">
      <c r="B11" s="15" t="s">
        <v>340</v>
      </c>
      <c r="C11" s="14">
        <v>0.18073096647647699</v>
      </c>
      <c r="D11" s="14">
        <v>0.18147666943502</v>
      </c>
      <c r="E11" s="14">
        <v>0.180529117247999</v>
      </c>
      <c r="F11" s="14"/>
      <c r="G11" s="14">
        <v>0.16342978526497001</v>
      </c>
      <c r="H11" s="14">
        <v>0.184051563688098</v>
      </c>
      <c r="I11" s="14">
        <v>0.19439310141566399</v>
      </c>
      <c r="J11" s="14">
        <v>0.18038147467756799</v>
      </c>
      <c r="K11" s="14"/>
      <c r="L11" s="14">
        <v>0.13468415308605</v>
      </c>
      <c r="M11" s="14">
        <v>0.219731793272266</v>
      </c>
      <c r="N11" s="14">
        <v>0.200637075318263</v>
      </c>
      <c r="O11" s="14">
        <v>0.15701136794945</v>
      </c>
      <c r="P11" s="14">
        <v>0.21012080639241801</v>
      </c>
      <c r="Q11" s="14">
        <v>0.196180829614478</v>
      </c>
      <c r="R11" s="14">
        <v>0.209935152604557</v>
      </c>
      <c r="S11" s="14">
        <v>0.22375329182266601</v>
      </c>
      <c r="T11" s="14">
        <v>0.15436144869043</v>
      </c>
      <c r="U11" s="14"/>
      <c r="V11" s="14">
        <v>0.17063933669820999</v>
      </c>
      <c r="W11" s="14">
        <v>0.20293760881769601</v>
      </c>
      <c r="X11" s="14"/>
      <c r="Y11" s="14">
        <v>0.20226997538963101</v>
      </c>
      <c r="Z11" s="14">
        <v>0.15766899728422801</v>
      </c>
      <c r="AA11" s="14">
        <v>9.2640235755817396E-2</v>
      </c>
      <c r="AB11" s="14"/>
      <c r="AC11" s="14">
        <v>0.21917168270395401</v>
      </c>
      <c r="AD11" s="14">
        <v>0.192854829745569</v>
      </c>
      <c r="AE11" s="14">
        <v>0.15925560747988701</v>
      </c>
      <c r="AF11" s="14">
        <v>0.124703069859482</v>
      </c>
    </row>
    <row r="12" spans="2:32" ht="28.8" x14ac:dyDescent="0.3">
      <c r="B12" s="15" t="s">
        <v>341</v>
      </c>
      <c r="C12" s="14">
        <v>4.7661439612586898E-2</v>
      </c>
      <c r="D12" s="14">
        <v>3.4529621674557101E-2</v>
      </c>
      <c r="E12" s="14">
        <v>6.0097357518622302E-2</v>
      </c>
      <c r="F12" s="14"/>
      <c r="G12" s="14">
        <v>4.9848438609257702E-2</v>
      </c>
      <c r="H12" s="14">
        <v>4.3465646060416897E-2</v>
      </c>
      <c r="I12" s="14">
        <v>5.4354006581129502E-2</v>
      </c>
      <c r="J12" s="14">
        <v>4.2805688291648297E-2</v>
      </c>
      <c r="K12" s="14"/>
      <c r="L12" s="14">
        <v>2.7518973825901499E-2</v>
      </c>
      <c r="M12" s="14">
        <v>6.4066175275421799E-2</v>
      </c>
      <c r="N12" s="14">
        <v>3.0601871969708101E-2</v>
      </c>
      <c r="O12" s="14">
        <v>4.21545066187601E-2</v>
      </c>
      <c r="P12" s="14">
        <v>3.9374259548346398E-2</v>
      </c>
      <c r="Q12" s="14">
        <v>5.8514180745995702E-2</v>
      </c>
      <c r="R12" s="14">
        <v>4.3587434187276203E-2</v>
      </c>
      <c r="S12" s="14">
        <v>4.9022016153403701E-2</v>
      </c>
      <c r="T12" s="14">
        <v>6.9356411150350197E-2</v>
      </c>
      <c r="U12" s="14"/>
      <c r="V12" s="14">
        <v>3.9280518210140801E-2</v>
      </c>
      <c r="W12" s="14">
        <v>6.4037084234396996E-2</v>
      </c>
      <c r="X12" s="14"/>
      <c r="Y12" s="14">
        <v>5.1398269160838499E-2</v>
      </c>
      <c r="Z12" s="14">
        <v>3.18209942413007E-2</v>
      </c>
      <c r="AA12" s="14">
        <v>2.1181018093086298E-2</v>
      </c>
      <c r="AB12" s="14"/>
      <c r="AC12" s="14">
        <v>6.6575279808126997E-2</v>
      </c>
      <c r="AD12" s="14">
        <v>4.2365635795220097E-2</v>
      </c>
      <c r="AE12" s="14">
        <v>5.7207408379517898E-2</v>
      </c>
      <c r="AF12" s="14">
        <v>3.2901241175193198E-2</v>
      </c>
    </row>
    <row r="13" spans="2:32" ht="28.8" x14ac:dyDescent="0.3">
      <c r="B13" s="15" t="s">
        <v>342</v>
      </c>
      <c r="C13" s="14">
        <v>2.0917593544155001E-2</v>
      </c>
      <c r="D13" s="14">
        <v>2.3442172239054902E-2</v>
      </c>
      <c r="E13" s="14">
        <v>1.8455574999599801E-2</v>
      </c>
      <c r="F13" s="14"/>
      <c r="G13" s="14">
        <v>2.6137153110462601E-2</v>
      </c>
      <c r="H13" s="14">
        <v>2.66520746261848E-2</v>
      </c>
      <c r="I13" s="14">
        <v>1.3906771441222E-2</v>
      </c>
      <c r="J13" s="14">
        <v>5.5023718657088803E-3</v>
      </c>
      <c r="K13" s="14"/>
      <c r="L13" s="14">
        <v>9.8824113895938492E-3</v>
      </c>
      <c r="M13" s="14">
        <v>1.9464959921121301E-2</v>
      </c>
      <c r="N13" s="14">
        <v>3.2234344361659097E-2</v>
      </c>
      <c r="O13" s="14">
        <v>2.79667604735453E-2</v>
      </c>
      <c r="P13" s="14">
        <v>3.6794796728009303E-2</v>
      </c>
      <c r="Q13" s="14">
        <v>3.5885965794454397E-2</v>
      </c>
      <c r="R13" s="14">
        <v>2.0035774405091199E-2</v>
      </c>
      <c r="S13" s="14">
        <v>0</v>
      </c>
      <c r="T13" s="14">
        <v>1.7633919662561399E-2</v>
      </c>
      <c r="U13" s="14"/>
      <c r="V13" s="14">
        <v>1.6109133942552499E-2</v>
      </c>
      <c r="W13" s="14">
        <v>3.1299965985097301E-2</v>
      </c>
      <c r="X13" s="14"/>
      <c r="Y13" s="14">
        <v>2.73196756577226E-2</v>
      </c>
      <c r="Z13" s="14">
        <v>6.1753411158497404E-3</v>
      </c>
      <c r="AA13" s="14">
        <v>0</v>
      </c>
      <c r="AB13" s="14"/>
      <c r="AC13" s="14">
        <v>4.2932353350087403E-2</v>
      </c>
      <c r="AD13" s="14">
        <v>1.9311298785486201E-2</v>
      </c>
      <c r="AE13" s="14">
        <v>0</v>
      </c>
      <c r="AF13" s="14">
        <v>9.4878314860633202E-3</v>
      </c>
    </row>
    <row r="14" spans="2:32" x14ac:dyDescent="0.3">
      <c r="B14" s="15" t="s">
        <v>88</v>
      </c>
      <c r="C14" s="20">
        <v>6.2584796714471201E-3</v>
      </c>
      <c r="D14" s="20">
        <v>9.0886443555936898E-3</v>
      </c>
      <c r="E14" s="20">
        <v>3.4467053059140701E-3</v>
      </c>
      <c r="F14" s="20"/>
      <c r="G14" s="20">
        <v>4.2373153631841704E-3</v>
      </c>
      <c r="H14" s="20">
        <v>8.3625543391913203E-3</v>
      </c>
      <c r="I14" s="20">
        <v>8.2502565862000807E-3</v>
      </c>
      <c r="J14" s="20">
        <v>0</v>
      </c>
      <c r="K14" s="20"/>
      <c r="L14" s="20">
        <v>8.4385888194874002E-3</v>
      </c>
      <c r="M14" s="20">
        <v>1.22218876451135E-2</v>
      </c>
      <c r="N14" s="20">
        <v>6.2660797586988996E-3</v>
      </c>
      <c r="O14" s="20">
        <v>7.0447609796546002E-3</v>
      </c>
      <c r="P14" s="20">
        <v>1.5014328780216701E-2</v>
      </c>
      <c r="Q14" s="20">
        <v>0</v>
      </c>
      <c r="R14" s="20">
        <v>0</v>
      </c>
      <c r="S14" s="20">
        <v>0</v>
      </c>
      <c r="T14" s="20">
        <v>3.1142292638497498E-3</v>
      </c>
      <c r="U14" s="20"/>
      <c r="V14" s="20">
        <v>2.5892388120746699E-3</v>
      </c>
      <c r="W14" s="20">
        <v>1.3953346814363599E-2</v>
      </c>
      <c r="X14" s="20"/>
      <c r="Y14" s="20">
        <v>6.9092191027193299E-3</v>
      </c>
      <c r="Z14" s="20">
        <v>1.1462711016103499E-2</v>
      </c>
      <c r="AA14" s="20">
        <v>0</v>
      </c>
      <c r="AB14" s="20"/>
      <c r="AC14" s="20">
        <v>1.28402726854445E-2</v>
      </c>
      <c r="AD14" s="20">
        <v>3.8414349696236001E-3</v>
      </c>
      <c r="AE14" s="20">
        <v>1.6948362478896601E-2</v>
      </c>
      <c r="AF14" s="20">
        <v>0</v>
      </c>
    </row>
    <row r="15" spans="2:32" x14ac:dyDescent="0.3">
      <c r="B15" s="16"/>
    </row>
    <row r="16" spans="2:32" x14ac:dyDescent="0.3">
      <c r="B16" t="s">
        <v>65</v>
      </c>
    </row>
    <row r="17" spans="2:2" x14ac:dyDescent="0.3">
      <c r="B17" t="s">
        <v>66</v>
      </c>
    </row>
    <row r="19" spans="2:2" x14ac:dyDescent="0.3">
      <c r="B19"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346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344</v>
      </c>
      <c r="C9" s="14">
        <v>0.55701794056058695</v>
      </c>
      <c r="D9" s="14">
        <v>0.57033358755757702</v>
      </c>
      <c r="E9" s="14">
        <v>0.54429267335126796</v>
      </c>
      <c r="F9" s="14"/>
      <c r="G9" s="14">
        <v>0.57380806246188398</v>
      </c>
      <c r="H9" s="14">
        <v>0.55628038933439095</v>
      </c>
      <c r="I9" s="14">
        <v>0.53831617656618502</v>
      </c>
      <c r="J9" s="14">
        <v>0.56038649096384496</v>
      </c>
      <c r="K9" s="14"/>
      <c r="L9" s="14">
        <v>0.56971242647379605</v>
      </c>
      <c r="M9" s="14">
        <v>0.56645829316882601</v>
      </c>
      <c r="N9" s="14">
        <v>0.53287896507215804</v>
      </c>
      <c r="O9" s="14">
        <v>0.530640919631436</v>
      </c>
      <c r="P9" s="14">
        <v>0.53807601791812198</v>
      </c>
      <c r="Q9" s="14">
        <v>0.58556170594855705</v>
      </c>
      <c r="R9" s="14">
        <v>0.50467609545858505</v>
      </c>
      <c r="S9" s="14">
        <v>0.571212773498608</v>
      </c>
      <c r="T9" s="14">
        <v>0.56531145179115805</v>
      </c>
      <c r="U9" s="14"/>
      <c r="V9" s="14">
        <v>0.603914808365977</v>
      </c>
      <c r="W9" s="14">
        <v>0.46544688231466003</v>
      </c>
      <c r="X9" s="14"/>
      <c r="Y9" s="14">
        <v>0.52916607766560697</v>
      </c>
      <c r="Z9" s="14">
        <v>0.54058348949485402</v>
      </c>
      <c r="AA9" s="14">
        <v>0.75934381175945798</v>
      </c>
      <c r="AB9" s="14"/>
      <c r="AC9" s="14">
        <v>0.45724955663619399</v>
      </c>
      <c r="AD9" s="14">
        <v>0.56684019001649799</v>
      </c>
      <c r="AE9" s="14">
        <v>0.48750392072424598</v>
      </c>
      <c r="AF9" s="14">
        <v>0.68057615267262805</v>
      </c>
    </row>
    <row r="10" spans="2:32" x14ac:dyDescent="0.3">
      <c r="B10" s="15" t="s">
        <v>146</v>
      </c>
      <c r="C10" s="14">
        <v>0.221470134725021</v>
      </c>
      <c r="D10" s="14">
        <v>0.21137995570627499</v>
      </c>
      <c r="E10" s="14">
        <v>0.23030270923221399</v>
      </c>
      <c r="F10" s="14"/>
      <c r="G10" s="14">
        <v>0.145863358193835</v>
      </c>
      <c r="H10" s="14">
        <v>0.230742222618527</v>
      </c>
      <c r="I10" s="14">
        <v>0.27618452499412899</v>
      </c>
      <c r="J10" s="14">
        <v>0.24648702379024001</v>
      </c>
      <c r="K10" s="14"/>
      <c r="L10" s="14">
        <v>0.19971141729498501</v>
      </c>
      <c r="M10" s="14">
        <v>0.236573557062879</v>
      </c>
      <c r="N10" s="14">
        <v>0.21193430545927799</v>
      </c>
      <c r="O10" s="14">
        <v>0.23379093327018199</v>
      </c>
      <c r="P10" s="14">
        <v>0.22081370070888801</v>
      </c>
      <c r="Q10" s="14">
        <v>0.20079328748612199</v>
      </c>
      <c r="R10" s="14">
        <v>0.26185222368743299</v>
      </c>
      <c r="S10" s="14">
        <v>0.22679375532457599</v>
      </c>
      <c r="T10" s="14">
        <v>0.22832226384232901</v>
      </c>
      <c r="U10" s="14"/>
      <c r="V10" s="14">
        <v>0.197097425953352</v>
      </c>
      <c r="W10" s="14">
        <v>0.273274236117512</v>
      </c>
      <c r="X10" s="14"/>
      <c r="Y10" s="14">
        <v>0.233829367231181</v>
      </c>
      <c r="Z10" s="14">
        <v>0.26576951602976301</v>
      </c>
      <c r="AA10" s="14">
        <v>6.2517371352955597E-2</v>
      </c>
      <c r="AB10" s="14"/>
      <c r="AC10" s="14">
        <v>0.257997979443924</v>
      </c>
      <c r="AD10" s="14">
        <v>0.22182147330374999</v>
      </c>
      <c r="AE10" s="14">
        <v>0.31437898093558497</v>
      </c>
      <c r="AF10" s="14">
        <v>0.14597407550598501</v>
      </c>
    </row>
    <row r="11" spans="2:32" x14ac:dyDescent="0.3">
      <c r="B11" s="15" t="s">
        <v>345</v>
      </c>
      <c r="C11" s="14">
        <v>0.215297784657633</v>
      </c>
      <c r="D11" s="14">
        <v>0.21915548359445799</v>
      </c>
      <c r="E11" s="14">
        <v>0.212087488876959</v>
      </c>
      <c r="F11" s="14"/>
      <c r="G11" s="14">
        <v>0.26102633389713797</v>
      </c>
      <c r="H11" s="14">
        <v>0.19940389126558</v>
      </c>
      <c r="I11" s="14">
        <v>0.187243776623358</v>
      </c>
      <c r="J11" s="14">
        <v>0.22261262255905601</v>
      </c>
      <c r="K11" s="14"/>
      <c r="L11" s="14">
        <v>0.30111005671669</v>
      </c>
      <c r="M11" s="14">
        <v>0.19380929234334399</v>
      </c>
      <c r="N11" s="14">
        <v>0.157026333577856</v>
      </c>
      <c r="O11" s="14">
        <v>0.19317987477402301</v>
      </c>
      <c r="P11" s="14">
        <v>0.166246049696505</v>
      </c>
      <c r="Q11" s="14">
        <v>0.20918681873284101</v>
      </c>
      <c r="R11" s="14">
        <v>0.1482703054441</v>
      </c>
      <c r="S11" s="14">
        <v>0.27021223001808398</v>
      </c>
      <c r="T11" s="14">
        <v>0.19499075172967301</v>
      </c>
      <c r="U11" s="14"/>
      <c r="V11" s="14">
        <v>0.246051776469281</v>
      </c>
      <c r="W11" s="14">
        <v>0.14801625494059301</v>
      </c>
      <c r="X11" s="14"/>
      <c r="Y11" s="14">
        <v>0.20988799759764201</v>
      </c>
      <c r="Z11" s="14">
        <v>0.158249401338178</v>
      </c>
      <c r="AA11" s="14">
        <v>0.34472050115053698</v>
      </c>
      <c r="AB11" s="14"/>
      <c r="AC11" s="14">
        <v>0.15801109967521301</v>
      </c>
      <c r="AD11" s="14">
        <v>0.23648695816423501</v>
      </c>
      <c r="AE11" s="14">
        <v>0.121122523636435</v>
      </c>
      <c r="AF11" s="14">
        <v>0.26582950748735301</v>
      </c>
    </row>
    <row r="12" spans="2:32" x14ac:dyDescent="0.3">
      <c r="B12" s="15" t="s">
        <v>63</v>
      </c>
      <c r="C12" s="20">
        <v>0.117694046526661</v>
      </c>
      <c r="D12" s="20">
        <v>0.114825279289723</v>
      </c>
      <c r="E12" s="20">
        <v>0.120917506904377</v>
      </c>
      <c r="F12" s="20"/>
      <c r="G12" s="20">
        <v>0.146575229361283</v>
      </c>
      <c r="H12" s="20">
        <v>0.123360681219899</v>
      </c>
      <c r="I12" s="20">
        <v>8.9321751813104394E-2</v>
      </c>
      <c r="J12" s="20">
        <v>9.3965801613854594E-2</v>
      </c>
      <c r="K12" s="20"/>
      <c r="L12" s="20">
        <v>6.6996976212143594E-2</v>
      </c>
      <c r="M12" s="20">
        <v>0.10664312360686699</v>
      </c>
      <c r="N12" s="20">
        <v>0.16973972765926901</v>
      </c>
      <c r="O12" s="20">
        <v>0.13326936788139801</v>
      </c>
      <c r="P12" s="20">
        <v>0.174709406470067</v>
      </c>
      <c r="Q12" s="20">
        <v>0.112035361093043</v>
      </c>
      <c r="R12" s="20">
        <v>0.14821014282270101</v>
      </c>
      <c r="S12" s="20">
        <v>0.10354432201696399</v>
      </c>
      <c r="T12" s="20">
        <v>0.13621635381424099</v>
      </c>
      <c r="U12" s="20"/>
      <c r="V12" s="20">
        <v>9.2456760868034601E-2</v>
      </c>
      <c r="W12" s="20">
        <v>0.168579178664756</v>
      </c>
      <c r="X12" s="20"/>
      <c r="Y12" s="20">
        <v>0.135453070300142</v>
      </c>
      <c r="Z12" s="20">
        <v>0.10426522562849599</v>
      </c>
      <c r="AA12" s="20">
        <v>2.3291548521166199E-2</v>
      </c>
      <c r="AB12" s="20"/>
      <c r="AC12" s="20">
        <v>0.191151235753279</v>
      </c>
      <c r="AD12" s="20">
        <v>0.10629030571872</v>
      </c>
      <c r="AE12" s="20">
        <v>0.107843183815511</v>
      </c>
      <c r="AF12" s="20">
        <v>6.3852335738602398E-2</v>
      </c>
    </row>
    <row r="13" spans="2:32" x14ac:dyDescent="0.3">
      <c r="B13" s="16"/>
    </row>
    <row r="14" spans="2:32" x14ac:dyDescent="0.3">
      <c r="B14" t="s">
        <v>65</v>
      </c>
    </row>
    <row r="15" spans="2:32" x14ac:dyDescent="0.3">
      <c r="B15" t="s">
        <v>66</v>
      </c>
    </row>
    <row r="17" spans="2:2" x14ac:dyDescent="0.3">
      <c r="B17"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354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435</v>
      </c>
      <c r="D7" s="10">
        <v>245</v>
      </c>
      <c r="E7" s="10">
        <v>190</v>
      </c>
      <c r="F7" s="10"/>
      <c r="G7" s="10">
        <v>100</v>
      </c>
      <c r="H7" s="10">
        <v>165</v>
      </c>
      <c r="I7" s="10">
        <v>97</v>
      </c>
      <c r="J7" s="10">
        <v>73</v>
      </c>
      <c r="K7" s="10"/>
      <c r="L7" s="10">
        <v>128</v>
      </c>
      <c r="M7" s="10">
        <v>56</v>
      </c>
      <c r="N7" s="10">
        <v>21</v>
      </c>
      <c r="O7" s="10">
        <v>30</v>
      </c>
      <c r="P7" s="10">
        <v>27</v>
      </c>
      <c r="Q7" s="10">
        <v>51</v>
      </c>
      <c r="R7" s="10">
        <v>28</v>
      </c>
      <c r="S7" s="10">
        <v>34</v>
      </c>
      <c r="T7" s="10">
        <v>60</v>
      </c>
      <c r="U7" s="10"/>
      <c r="V7" s="10">
        <v>332</v>
      </c>
      <c r="W7" s="10">
        <v>99</v>
      </c>
      <c r="X7" s="10"/>
      <c r="Y7" s="10">
        <v>327</v>
      </c>
      <c r="Z7" s="10">
        <v>26</v>
      </c>
      <c r="AA7" s="10">
        <v>62</v>
      </c>
      <c r="AB7" s="10"/>
      <c r="AC7" s="10">
        <v>83</v>
      </c>
      <c r="AD7" s="10">
        <v>242</v>
      </c>
      <c r="AE7" s="10">
        <v>16</v>
      </c>
      <c r="AF7" s="10">
        <v>90</v>
      </c>
    </row>
    <row r="8" spans="2:32" ht="30" customHeight="1" x14ac:dyDescent="0.3">
      <c r="B8" s="11" t="s">
        <v>19</v>
      </c>
      <c r="C8" s="11">
        <v>432</v>
      </c>
      <c r="D8" s="11">
        <v>220</v>
      </c>
      <c r="E8" s="11">
        <v>212</v>
      </c>
      <c r="F8" s="11"/>
      <c r="G8" s="11">
        <v>136</v>
      </c>
      <c r="H8" s="11">
        <v>152</v>
      </c>
      <c r="I8" s="11">
        <v>90</v>
      </c>
      <c r="J8" s="11">
        <v>54</v>
      </c>
      <c r="K8" s="11"/>
      <c r="L8" s="11">
        <v>135</v>
      </c>
      <c r="M8" s="11">
        <v>57</v>
      </c>
      <c r="N8" s="11">
        <v>20</v>
      </c>
      <c r="O8" s="11">
        <v>30</v>
      </c>
      <c r="P8" s="11">
        <v>26</v>
      </c>
      <c r="Q8" s="11">
        <v>51</v>
      </c>
      <c r="R8" s="11">
        <v>26</v>
      </c>
      <c r="S8" s="11">
        <v>29</v>
      </c>
      <c r="T8" s="11">
        <v>58</v>
      </c>
      <c r="U8" s="11"/>
      <c r="V8" s="11">
        <v>330</v>
      </c>
      <c r="W8" s="11">
        <v>96</v>
      </c>
      <c r="X8" s="11"/>
      <c r="Y8" s="11">
        <v>291</v>
      </c>
      <c r="Z8" s="11">
        <v>41</v>
      </c>
      <c r="AA8" s="11">
        <v>48</v>
      </c>
      <c r="AB8" s="11"/>
      <c r="AC8" s="11">
        <v>75</v>
      </c>
      <c r="AD8" s="11">
        <v>214</v>
      </c>
      <c r="AE8" s="11">
        <v>21</v>
      </c>
      <c r="AF8" s="11">
        <v>116</v>
      </c>
    </row>
    <row r="9" spans="2:32" x14ac:dyDescent="0.3">
      <c r="B9" s="15" t="s">
        <v>347</v>
      </c>
      <c r="C9" s="14">
        <v>0.608573964058164</v>
      </c>
      <c r="D9" s="14">
        <v>0.60116340481102803</v>
      </c>
      <c r="E9" s="14">
        <v>0.616232695102927</v>
      </c>
      <c r="F9" s="14"/>
      <c r="G9" s="14">
        <v>0.63647455590845403</v>
      </c>
      <c r="H9" s="14">
        <v>0.58311918710146105</v>
      </c>
      <c r="I9" s="14">
        <v>0.62354511892059095</v>
      </c>
      <c r="J9" s="14">
        <v>0.58462152854121396</v>
      </c>
      <c r="K9" s="14"/>
      <c r="L9" s="14">
        <v>0.52690377263966304</v>
      </c>
      <c r="M9" s="14">
        <v>0.524677153827384</v>
      </c>
      <c r="N9" s="14">
        <v>0.48365767438578</v>
      </c>
      <c r="O9" s="14">
        <v>0.71189060363316403</v>
      </c>
      <c r="P9" s="14">
        <v>0.73973794114714297</v>
      </c>
      <c r="Q9" s="14">
        <v>0.73070278280545797</v>
      </c>
      <c r="R9" s="14">
        <v>0.51433494821719505</v>
      </c>
      <c r="S9" s="14">
        <v>0.70436966931797895</v>
      </c>
      <c r="T9" s="14">
        <v>0.69827167836873505</v>
      </c>
      <c r="U9" s="14"/>
      <c r="V9" s="14">
        <v>0.64605019776996397</v>
      </c>
      <c r="W9" s="14">
        <v>0.47651548631471502</v>
      </c>
      <c r="X9" s="14"/>
      <c r="Y9" s="14">
        <v>0.57867061648722495</v>
      </c>
      <c r="Z9" s="14">
        <v>0.67649981668577897</v>
      </c>
      <c r="AA9" s="14">
        <v>0.711622917589259</v>
      </c>
      <c r="AB9" s="14"/>
      <c r="AC9" s="14">
        <v>0.52313028830726804</v>
      </c>
      <c r="AD9" s="14">
        <v>0.594225618020924</v>
      </c>
      <c r="AE9" s="14">
        <v>0.31288601093725099</v>
      </c>
      <c r="AF9" s="14">
        <v>0.74138238102187304</v>
      </c>
    </row>
    <row r="10" spans="2:32" x14ac:dyDescent="0.3">
      <c r="B10" s="15" t="s">
        <v>348</v>
      </c>
      <c r="C10" s="14">
        <v>0.29733060759736002</v>
      </c>
      <c r="D10" s="14">
        <v>0.27440379461404102</v>
      </c>
      <c r="E10" s="14">
        <v>0.32102521531818401</v>
      </c>
      <c r="F10" s="14"/>
      <c r="G10" s="14">
        <v>0.32118404470437301</v>
      </c>
      <c r="H10" s="14">
        <v>0.29350723330941098</v>
      </c>
      <c r="I10" s="14">
        <v>0.29317331049408202</v>
      </c>
      <c r="J10" s="14">
        <v>0.25457132803654903</v>
      </c>
      <c r="K10" s="14"/>
      <c r="L10" s="14">
        <v>0.38077680904518002</v>
      </c>
      <c r="M10" s="14">
        <v>0.35824383523624398</v>
      </c>
      <c r="N10" s="14">
        <v>0.222844339313999</v>
      </c>
      <c r="O10" s="14">
        <v>0.31592415487613001</v>
      </c>
      <c r="P10" s="14">
        <v>0.34194007166019202</v>
      </c>
      <c r="Q10" s="14">
        <v>0.27855692202003701</v>
      </c>
      <c r="R10" s="14">
        <v>0.228599324426109</v>
      </c>
      <c r="S10" s="14">
        <v>8.80118399128796E-2</v>
      </c>
      <c r="T10" s="14">
        <v>0.18892564332296499</v>
      </c>
      <c r="U10" s="14"/>
      <c r="V10" s="14">
        <v>0.27922006439968999</v>
      </c>
      <c r="W10" s="14">
        <v>0.36408181749304103</v>
      </c>
      <c r="X10" s="14"/>
      <c r="Y10" s="14">
        <v>0.28851232471151</v>
      </c>
      <c r="Z10" s="14">
        <v>0.34138745076314803</v>
      </c>
      <c r="AA10" s="14">
        <v>0.189218577097338</v>
      </c>
      <c r="AB10" s="14"/>
      <c r="AC10" s="14">
        <v>0.30646585538837801</v>
      </c>
      <c r="AD10" s="14">
        <v>0.27886647719457502</v>
      </c>
      <c r="AE10" s="14">
        <v>0.56632808369106002</v>
      </c>
      <c r="AF10" s="14">
        <v>0.279870493991147</v>
      </c>
    </row>
    <row r="11" spans="2:32" ht="57.6" x14ac:dyDescent="0.3">
      <c r="B11" s="15" t="s">
        <v>349</v>
      </c>
      <c r="C11" s="14">
        <v>0.29186194146795702</v>
      </c>
      <c r="D11" s="14">
        <v>0.30308242024584903</v>
      </c>
      <c r="E11" s="14">
        <v>0.28026570071371698</v>
      </c>
      <c r="F11" s="14"/>
      <c r="G11" s="14">
        <v>0.279625074052195</v>
      </c>
      <c r="H11" s="14">
        <v>0.27396691819864</v>
      </c>
      <c r="I11" s="14">
        <v>0.32723448551189199</v>
      </c>
      <c r="J11" s="14">
        <v>0.314117287246647</v>
      </c>
      <c r="K11" s="14"/>
      <c r="L11" s="14">
        <v>0.33925967975763199</v>
      </c>
      <c r="M11" s="14">
        <v>0.26972334554483202</v>
      </c>
      <c r="N11" s="14">
        <v>0.231786909089951</v>
      </c>
      <c r="O11" s="14">
        <v>0.226101662983024</v>
      </c>
      <c r="P11" s="14">
        <v>0.138971381695871</v>
      </c>
      <c r="Q11" s="14">
        <v>0.31480752163035802</v>
      </c>
      <c r="R11" s="14">
        <v>0.42177104133654902</v>
      </c>
      <c r="S11" s="14">
        <v>0.186909029137792</v>
      </c>
      <c r="T11" s="14">
        <v>0.29983267049427897</v>
      </c>
      <c r="U11" s="14"/>
      <c r="V11" s="14">
        <v>0.30131643777615902</v>
      </c>
      <c r="W11" s="14">
        <v>0.249926747335839</v>
      </c>
      <c r="X11" s="14"/>
      <c r="Y11" s="14">
        <v>0.25747812298293299</v>
      </c>
      <c r="Z11" s="14">
        <v>0.33476523574285</v>
      </c>
      <c r="AA11" s="14">
        <v>0.37160943502409299</v>
      </c>
      <c r="AB11" s="14"/>
      <c r="AC11" s="14">
        <v>0.25633642751984598</v>
      </c>
      <c r="AD11" s="14">
        <v>0.25695308267961098</v>
      </c>
      <c r="AE11" s="14">
        <v>0.22742718580141799</v>
      </c>
      <c r="AF11" s="14">
        <v>0.38292357319749198</v>
      </c>
    </row>
    <row r="12" spans="2:32" x14ac:dyDescent="0.3">
      <c r="B12" s="15" t="s">
        <v>350</v>
      </c>
      <c r="C12" s="14">
        <v>0.25100924908385203</v>
      </c>
      <c r="D12" s="14">
        <v>0.24027937503564301</v>
      </c>
      <c r="E12" s="14">
        <v>0.262098455274488</v>
      </c>
      <c r="F12" s="14"/>
      <c r="G12" s="14">
        <v>0.310467215121355</v>
      </c>
      <c r="H12" s="14">
        <v>0.221902904784716</v>
      </c>
      <c r="I12" s="14">
        <v>0.24265744400286601</v>
      </c>
      <c r="J12" s="14">
        <v>0.19648622282679701</v>
      </c>
      <c r="K12" s="14"/>
      <c r="L12" s="14">
        <v>0.294157331863307</v>
      </c>
      <c r="M12" s="14">
        <v>0.33641798217465002</v>
      </c>
      <c r="N12" s="14">
        <v>6.5439944906808795E-2</v>
      </c>
      <c r="O12" s="14">
        <v>0.230459576744769</v>
      </c>
      <c r="P12" s="14">
        <v>0.27426586499370698</v>
      </c>
      <c r="Q12" s="14">
        <v>0.104793238198732</v>
      </c>
      <c r="R12" s="14">
        <v>0.25651433599916001</v>
      </c>
      <c r="S12" s="14">
        <v>0.24355995308209299</v>
      </c>
      <c r="T12" s="14">
        <v>0.26079058933681198</v>
      </c>
      <c r="U12" s="14"/>
      <c r="V12" s="14">
        <v>0.22668292003151899</v>
      </c>
      <c r="W12" s="14">
        <v>0.32876798820741099</v>
      </c>
      <c r="X12" s="14"/>
      <c r="Y12" s="14">
        <v>0.26086316824354799</v>
      </c>
      <c r="Z12" s="14">
        <v>0.32392411515446701</v>
      </c>
      <c r="AA12" s="14">
        <v>0.30147789090386101</v>
      </c>
      <c r="AB12" s="14"/>
      <c r="AC12" s="14">
        <v>0.299677226511114</v>
      </c>
      <c r="AD12" s="14">
        <v>0.240284206764632</v>
      </c>
      <c r="AE12" s="14">
        <v>0.43088375125315698</v>
      </c>
      <c r="AF12" s="14">
        <v>0.20166312506970999</v>
      </c>
    </row>
    <row r="13" spans="2:32" ht="43.2" x14ac:dyDescent="0.3">
      <c r="B13" s="15" t="s">
        <v>351</v>
      </c>
      <c r="C13" s="14">
        <v>0.20546459671008599</v>
      </c>
      <c r="D13" s="14">
        <v>0.251301953732191</v>
      </c>
      <c r="E13" s="14">
        <v>0.158092195042732</v>
      </c>
      <c r="F13" s="14"/>
      <c r="G13" s="14">
        <v>0.205201204024728</v>
      </c>
      <c r="H13" s="14">
        <v>0.194945174001081</v>
      </c>
      <c r="I13" s="14">
        <v>0.22315362263184499</v>
      </c>
      <c r="J13" s="14">
        <v>0.20616934270679699</v>
      </c>
      <c r="K13" s="14"/>
      <c r="L13" s="14">
        <v>0.227536739437014</v>
      </c>
      <c r="M13" s="14">
        <v>0.178997390534295</v>
      </c>
      <c r="N13" s="14">
        <v>0.23049416737575501</v>
      </c>
      <c r="O13" s="14">
        <v>4.3589359587556102E-2</v>
      </c>
      <c r="P13" s="14">
        <v>0.16474782634017601</v>
      </c>
      <c r="Q13" s="14">
        <v>0.26169833539535903</v>
      </c>
      <c r="R13" s="14">
        <v>0.206221377748111</v>
      </c>
      <c r="S13" s="14">
        <v>0.24613821176061401</v>
      </c>
      <c r="T13" s="14">
        <v>0.20450072751305901</v>
      </c>
      <c r="U13" s="14"/>
      <c r="V13" s="14">
        <v>0.20936449980251701</v>
      </c>
      <c r="W13" s="14">
        <v>0.19132004864549201</v>
      </c>
      <c r="X13" s="14"/>
      <c r="Y13" s="14">
        <v>0.20910555619893401</v>
      </c>
      <c r="Z13" s="14">
        <v>0.11145571447613301</v>
      </c>
      <c r="AA13" s="14">
        <v>0.25498556293355701</v>
      </c>
      <c r="AB13" s="14"/>
      <c r="AC13" s="14">
        <v>0.201641004950946</v>
      </c>
      <c r="AD13" s="14">
        <v>0.20764377763552599</v>
      </c>
      <c r="AE13" s="14">
        <v>0.155090941291888</v>
      </c>
      <c r="AF13" s="14">
        <v>0.21252979707542299</v>
      </c>
    </row>
    <row r="14" spans="2:32" x14ac:dyDescent="0.3">
      <c r="B14" s="15" t="s">
        <v>352</v>
      </c>
      <c r="C14" s="14">
        <v>0.20178921435802999</v>
      </c>
      <c r="D14" s="14">
        <v>0.17702182360839699</v>
      </c>
      <c r="E14" s="14">
        <v>0.22738603884941799</v>
      </c>
      <c r="F14" s="14"/>
      <c r="G14" s="14">
        <v>0.22272900663685899</v>
      </c>
      <c r="H14" s="14">
        <v>0.21727206838008201</v>
      </c>
      <c r="I14" s="14">
        <v>0.163073460000321</v>
      </c>
      <c r="J14" s="14">
        <v>0.16988655586981499</v>
      </c>
      <c r="K14" s="14"/>
      <c r="L14" s="14">
        <v>0.243730437957178</v>
      </c>
      <c r="M14" s="14">
        <v>0.179282841182766</v>
      </c>
      <c r="N14" s="14">
        <v>0.17250504437488201</v>
      </c>
      <c r="O14" s="14">
        <v>0.30931036792667399</v>
      </c>
      <c r="P14" s="14">
        <v>0.183856018888849</v>
      </c>
      <c r="Q14" s="14">
        <v>0.14640671724429399</v>
      </c>
      <c r="R14" s="14">
        <v>0.18894490196245201</v>
      </c>
      <c r="S14" s="14">
        <v>0.13240217945642399</v>
      </c>
      <c r="T14" s="14">
        <v>0.17717195226106</v>
      </c>
      <c r="U14" s="14"/>
      <c r="V14" s="14">
        <v>0.19570432151825201</v>
      </c>
      <c r="W14" s="14">
        <v>0.22156322645977899</v>
      </c>
      <c r="X14" s="14"/>
      <c r="Y14" s="14">
        <v>0.18921477602868</v>
      </c>
      <c r="Z14" s="14">
        <v>0.160608906044654</v>
      </c>
      <c r="AA14" s="14">
        <v>0.242896691258849</v>
      </c>
      <c r="AB14" s="14"/>
      <c r="AC14" s="14">
        <v>0.16059430316419401</v>
      </c>
      <c r="AD14" s="14">
        <v>0.19499870897062299</v>
      </c>
      <c r="AE14" s="14">
        <v>0.43557921508886799</v>
      </c>
      <c r="AF14" s="14">
        <v>0.197002307628728</v>
      </c>
    </row>
    <row r="15" spans="2:32" ht="28.8" x14ac:dyDescent="0.3">
      <c r="B15" s="15" t="s">
        <v>353</v>
      </c>
      <c r="C15" s="14">
        <v>0.12845318125723501</v>
      </c>
      <c r="D15" s="14">
        <v>0.17123554462799101</v>
      </c>
      <c r="E15" s="14">
        <v>8.4238081750062796E-2</v>
      </c>
      <c r="F15" s="14"/>
      <c r="G15" s="14">
        <v>0.12618549527850201</v>
      </c>
      <c r="H15" s="14">
        <v>0.167309555654164</v>
      </c>
      <c r="I15" s="14">
        <v>6.9116407842371302E-2</v>
      </c>
      <c r="J15" s="14">
        <v>0.123982630133311</v>
      </c>
      <c r="K15" s="14"/>
      <c r="L15" s="14">
        <v>0.15608232588604301</v>
      </c>
      <c r="M15" s="14">
        <v>0.111714583911215</v>
      </c>
      <c r="N15" s="14">
        <v>4.6621731445219597E-2</v>
      </c>
      <c r="O15" s="14">
        <v>2.5980640632891201E-2</v>
      </c>
      <c r="P15" s="14">
        <v>0.28528008406094302</v>
      </c>
      <c r="Q15" s="14">
        <v>7.9897734069519805E-2</v>
      </c>
      <c r="R15" s="14">
        <v>0.11041829046248</v>
      </c>
      <c r="S15" s="14">
        <v>0.12302408501425199</v>
      </c>
      <c r="T15" s="14">
        <v>0.14531958504871201</v>
      </c>
      <c r="U15" s="14"/>
      <c r="V15" s="14">
        <v>0.135956512946558</v>
      </c>
      <c r="W15" s="14">
        <v>0.110666279390936</v>
      </c>
      <c r="X15" s="14"/>
      <c r="Y15" s="14">
        <v>0.13882511388977301</v>
      </c>
      <c r="Z15" s="14">
        <v>0.11144625274915</v>
      </c>
      <c r="AA15" s="14">
        <v>0.13872730168931799</v>
      </c>
      <c r="AB15" s="14"/>
      <c r="AC15" s="14">
        <v>0.116741096149586</v>
      </c>
      <c r="AD15" s="14">
        <v>0.14788770616018901</v>
      </c>
      <c r="AE15" s="14">
        <v>8.9342171237673004E-2</v>
      </c>
      <c r="AF15" s="14">
        <v>0.114008883011809</v>
      </c>
    </row>
    <row r="16" spans="2:32" x14ac:dyDescent="0.3">
      <c r="B16" s="15" t="s">
        <v>63</v>
      </c>
      <c r="C16" s="14">
        <v>5.7777516069867701E-3</v>
      </c>
      <c r="D16" s="14">
        <v>7.1765765269728799E-3</v>
      </c>
      <c r="E16" s="14">
        <v>4.3320815187238102E-3</v>
      </c>
      <c r="F16" s="14"/>
      <c r="G16" s="14">
        <v>0</v>
      </c>
      <c r="H16" s="14">
        <v>1.12438034617281E-2</v>
      </c>
      <c r="I16" s="14">
        <v>8.7326357943436506E-3</v>
      </c>
      <c r="J16" s="14">
        <v>0</v>
      </c>
      <c r="K16" s="14"/>
      <c r="L16" s="14">
        <v>0</v>
      </c>
      <c r="M16" s="14">
        <v>1.6114832780602498E-2</v>
      </c>
      <c r="N16" s="14">
        <v>0</v>
      </c>
      <c r="O16" s="14">
        <v>2.59880004388067E-2</v>
      </c>
      <c r="P16" s="14">
        <v>0</v>
      </c>
      <c r="Q16" s="14">
        <v>0</v>
      </c>
      <c r="R16" s="14">
        <v>0</v>
      </c>
      <c r="S16" s="14">
        <v>0</v>
      </c>
      <c r="T16" s="14">
        <v>1.3670097041307699E-2</v>
      </c>
      <c r="U16" s="14"/>
      <c r="V16" s="14">
        <v>2.3893419564266702E-3</v>
      </c>
      <c r="W16" s="14">
        <v>1.7718727055326101E-2</v>
      </c>
      <c r="X16" s="14"/>
      <c r="Y16" s="14">
        <v>8.5885683467826004E-3</v>
      </c>
      <c r="Z16" s="14">
        <v>0</v>
      </c>
      <c r="AA16" s="14">
        <v>0</v>
      </c>
      <c r="AB16" s="14"/>
      <c r="AC16" s="14">
        <v>2.2766442030508802E-2</v>
      </c>
      <c r="AD16" s="14">
        <v>3.68823849424496E-3</v>
      </c>
      <c r="AE16" s="14">
        <v>0</v>
      </c>
      <c r="AF16" s="14">
        <v>0</v>
      </c>
    </row>
    <row r="17" spans="2:32" x14ac:dyDescent="0.3">
      <c r="B17" s="15" t="s">
        <v>142</v>
      </c>
      <c r="C17" s="20">
        <v>1.0726234917428501E-2</v>
      </c>
      <c r="D17" s="20">
        <v>1.3659655334257099E-2</v>
      </c>
      <c r="E17" s="20">
        <v>7.6945773509111796E-3</v>
      </c>
      <c r="F17" s="20"/>
      <c r="G17" s="20">
        <v>1.6233286886885301E-2</v>
      </c>
      <c r="H17" s="20">
        <v>1.12438034617281E-2</v>
      </c>
      <c r="I17" s="20">
        <v>0</v>
      </c>
      <c r="J17" s="20">
        <v>1.33180317026336E-2</v>
      </c>
      <c r="K17" s="20"/>
      <c r="L17" s="20">
        <v>1.2123251342179999E-2</v>
      </c>
      <c r="M17" s="20">
        <v>1.3793066595434E-2</v>
      </c>
      <c r="N17" s="20">
        <v>0</v>
      </c>
      <c r="O17" s="20">
        <v>7.2934729747551399E-2</v>
      </c>
      <c r="P17" s="20">
        <v>0</v>
      </c>
      <c r="Q17" s="20">
        <v>0</v>
      </c>
      <c r="R17" s="20">
        <v>0</v>
      </c>
      <c r="S17" s="20">
        <v>0</v>
      </c>
      <c r="T17" s="20">
        <v>0</v>
      </c>
      <c r="U17" s="20"/>
      <c r="V17" s="20">
        <v>1.4055159513746999E-2</v>
      </c>
      <c r="W17" s="20">
        <v>0</v>
      </c>
      <c r="X17" s="20"/>
      <c r="Y17" s="20">
        <v>1.5944437898746101E-2</v>
      </c>
      <c r="Z17" s="20">
        <v>0</v>
      </c>
      <c r="AA17" s="20">
        <v>0</v>
      </c>
      <c r="AB17" s="20"/>
      <c r="AC17" s="20">
        <v>0</v>
      </c>
      <c r="AD17" s="20">
        <v>2.1695839819797599E-2</v>
      </c>
      <c r="AE17" s="20">
        <v>0</v>
      </c>
      <c r="AF17" s="20">
        <v>0</v>
      </c>
    </row>
    <row r="18" spans="2:32" x14ac:dyDescent="0.3">
      <c r="B18" s="16" t="s">
        <v>458</v>
      </c>
    </row>
    <row r="19" spans="2:32" x14ac:dyDescent="0.3">
      <c r="B19" t="s">
        <v>65</v>
      </c>
    </row>
    <row r="20" spans="2:32" x14ac:dyDescent="0.3">
      <c r="B20" t="s">
        <v>66</v>
      </c>
    </row>
    <row r="22" spans="2:32" x14ac:dyDescent="0.3">
      <c r="B22"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F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363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1319</v>
      </c>
      <c r="D7" s="10">
        <v>720</v>
      </c>
      <c r="E7" s="10">
        <v>598</v>
      </c>
      <c r="F7" s="10"/>
      <c r="G7" s="10">
        <v>275</v>
      </c>
      <c r="H7" s="10">
        <v>513</v>
      </c>
      <c r="I7" s="10">
        <v>318</v>
      </c>
      <c r="J7" s="10">
        <v>213</v>
      </c>
      <c r="K7" s="10"/>
      <c r="L7" s="10">
        <v>303</v>
      </c>
      <c r="M7" s="10">
        <v>191</v>
      </c>
      <c r="N7" s="10">
        <v>86</v>
      </c>
      <c r="O7" s="10">
        <v>100</v>
      </c>
      <c r="P7" s="10">
        <v>96</v>
      </c>
      <c r="Q7" s="10">
        <v>162</v>
      </c>
      <c r="R7" s="10">
        <v>111</v>
      </c>
      <c r="S7" s="10">
        <v>80</v>
      </c>
      <c r="T7" s="10">
        <v>190</v>
      </c>
      <c r="U7" s="10"/>
      <c r="V7" s="10">
        <v>952</v>
      </c>
      <c r="W7" s="10">
        <v>359</v>
      </c>
      <c r="X7" s="10"/>
      <c r="Y7" s="10">
        <v>988</v>
      </c>
      <c r="Z7" s="10">
        <v>106</v>
      </c>
      <c r="AA7" s="10">
        <v>160</v>
      </c>
      <c r="AB7" s="10"/>
      <c r="AC7" s="10">
        <v>292</v>
      </c>
      <c r="AD7" s="10">
        <v>691</v>
      </c>
      <c r="AE7" s="10">
        <v>67</v>
      </c>
      <c r="AF7" s="10">
        <v>261</v>
      </c>
    </row>
    <row r="8" spans="2:32" ht="30" customHeight="1" x14ac:dyDescent="0.3">
      <c r="B8" s="11" t="s">
        <v>19</v>
      </c>
      <c r="C8" s="11">
        <v>1326</v>
      </c>
      <c r="D8" s="11">
        <v>675</v>
      </c>
      <c r="E8" s="11">
        <v>650</v>
      </c>
      <c r="F8" s="11"/>
      <c r="G8" s="11">
        <v>369</v>
      </c>
      <c r="H8" s="11">
        <v>492</v>
      </c>
      <c r="I8" s="11">
        <v>306</v>
      </c>
      <c r="J8" s="11">
        <v>159</v>
      </c>
      <c r="K8" s="11"/>
      <c r="L8" s="11">
        <v>328</v>
      </c>
      <c r="M8" s="11">
        <v>194</v>
      </c>
      <c r="N8" s="11">
        <v>78</v>
      </c>
      <c r="O8" s="11">
        <v>99</v>
      </c>
      <c r="P8" s="11">
        <v>95</v>
      </c>
      <c r="Q8" s="11">
        <v>169</v>
      </c>
      <c r="R8" s="11">
        <v>105</v>
      </c>
      <c r="S8" s="11">
        <v>71</v>
      </c>
      <c r="T8" s="11">
        <v>188</v>
      </c>
      <c r="U8" s="11"/>
      <c r="V8" s="11">
        <v>952</v>
      </c>
      <c r="W8" s="11">
        <v>364</v>
      </c>
      <c r="X8" s="11"/>
      <c r="Y8" s="11">
        <v>874</v>
      </c>
      <c r="Z8" s="11">
        <v>164</v>
      </c>
      <c r="AA8" s="11">
        <v>128</v>
      </c>
      <c r="AB8" s="11"/>
      <c r="AC8" s="11">
        <v>262</v>
      </c>
      <c r="AD8" s="11">
        <v>607</v>
      </c>
      <c r="AE8" s="11">
        <v>102</v>
      </c>
      <c r="AF8" s="11">
        <v>345</v>
      </c>
    </row>
    <row r="9" spans="2:32" ht="28.8" x14ac:dyDescent="0.3">
      <c r="B9" s="15" t="s">
        <v>355</v>
      </c>
      <c r="C9" s="14">
        <v>0.61047105689044801</v>
      </c>
      <c r="D9" s="14">
        <v>0.601867859128148</v>
      </c>
      <c r="E9" s="14">
        <v>0.61875650963469997</v>
      </c>
      <c r="F9" s="14"/>
      <c r="G9" s="14">
        <v>0.64742581232260099</v>
      </c>
      <c r="H9" s="14">
        <v>0.61328569467480498</v>
      </c>
      <c r="I9" s="14">
        <v>0.54820276709179305</v>
      </c>
      <c r="J9" s="14">
        <v>0.63569167939553395</v>
      </c>
      <c r="K9" s="14"/>
      <c r="L9" s="14">
        <v>0.49623965174212298</v>
      </c>
      <c r="M9" s="14">
        <v>0.67993355731614702</v>
      </c>
      <c r="N9" s="14">
        <v>0.56350133360103505</v>
      </c>
      <c r="O9" s="14">
        <v>0.63302807236219605</v>
      </c>
      <c r="P9" s="14">
        <v>0.713749403353234</v>
      </c>
      <c r="Q9" s="14">
        <v>0.63878787804742498</v>
      </c>
      <c r="R9" s="14">
        <v>0.68256231407946999</v>
      </c>
      <c r="S9" s="14">
        <v>0.62198412448339702</v>
      </c>
      <c r="T9" s="14">
        <v>0.62388715136672201</v>
      </c>
      <c r="U9" s="14"/>
      <c r="V9" s="14">
        <v>0.61436202596144696</v>
      </c>
      <c r="W9" s="14">
        <v>0.59638736508610801</v>
      </c>
      <c r="X9" s="14"/>
      <c r="Y9" s="14">
        <v>0.63799371997912802</v>
      </c>
      <c r="Z9" s="14">
        <v>0.54123423524099601</v>
      </c>
      <c r="AA9" s="14">
        <v>0.67377097941262298</v>
      </c>
      <c r="AB9" s="14"/>
      <c r="AC9" s="14">
        <v>0.62575177916878399</v>
      </c>
      <c r="AD9" s="14">
        <v>0.64150600579679695</v>
      </c>
      <c r="AE9" s="14">
        <v>0.52105710890926105</v>
      </c>
      <c r="AF9" s="14">
        <v>0.56663682304748597</v>
      </c>
    </row>
    <row r="10" spans="2:32" ht="28.8" x14ac:dyDescent="0.3">
      <c r="B10" s="15" t="s">
        <v>356</v>
      </c>
      <c r="C10" s="14">
        <v>0.54223823306722496</v>
      </c>
      <c r="D10" s="14">
        <v>0.52898033928914501</v>
      </c>
      <c r="E10" s="14">
        <v>0.55524460477756499</v>
      </c>
      <c r="F10" s="14"/>
      <c r="G10" s="14">
        <v>0.60285652083639396</v>
      </c>
      <c r="H10" s="14">
        <v>0.51350800272897501</v>
      </c>
      <c r="I10" s="14">
        <v>0.54917913209231595</v>
      </c>
      <c r="J10" s="14">
        <v>0.47698767516810497</v>
      </c>
      <c r="K10" s="14"/>
      <c r="L10" s="14">
        <v>0.49707620760940402</v>
      </c>
      <c r="M10" s="14">
        <v>0.57776750655211795</v>
      </c>
      <c r="N10" s="14">
        <v>0.57563574319772204</v>
      </c>
      <c r="O10" s="14">
        <v>0.54319968630509796</v>
      </c>
      <c r="P10" s="14">
        <v>0.65666142711974196</v>
      </c>
      <c r="Q10" s="14">
        <v>0.52346325527090998</v>
      </c>
      <c r="R10" s="14">
        <v>0.54410870384493004</v>
      </c>
      <c r="S10" s="14">
        <v>0.56705692931963902</v>
      </c>
      <c r="T10" s="14">
        <v>0.51875907669157595</v>
      </c>
      <c r="U10" s="14"/>
      <c r="V10" s="14">
        <v>0.55337555965566498</v>
      </c>
      <c r="W10" s="14">
        <v>0.510248234387643</v>
      </c>
      <c r="X10" s="14"/>
      <c r="Y10" s="14">
        <v>0.54948685027145305</v>
      </c>
      <c r="Z10" s="14">
        <v>0.53130887611261302</v>
      </c>
      <c r="AA10" s="14">
        <v>0.60582371777091903</v>
      </c>
      <c r="AB10" s="14"/>
      <c r="AC10" s="14">
        <v>0.53479485366310997</v>
      </c>
      <c r="AD10" s="14">
        <v>0.55515811523978897</v>
      </c>
      <c r="AE10" s="14">
        <v>0.44727735020482901</v>
      </c>
      <c r="AF10" s="14">
        <v>0.55024142724495195</v>
      </c>
    </row>
    <row r="11" spans="2:32" x14ac:dyDescent="0.3">
      <c r="B11" s="15" t="s">
        <v>357</v>
      </c>
      <c r="C11" s="14">
        <v>0.54117088605952801</v>
      </c>
      <c r="D11" s="14">
        <v>0.52928461872513199</v>
      </c>
      <c r="E11" s="14">
        <v>0.55442164908527503</v>
      </c>
      <c r="F11" s="14"/>
      <c r="G11" s="14">
        <v>0.52525515659628497</v>
      </c>
      <c r="H11" s="14">
        <v>0.55572152289037602</v>
      </c>
      <c r="I11" s="14">
        <v>0.52920798284227999</v>
      </c>
      <c r="J11" s="14">
        <v>0.55611610318724203</v>
      </c>
      <c r="K11" s="14"/>
      <c r="L11" s="14">
        <v>0.48908959597976398</v>
      </c>
      <c r="M11" s="14">
        <v>0.54903786134056598</v>
      </c>
      <c r="N11" s="14">
        <v>0.52419338623049605</v>
      </c>
      <c r="O11" s="14">
        <v>0.59592450823101994</v>
      </c>
      <c r="P11" s="14">
        <v>0.69449469492766502</v>
      </c>
      <c r="Q11" s="14">
        <v>0.54222834204446602</v>
      </c>
      <c r="R11" s="14">
        <v>0.55039855241082603</v>
      </c>
      <c r="S11" s="14">
        <v>0.55042507142727104</v>
      </c>
      <c r="T11" s="14">
        <v>0.51492205305091598</v>
      </c>
      <c r="U11" s="14"/>
      <c r="V11" s="14">
        <v>0.52649542308338904</v>
      </c>
      <c r="W11" s="14">
        <v>0.57095324066702402</v>
      </c>
      <c r="X11" s="14"/>
      <c r="Y11" s="14">
        <v>0.54162533874585095</v>
      </c>
      <c r="Z11" s="14">
        <v>0.51549971101007797</v>
      </c>
      <c r="AA11" s="14">
        <v>0.57588984326749304</v>
      </c>
      <c r="AB11" s="14"/>
      <c r="AC11" s="14">
        <v>0.60244722832875697</v>
      </c>
      <c r="AD11" s="14">
        <v>0.51168048627060003</v>
      </c>
      <c r="AE11" s="14">
        <v>0.49015986430646902</v>
      </c>
      <c r="AF11" s="14">
        <v>0.552543403881956</v>
      </c>
    </row>
    <row r="12" spans="2:32" x14ac:dyDescent="0.3">
      <c r="B12" s="15" t="s">
        <v>358</v>
      </c>
      <c r="C12" s="14">
        <v>0.44583988336328401</v>
      </c>
      <c r="D12" s="14">
        <v>0.43705837102169798</v>
      </c>
      <c r="E12" s="14">
        <v>0.45570638281664</v>
      </c>
      <c r="F12" s="14"/>
      <c r="G12" s="14">
        <v>0.52453223110900105</v>
      </c>
      <c r="H12" s="14">
        <v>0.38389558245622002</v>
      </c>
      <c r="I12" s="14">
        <v>0.46580906578937897</v>
      </c>
      <c r="J12" s="14">
        <v>0.41636830521387502</v>
      </c>
      <c r="K12" s="14"/>
      <c r="L12" s="14">
        <v>0.49684287687540801</v>
      </c>
      <c r="M12" s="14">
        <v>0.44608501700154302</v>
      </c>
      <c r="N12" s="14">
        <v>0.35060506415493597</v>
      </c>
      <c r="O12" s="14">
        <v>0.53794793425004295</v>
      </c>
      <c r="P12" s="14">
        <v>0.40268618727000399</v>
      </c>
      <c r="Q12" s="14">
        <v>0.42442345749709198</v>
      </c>
      <c r="R12" s="14">
        <v>0.43896445098050102</v>
      </c>
      <c r="S12" s="14">
        <v>0.33921891726897901</v>
      </c>
      <c r="T12" s="14">
        <v>0.432209769211296</v>
      </c>
      <c r="U12" s="14"/>
      <c r="V12" s="14">
        <v>0.45571949470964401</v>
      </c>
      <c r="W12" s="14">
        <v>0.42361248013718</v>
      </c>
      <c r="X12" s="14"/>
      <c r="Y12" s="14">
        <v>0.41808473232184801</v>
      </c>
      <c r="Z12" s="14">
        <v>0.40092098585754199</v>
      </c>
      <c r="AA12" s="14">
        <v>0.52837597191815899</v>
      </c>
      <c r="AB12" s="14"/>
      <c r="AC12" s="14">
        <v>0.39949089629340101</v>
      </c>
      <c r="AD12" s="14">
        <v>0.42714382477667601</v>
      </c>
      <c r="AE12" s="14">
        <v>0.48549299596246198</v>
      </c>
      <c r="AF12" s="14">
        <v>0.50596192983616906</v>
      </c>
    </row>
    <row r="13" spans="2:32" x14ac:dyDescent="0.3">
      <c r="B13" s="15" t="s">
        <v>359</v>
      </c>
      <c r="C13" s="14">
        <v>0.43779839798002801</v>
      </c>
      <c r="D13" s="14">
        <v>0.438845498846541</v>
      </c>
      <c r="E13" s="14">
        <v>0.43744227494376098</v>
      </c>
      <c r="F13" s="14"/>
      <c r="G13" s="14">
        <v>0.43237109945968799</v>
      </c>
      <c r="H13" s="14">
        <v>0.44294827335777798</v>
      </c>
      <c r="I13" s="14">
        <v>0.39173527382446699</v>
      </c>
      <c r="J13" s="14">
        <v>0.52309031248521498</v>
      </c>
      <c r="K13" s="14"/>
      <c r="L13" s="14">
        <v>0.47499387318713199</v>
      </c>
      <c r="M13" s="14">
        <v>0.42983201319484499</v>
      </c>
      <c r="N13" s="14">
        <v>0.42134709232449202</v>
      </c>
      <c r="O13" s="14">
        <v>0.36715537115433799</v>
      </c>
      <c r="P13" s="14">
        <v>0.417504001372488</v>
      </c>
      <c r="Q13" s="14">
        <v>0.465125405460034</v>
      </c>
      <c r="R13" s="14">
        <v>0.41814575776924101</v>
      </c>
      <c r="S13" s="14">
        <v>0.49547663523504298</v>
      </c>
      <c r="T13" s="14">
        <v>0.40007885990345399</v>
      </c>
      <c r="U13" s="14"/>
      <c r="V13" s="14">
        <v>0.44293991379787701</v>
      </c>
      <c r="W13" s="14">
        <v>0.42152821917438199</v>
      </c>
      <c r="X13" s="14"/>
      <c r="Y13" s="14">
        <v>0.42091203169670799</v>
      </c>
      <c r="Z13" s="14">
        <v>0.448319481661969</v>
      </c>
      <c r="AA13" s="14">
        <v>0.60726212125383505</v>
      </c>
      <c r="AB13" s="14"/>
      <c r="AC13" s="14">
        <v>0.40126857823182699</v>
      </c>
      <c r="AD13" s="14">
        <v>0.42949493372150499</v>
      </c>
      <c r="AE13" s="14">
        <v>0.47350146604239801</v>
      </c>
      <c r="AF13" s="14">
        <v>0.466579203475043</v>
      </c>
    </row>
    <row r="14" spans="2:32" ht="28.8" x14ac:dyDescent="0.3">
      <c r="B14" s="15" t="s">
        <v>360</v>
      </c>
      <c r="C14" s="14">
        <v>0.31325961888533399</v>
      </c>
      <c r="D14" s="14">
        <v>0.33871538964404202</v>
      </c>
      <c r="E14" s="14">
        <v>0.287341607175021</v>
      </c>
      <c r="F14" s="14"/>
      <c r="G14" s="14">
        <v>0.31801863333994201</v>
      </c>
      <c r="H14" s="14">
        <v>0.31090426960006801</v>
      </c>
      <c r="I14" s="14">
        <v>0.31331131900367698</v>
      </c>
      <c r="J14" s="14">
        <v>0.30939491201039498</v>
      </c>
      <c r="K14" s="14"/>
      <c r="L14" s="14">
        <v>0.35053788562167698</v>
      </c>
      <c r="M14" s="14">
        <v>0.28622624335531199</v>
      </c>
      <c r="N14" s="14">
        <v>0.190390770351855</v>
      </c>
      <c r="O14" s="14">
        <v>0.33032723447656998</v>
      </c>
      <c r="P14" s="14">
        <v>0.31526137028505002</v>
      </c>
      <c r="Q14" s="14">
        <v>0.36998515966198797</v>
      </c>
      <c r="R14" s="14">
        <v>0.24952078641731701</v>
      </c>
      <c r="S14" s="14">
        <v>0.274779317710238</v>
      </c>
      <c r="T14" s="14">
        <v>0.31572504540051</v>
      </c>
      <c r="U14" s="14"/>
      <c r="V14" s="14">
        <v>0.325878018877437</v>
      </c>
      <c r="W14" s="14">
        <v>0.28199082039064299</v>
      </c>
      <c r="X14" s="14"/>
      <c r="Y14" s="14">
        <v>0.28354417332705001</v>
      </c>
      <c r="Z14" s="14">
        <v>0.38570240101772402</v>
      </c>
      <c r="AA14" s="14">
        <v>0.38967256347292301</v>
      </c>
      <c r="AB14" s="14"/>
      <c r="AC14" s="14">
        <v>0.23956495485441701</v>
      </c>
      <c r="AD14" s="14">
        <v>0.30363023603761702</v>
      </c>
      <c r="AE14" s="14">
        <v>0.39082838515083601</v>
      </c>
      <c r="AF14" s="14">
        <v>0.364994609622668</v>
      </c>
    </row>
    <row r="15" spans="2:32" ht="28.8" x14ac:dyDescent="0.3">
      <c r="B15" s="15" t="s">
        <v>361</v>
      </c>
      <c r="C15" s="14">
        <v>0.29408374596713199</v>
      </c>
      <c r="D15" s="14">
        <v>0.30210218008155199</v>
      </c>
      <c r="E15" s="14">
        <v>0.28624621893446001</v>
      </c>
      <c r="F15" s="14"/>
      <c r="G15" s="14">
        <v>0.26045890869553401</v>
      </c>
      <c r="H15" s="14">
        <v>0.29526737492447502</v>
      </c>
      <c r="I15" s="14">
        <v>0.31295543301637202</v>
      </c>
      <c r="J15" s="14">
        <v>0.332241648090007</v>
      </c>
      <c r="K15" s="14"/>
      <c r="L15" s="14">
        <v>0.35097247780287799</v>
      </c>
      <c r="M15" s="14">
        <v>0.234327733784014</v>
      </c>
      <c r="N15" s="14">
        <v>0.21117873929971701</v>
      </c>
      <c r="O15" s="14">
        <v>0.293690334727369</v>
      </c>
      <c r="P15" s="14">
        <v>0.24630402400571899</v>
      </c>
      <c r="Q15" s="14">
        <v>0.31055988492016701</v>
      </c>
      <c r="R15" s="14">
        <v>0.20393076301230501</v>
      </c>
      <c r="S15" s="14">
        <v>0.29484260203026902</v>
      </c>
      <c r="T15" s="14">
        <v>0.35000388948921901</v>
      </c>
      <c r="U15" s="14"/>
      <c r="V15" s="14">
        <v>0.30117427812168002</v>
      </c>
      <c r="W15" s="14">
        <v>0.27407134288021401</v>
      </c>
      <c r="X15" s="14"/>
      <c r="Y15" s="14">
        <v>0.260380285291677</v>
      </c>
      <c r="Z15" s="14">
        <v>0.346874989855253</v>
      </c>
      <c r="AA15" s="14">
        <v>0.35375634530582201</v>
      </c>
      <c r="AB15" s="14"/>
      <c r="AC15" s="14">
        <v>0.239749783190083</v>
      </c>
      <c r="AD15" s="14">
        <v>0.27139004066162498</v>
      </c>
      <c r="AE15" s="14">
        <v>0.36211845584378499</v>
      </c>
      <c r="AF15" s="14">
        <v>0.35354164595207799</v>
      </c>
    </row>
    <row r="16" spans="2:32" ht="28.8" x14ac:dyDescent="0.3">
      <c r="B16" s="15" t="s">
        <v>362</v>
      </c>
      <c r="C16" s="14">
        <v>0.17461962226571201</v>
      </c>
      <c r="D16" s="14">
        <v>0.191692157220858</v>
      </c>
      <c r="E16" s="14">
        <v>0.15717779751911901</v>
      </c>
      <c r="F16" s="14"/>
      <c r="G16" s="14">
        <v>0.199452555102376</v>
      </c>
      <c r="H16" s="14">
        <v>0.149669467892876</v>
      </c>
      <c r="I16" s="14">
        <v>0.15418993921472099</v>
      </c>
      <c r="J16" s="14">
        <v>0.23347909310213899</v>
      </c>
      <c r="K16" s="14"/>
      <c r="L16" s="14">
        <v>0.23915328741918901</v>
      </c>
      <c r="M16" s="14">
        <v>0.13249041018184801</v>
      </c>
      <c r="N16" s="14">
        <v>0.12566591271639699</v>
      </c>
      <c r="O16" s="14">
        <v>0.15622261011319899</v>
      </c>
      <c r="P16" s="14">
        <v>0.15164634161447901</v>
      </c>
      <c r="Q16" s="14">
        <v>0.169277514341167</v>
      </c>
      <c r="R16" s="14">
        <v>0.17018921394640901</v>
      </c>
      <c r="S16" s="14">
        <v>0.16620007335477199</v>
      </c>
      <c r="T16" s="14">
        <v>0.15727205114398801</v>
      </c>
      <c r="U16" s="14"/>
      <c r="V16" s="14">
        <v>0.18552039919567301</v>
      </c>
      <c r="W16" s="14">
        <v>0.145802866422335</v>
      </c>
      <c r="X16" s="14"/>
      <c r="Y16" s="14">
        <v>0.15301858983305699</v>
      </c>
      <c r="Z16" s="14">
        <v>0.21687046084185099</v>
      </c>
      <c r="AA16" s="14">
        <v>0.22227862401628701</v>
      </c>
      <c r="AB16" s="14"/>
      <c r="AC16" s="14">
        <v>0.122010817774122</v>
      </c>
      <c r="AD16" s="14">
        <v>0.167629228887757</v>
      </c>
      <c r="AE16" s="14">
        <v>0.206838006255049</v>
      </c>
      <c r="AF16" s="14">
        <v>0.216977088247641</v>
      </c>
    </row>
    <row r="17" spans="2:32" x14ac:dyDescent="0.3">
      <c r="B17" s="15" t="s">
        <v>63</v>
      </c>
      <c r="C17" s="14">
        <v>6.4929444142488302E-3</v>
      </c>
      <c r="D17" s="14">
        <v>4.66811204810391E-3</v>
      </c>
      <c r="E17" s="14">
        <v>8.3992850544641704E-3</v>
      </c>
      <c r="F17" s="14"/>
      <c r="G17" s="14">
        <v>3.4983368280611001E-3</v>
      </c>
      <c r="H17" s="14">
        <v>9.9477819574736708E-3</v>
      </c>
      <c r="I17" s="14">
        <v>5.5879239570097499E-3</v>
      </c>
      <c r="J17" s="14">
        <v>4.4951476995779603E-3</v>
      </c>
      <c r="K17" s="14"/>
      <c r="L17" s="14">
        <v>7.0826973873289404E-3</v>
      </c>
      <c r="M17" s="14">
        <v>4.7553039876602502E-3</v>
      </c>
      <c r="N17" s="14">
        <v>0</v>
      </c>
      <c r="O17" s="14">
        <v>0</v>
      </c>
      <c r="P17" s="14">
        <v>2.3246994931588001E-2</v>
      </c>
      <c r="Q17" s="14">
        <v>0</v>
      </c>
      <c r="R17" s="14">
        <v>0</v>
      </c>
      <c r="S17" s="14">
        <v>1.11388914482393E-2</v>
      </c>
      <c r="T17" s="14">
        <v>1.2583970823556299E-2</v>
      </c>
      <c r="U17" s="14"/>
      <c r="V17" s="14">
        <v>6.4223375318287097E-3</v>
      </c>
      <c r="W17" s="14">
        <v>6.8656376340080804E-3</v>
      </c>
      <c r="X17" s="14"/>
      <c r="Y17" s="14">
        <v>8.0133453358808993E-3</v>
      </c>
      <c r="Z17" s="14">
        <v>9.8026693283136002E-3</v>
      </c>
      <c r="AA17" s="14">
        <v>0</v>
      </c>
      <c r="AB17" s="14"/>
      <c r="AC17" s="14">
        <v>9.5419251797894903E-3</v>
      </c>
      <c r="AD17" s="14">
        <v>7.4195279580557202E-3</v>
      </c>
      <c r="AE17" s="14">
        <v>0</v>
      </c>
      <c r="AF17" s="14">
        <v>4.6690531673316497E-3</v>
      </c>
    </row>
    <row r="18" spans="2:32" x14ac:dyDescent="0.3">
      <c r="B18" s="15" t="s">
        <v>142</v>
      </c>
      <c r="C18" s="20">
        <v>3.36596746536711E-3</v>
      </c>
      <c r="D18" s="20">
        <v>2.3360345802937001E-3</v>
      </c>
      <c r="E18" s="20">
        <v>4.4414045050172601E-3</v>
      </c>
      <c r="F18" s="20"/>
      <c r="G18" s="20">
        <v>2.61462508553906E-3</v>
      </c>
      <c r="H18" s="20">
        <v>0</v>
      </c>
      <c r="I18" s="20">
        <v>3.0108587375442899E-3</v>
      </c>
      <c r="J18" s="20">
        <v>1.6217409321045002E-2</v>
      </c>
      <c r="K18" s="20"/>
      <c r="L18" s="20">
        <v>0</v>
      </c>
      <c r="M18" s="20">
        <v>1.01570094097913E-2</v>
      </c>
      <c r="N18" s="20">
        <v>1.18431277293508E-2</v>
      </c>
      <c r="O18" s="20">
        <v>0</v>
      </c>
      <c r="P18" s="20">
        <v>0</v>
      </c>
      <c r="Q18" s="20">
        <v>5.7193893108421299E-3</v>
      </c>
      <c r="R18" s="20">
        <v>5.8507017731407197E-3</v>
      </c>
      <c r="S18" s="20">
        <v>0</v>
      </c>
      <c r="T18" s="20">
        <v>0</v>
      </c>
      <c r="U18" s="20"/>
      <c r="V18" s="20">
        <v>3.07927112087753E-3</v>
      </c>
      <c r="W18" s="20">
        <v>4.2140208089488504E-3</v>
      </c>
      <c r="X18" s="20"/>
      <c r="Y18" s="20">
        <v>1.7542409882527099E-3</v>
      </c>
      <c r="Z18" s="20">
        <v>0</v>
      </c>
      <c r="AA18" s="20">
        <v>7.5441569655200803E-3</v>
      </c>
      <c r="AB18" s="20"/>
      <c r="AC18" s="20">
        <v>5.8566841724782296E-3</v>
      </c>
      <c r="AD18" s="20">
        <v>0</v>
      </c>
      <c r="AE18" s="20">
        <v>0</v>
      </c>
      <c r="AF18" s="20">
        <v>8.4933202014619603E-3</v>
      </c>
    </row>
    <row r="19" spans="2:32" x14ac:dyDescent="0.3">
      <c r="B19" s="16" t="s">
        <v>459</v>
      </c>
    </row>
    <row r="20" spans="2:32" x14ac:dyDescent="0.3">
      <c r="B20" t="s">
        <v>65</v>
      </c>
    </row>
    <row r="21" spans="2:32" x14ac:dyDescent="0.3">
      <c r="B21" t="s">
        <v>66</v>
      </c>
    </row>
    <row r="23" spans="2:32" x14ac:dyDescent="0.3">
      <c r="B23"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F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374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364</v>
      </c>
      <c r="C9" s="14">
        <v>0.63503377462539801</v>
      </c>
      <c r="D9" s="14">
        <v>0.62383668529599101</v>
      </c>
      <c r="E9" s="14">
        <v>0.64513414106192701</v>
      </c>
      <c r="F9" s="14"/>
      <c r="G9" s="14">
        <v>0.57176296359260703</v>
      </c>
      <c r="H9" s="14">
        <v>0.62442329345674596</v>
      </c>
      <c r="I9" s="14">
        <v>0.66044183873613804</v>
      </c>
      <c r="J9" s="14">
        <v>0.75480914021980905</v>
      </c>
      <c r="K9" s="14"/>
      <c r="L9" s="14">
        <v>0.54849111699669795</v>
      </c>
      <c r="M9" s="14">
        <v>0.66291873211972896</v>
      </c>
      <c r="N9" s="14">
        <v>0.63800638330145898</v>
      </c>
      <c r="O9" s="14">
        <v>0.68507169731144102</v>
      </c>
      <c r="P9" s="14">
        <v>0.697604459578273</v>
      </c>
      <c r="Q9" s="14">
        <v>0.62401021519111299</v>
      </c>
      <c r="R9" s="14">
        <v>0.64291493725244098</v>
      </c>
      <c r="S9" s="14">
        <v>0.65818138294571304</v>
      </c>
      <c r="T9" s="14">
        <v>0.67335691840483902</v>
      </c>
      <c r="U9" s="14"/>
      <c r="V9" s="14">
        <v>0.64349811535608503</v>
      </c>
      <c r="W9" s="14">
        <v>0.61805291454092404</v>
      </c>
      <c r="X9" s="14"/>
      <c r="Y9" s="14">
        <v>0.65621704364581301</v>
      </c>
      <c r="Z9" s="14">
        <v>0.53662486948990695</v>
      </c>
      <c r="AA9" s="14">
        <v>0.66478739164339895</v>
      </c>
      <c r="AB9" s="14"/>
      <c r="AC9" s="14">
        <v>0.63673103151650801</v>
      </c>
      <c r="AD9" s="14">
        <v>0.66638392936667701</v>
      </c>
      <c r="AE9" s="14">
        <v>0.56779457911435605</v>
      </c>
      <c r="AF9" s="14">
        <v>0.59617578688149797</v>
      </c>
    </row>
    <row r="10" spans="2:32" ht="28.8" x14ac:dyDescent="0.3">
      <c r="B10" s="15" t="s">
        <v>365</v>
      </c>
      <c r="C10" s="14">
        <v>0.57672304971988297</v>
      </c>
      <c r="D10" s="14">
        <v>0.59307345340332596</v>
      </c>
      <c r="E10" s="14">
        <v>0.55993749517561198</v>
      </c>
      <c r="F10" s="14"/>
      <c r="G10" s="14">
        <v>0.59097601048477399</v>
      </c>
      <c r="H10" s="14">
        <v>0.56720652922121995</v>
      </c>
      <c r="I10" s="14">
        <v>0.56183112890486797</v>
      </c>
      <c r="J10" s="14">
        <v>0.60572491251468097</v>
      </c>
      <c r="K10" s="14"/>
      <c r="L10" s="14">
        <v>0.5145597274514</v>
      </c>
      <c r="M10" s="14">
        <v>0.62726253372187002</v>
      </c>
      <c r="N10" s="14">
        <v>0.59019678647875595</v>
      </c>
      <c r="O10" s="14">
        <v>0.53112422013484595</v>
      </c>
      <c r="P10" s="14">
        <v>0.63044077588136005</v>
      </c>
      <c r="Q10" s="14">
        <v>0.54513961639721298</v>
      </c>
      <c r="R10" s="14">
        <v>0.67908231194514401</v>
      </c>
      <c r="S10" s="14">
        <v>0.579412428791235</v>
      </c>
      <c r="T10" s="14">
        <v>0.57432744085085496</v>
      </c>
      <c r="U10" s="14"/>
      <c r="V10" s="14">
        <v>0.61277573467088797</v>
      </c>
      <c r="W10" s="14">
        <v>0.50163046921020804</v>
      </c>
      <c r="X10" s="14"/>
      <c r="Y10" s="14">
        <v>0.57735024049494899</v>
      </c>
      <c r="Z10" s="14">
        <v>0.50602167897162798</v>
      </c>
      <c r="AA10" s="14">
        <v>0.68220001057242996</v>
      </c>
      <c r="AB10" s="14"/>
      <c r="AC10" s="14">
        <v>0.52322899327483996</v>
      </c>
      <c r="AD10" s="14">
        <v>0.60701795585975205</v>
      </c>
      <c r="AE10" s="14">
        <v>0.44351401836144</v>
      </c>
      <c r="AF10" s="14">
        <v>0.62468142874226895</v>
      </c>
    </row>
    <row r="11" spans="2:32" x14ac:dyDescent="0.3">
      <c r="B11" s="15" t="s">
        <v>366</v>
      </c>
      <c r="C11" s="14">
        <v>0.53751542818827402</v>
      </c>
      <c r="D11" s="14">
        <v>0.53481660211009097</v>
      </c>
      <c r="E11" s="14">
        <v>0.54099109001213896</v>
      </c>
      <c r="F11" s="14"/>
      <c r="G11" s="14">
        <v>0.53582328266208501</v>
      </c>
      <c r="H11" s="14">
        <v>0.53603125445683297</v>
      </c>
      <c r="I11" s="14">
        <v>0.51428721575765601</v>
      </c>
      <c r="J11" s="14">
        <v>0.592329696817262</v>
      </c>
      <c r="K11" s="14"/>
      <c r="L11" s="14">
        <v>0.51815855532708099</v>
      </c>
      <c r="M11" s="14">
        <v>0.55864247060297001</v>
      </c>
      <c r="N11" s="14">
        <v>0.488115935476786</v>
      </c>
      <c r="O11" s="14">
        <v>0.53176152226412599</v>
      </c>
      <c r="P11" s="14">
        <v>0.54248378561403698</v>
      </c>
      <c r="Q11" s="14">
        <v>0.58924174850747202</v>
      </c>
      <c r="R11" s="14">
        <v>0.52107441738571803</v>
      </c>
      <c r="S11" s="14">
        <v>0.53851401490041895</v>
      </c>
      <c r="T11" s="14">
        <v>0.53370353483650601</v>
      </c>
      <c r="U11" s="14"/>
      <c r="V11" s="14">
        <v>0.56324934622706901</v>
      </c>
      <c r="W11" s="14">
        <v>0.480912194038006</v>
      </c>
      <c r="X11" s="14"/>
      <c r="Y11" s="14">
        <v>0.52502877307169704</v>
      </c>
      <c r="Z11" s="14">
        <v>0.51219940795095997</v>
      </c>
      <c r="AA11" s="14">
        <v>0.68306652505634102</v>
      </c>
      <c r="AB11" s="14"/>
      <c r="AC11" s="14">
        <v>0.491754652210319</v>
      </c>
      <c r="AD11" s="14">
        <v>0.54235323423371495</v>
      </c>
      <c r="AE11" s="14">
        <v>0.45173773815549001</v>
      </c>
      <c r="AF11" s="14">
        <v>0.606457452136418</v>
      </c>
    </row>
    <row r="12" spans="2:32" x14ac:dyDescent="0.3">
      <c r="B12" s="15" t="s">
        <v>367</v>
      </c>
      <c r="C12" s="14">
        <v>0.45286534186941702</v>
      </c>
      <c r="D12" s="14">
        <v>0.45380417416445901</v>
      </c>
      <c r="E12" s="14">
        <v>0.45027957319194201</v>
      </c>
      <c r="F12" s="14"/>
      <c r="G12" s="14">
        <v>0.46348450507014899</v>
      </c>
      <c r="H12" s="14">
        <v>0.46199521993584203</v>
      </c>
      <c r="I12" s="14">
        <v>0.41598826988202797</v>
      </c>
      <c r="J12" s="14">
        <v>0.47475155938196101</v>
      </c>
      <c r="K12" s="14"/>
      <c r="L12" s="14">
        <v>0.44931443394801301</v>
      </c>
      <c r="M12" s="14">
        <v>0.44957557383917801</v>
      </c>
      <c r="N12" s="14">
        <v>0.375443339592132</v>
      </c>
      <c r="O12" s="14">
        <v>0.54124007128437701</v>
      </c>
      <c r="P12" s="14">
        <v>0.44539633903095999</v>
      </c>
      <c r="Q12" s="14">
        <v>0.460571840666329</v>
      </c>
      <c r="R12" s="14">
        <v>0.41818330487509697</v>
      </c>
      <c r="S12" s="14">
        <v>0.42520572368607901</v>
      </c>
      <c r="T12" s="14">
        <v>0.47577465968956401</v>
      </c>
      <c r="U12" s="14"/>
      <c r="V12" s="14">
        <v>0.44997276479187798</v>
      </c>
      <c r="W12" s="14">
        <v>0.454756628736186</v>
      </c>
      <c r="X12" s="14"/>
      <c r="Y12" s="14">
        <v>0.45645520316064198</v>
      </c>
      <c r="Z12" s="14">
        <v>0.46308640205937301</v>
      </c>
      <c r="AA12" s="14">
        <v>0.40187036551097199</v>
      </c>
      <c r="AB12" s="14"/>
      <c r="AC12" s="14">
        <v>0.459000448504845</v>
      </c>
      <c r="AD12" s="14">
        <v>0.457453766672208</v>
      </c>
      <c r="AE12" s="14">
        <v>0.44333752703005802</v>
      </c>
      <c r="AF12" s="14">
        <v>0.43450386217228498</v>
      </c>
    </row>
    <row r="13" spans="2:32" ht="28.8" x14ac:dyDescent="0.3">
      <c r="B13" s="15" t="s">
        <v>368</v>
      </c>
      <c r="C13" s="14">
        <v>0.36840444308288001</v>
      </c>
      <c r="D13" s="14">
        <v>0.36697697767897502</v>
      </c>
      <c r="E13" s="14">
        <v>0.37009954642595999</v>
      </c>
      <c r="F13" s="14"/>
      <c r="G13" s="14">
        <v>0.38324645660123602</v>
      </c>
      <c r="H13" s="14">
        <v>0.36546713742531101</v>
      </c>
      <c r="I13" s="14">
        <v>0.34850002432643901</v>
      </c>
      <c r="J13" s="14">
        <v>0.38535309741935397</v>
      </c>
      <c r="K13" s="14"/>
      <c r="L13" s="14">
        <v>0.406644986840489</v>
      </c>
      <c r="M13" s="14">
        <v>0.431217194521547</v>
      </c>
      <c r="N13" s="14">
        <v>0.30074129559429502</v>
      </c>
      <c r="O13" s="14">
        <v>0.31211326867599698</v>
      </c>
      <c r="P13" s="14">
        <v>0.33609115852839899</v>
      </c>
      <c r="Q13" s="14">
        <v>0.34273105458991598</v>
      </c>
      <c r="R13" s="14">
        <v>0.361211117638643</v>
      </c>
      <c r="S13" s="14">
        <v>0.31069290255926102</v>
      </c>
      <c r="T13" s="14">
        <v>0.370003243023109</v>
      </c>
      <c r="U13" s="14"/>
      <c r="V13" s="14">
        <v>0.40589231426962102</v>
      </c>
      <c r="W13" s="14">
        <v>0.298837142574919</v>
      </c>
      <c r="X13" s="14"/>
      <c r="Y13" s="14">
        <v>0.36270063000513802</v>
      </c>
      <c r="Z13" s="14">
        <v>0.32488527242090498</v>
      </c>
      <c r="AA13" s="14">
        <v>0.51937373107824503</v>
      </c>
      <c r="AB13" s="14"/>
      <c r="AC13" s="14">
        <v>0.31723147067598501</v>
      </c>
      <c r="AD13" s="14">
        <v>0.38848422143946798</v>
      </c>
      <c r="AE13" s="14">
        <v>0.24934241498229601</v>
      </c>
      <c r="AF13" s="14">
        <v>0.44188804012159799</v>
      </c>
    </row>
    <row r="14" spans="2:32" ht="43.2" x14ac:dyDescent="0.3">
      <c r="B14" s="15" t="s">
        <v>369</v>
      </c>
      <c r="C14" s="14">
        <v>0.28932829258593301</v>
      </c>
      <c r="D14" s="14">
        <v>0.29980173009914501</v>
      </c>
      <c r="E14" s="14">
        <v>0.278639673163812</v>
      </c>
      <c r="F14" s="14"/>
      <c r="G14" s="14">
        <v>0.31104762220683102</v>
      </c>
      <c r="H14" s="14">
        <v>0.29722912614479502</v>
      </c>
      <c r="I14" s="14">
        <v>0.26939503967068501</v>
      </c>
      <c r="J14" s="14">
        <v>0.257170212383388</v>
      </c>
      <c r="K14" s="14"/>
      <c r="L14" s="14">
        <v>0.33932886430625903</v>
      </c>
      <c r="M14" s="14">
        <v>0.272611645006748</v>
      </c>
      <c r="N14" s="14">
        <v>0.28864067330673598</v>
      </c>
      <c r="O14" s="14">
        <v>0.288937290586675</v>
      </c>
      <c r="P14" s="14">
        <v>0.23318681733323501</v>
      </c>
      <c r="Q14" s="14">
        <v>0.249536867828373</v>
      </c>
      <c r="R14" s="14">
        <v>0.32078977638457101</v>
      </c>
      <c r="S14" s="14">
        <v>0.25936929607301301</v>
      </c>
      <c r="T14" s="14">
        <v>0.285568331607024</v>
      </c>
      <c r="U14" s="14"/>
      <c r="V14" s="14">
        <v>0.31547188387338598</v>
      </c>
      <c r="W14" s="14">
        <v>0.23880782734171899</v>
      </c>
      <c r="X14" s="14"/>
      <c r="Y14" s="14">
        <v>0.27867209214513</v>
      </c>
      <c r="Z14" s="14">
        <v>0.30119603443496701</v>
      </c>
      <c r="AA14" s="14">
        <v>0.39060670510216</v>
      </c>
      <c r="AB14" s="14"/>
      <c r="AC14" s="14">
        <v>0.236693246148658</v>
      </c>
      <c r="AD14" s="14">
        <v>0.30177459368027798</v>
      </c>
      <c r="AE14" s="14">
        <v>0.24449765844335</v>
      </c>
      <c r="AF14" s="14">
        <v>0.34379456732393099</v>
      </c>
    </row>
    <row r="15" spans="2:32" ht="28.8" x14ac:dyDescent="0.3">
      <c r="B15" s="15" t="s">
        <v>370</v>
      </c>
      <c r="C15" s="14">
        <v>0.287003837722551</v>
      </c>
      <c r="D15" s="14">
        <v>0.31265925292126501</v>
      </c>
      <c r="E15" s="14">
        <v>0.26220820896525598</v>
      </c>
      <c r="F15" s="14"/>
      <c r="G15" s="14">
        <v>0.31974074893527299</v>
      </c>
      <c r="H15" s="14">
        <v>0.26580738457241598</v>
      </c>
      <c r="I15" s="14">
        <v>0.28473193773996203</v>
      </c>
      <c r="J15" s="14">
        <v>0.287659793900848</v>
      </c>
      <c r="K15" s="14"/>
      <c r="L15" s="14">
        <v>0.37407053355222403</v>
      </c>
      <c r="M15" s="14">
        <v>0.28303493192772899</v>
      </c>
      <c r="N15" s="14">
        <v>0.20546576834639699</v>
      </c>
      <c r="O15" s="14">
        <v>0.30519122647177299</v>
      </c>
      <c r="P15" s="14">
        <v>0.26779028091471302</v>
      </c>
      <c r="Q15" s="14">
        <v>0.23842243969941199</v>
      </c>
      <c r="R15" s="14">
        <v>0.26032627922750501</v>
      </c>
      <c r="S15" s="14">
        <v>0.28525323978709599</v>
      </c>
      <c r="T15" s="14">
        <v>0.25129381080062402</v>
      </c>
      <c r="U15" s="14"/>
      <c r="V15" s="14">
        <v>0.32256036058948101</v>
      </c>
      <c r="W15" s="14">
        <v>0.21691607124371901</v>
      </c>
      <c r="X15" s="14"/>
      <c r="Y15" s="14">
        <v>0.23927992763822301</v>
      </c>
      <c r="Z15" s="14">
        <v>0.382888080356383</v>
      </c>
      <c r="AA15" s="14">
        <v>0.516869254319684</v>
      </c>
      <c r="AB15" s="14"/>
      <c r="AC15" s="14">
        <v>0.17117250091313399</v>
      </c>
      <c r="AD15" s="14">
        <v>0.276059445592226</v>
      </c>
      <c r="AE15" s="14">
        <v>0.34000105375499901</v>
      </c>
      <c r="AF15" s="14">
        <v>0.41871300662822503</v>
      </c>
    </row>
    <row r="16" spans="2:32" ht="57.6" x14ac:dyDescent="0.3">
      <c r="B16" s="15" t="s">
        <v>371</v>
      </c>
      <c r="C16" s="14">
        <v>0.21739191077849901</v>
      </c>
      <c r="D16" s="14">
        <v>0.22461402813987999</v>
      </c>
      <c r="E16" s="14">
        <v>0.210822968525051</v>
      </c>
      <c r="F16" s="14"/>
      <c r="G16" s="14">
        <v>0.221997613345396</v>
      </c>
      <c r="H16" s="14">
        <v>0.20447339479798801</v>
      </c>
      <c r="I16" s="14">
        <v>0.21957435227639299</v>
      </c>
      <c r="J16" s="14">
        <v>0.243897286858347</v>
      </c>
      <c r="K16" s="14"/>
      <c r="L16" s="14">
        <v>0.29721387753102702</v>
      </c>
      <c r="M16" s="14">
        <v>0.19398673663378899</v>
      </c>
      <c r="N16" s="14">
        <v>0.19250840542347999</v>
      </c>
      <c r="O16" s="14">
        <v>0.20561525388382601</v>
      </c>
      <c r="P16" s="14">
        <v>0.259101940795056</v>
      </c>
      <c r="Q16" s="14">
        <v>0.170936136813403</v>
      </c>
      <c r="R16" s="14">
        <v>0.16130985378864901</v>
      </c>
      <c r="S16" s="14">
        <v>0.16650573226075699</v>
      </c>
      <c r="T16" s="14">
        <v>0.20481870293931201</v>
      </c>
      <c r="U16" s="14"/>
      <c r="V16" s="14">
        <v>0.23527838436706899</v>
      </c>
      <c r="W16" s="14">
        <v>0.17960147118469</v>
      </c>
      <c r="X16" s="14"/>
      <c r="Y16" s="14">
        <v>0.195948839212639</v>
      </c>
      <c r="Z16" s="14">
        <v>0.238918427717705</v>
      </c>
      <c r="AA16" s="14">
        <v>0.34831795481116701</v>
      </c>
      <c r="AB16" s="14"/>
      <c r="AC16" s="14">
        <v>0.16488366391076301</v>
      </c>
      <c r="AD16" s="14">
        <v>0.21150239635238499</v>
      </c>
      <c r="AE16" s="14">
        <v>0.21920356253488099</v>
      </c>
      <c r="AF16" s="14">
        <v>0.28444137739489</v>
      </c>
    </row>
    <row r="17" spans="2:32" ht="28.8" x14ac:dyDescent="0.3">
      <c r="B17" s="15" t="s">
        <v>372</v>
      </c>
      <c r="C17" s="14">
        <v>0.164943524879893</v>
      </c>
      <c r="D17" s="14">
        <v>0.17100384785950301</v>
      </c>
      <c r="E17" s="14">
        <v>0.15937869909397101</v>
      </c>
      <c r="F17" s="14"/>
      <c r="G17" s="14">
        <v>0.182789100510173</v>
      </c>
      <c r="H17" s="14">
        <v>0.16558216169854101</v>
      </c>
      <c r="I17" s="14">
        <v>0.14943504665386201</v>
      </c>
      <c r="J17" s="14">
        <v>0.15528815048209699</v>
      </c>
      <c r="K17" s="14"/>
      <c r="L17" s="14">
        <v>0.26172336141084102</v>
      </c>
      <c r="M17" s="14">
        <v>0.120098665981253</v>
      </c>
      <c r="N17" s="14">
        <v>9.8518209099047099E-2</v>
      </c>
      <c r="O17" s="14">
        <v>0.14531370616599701</v>
      </c>
      <c r="P17" s="14">
        <v>8.6131474962914803E-2</v>
      </c>
      <c r="Q17" s="14">
        <v>0.156536402073715</v>
      </c>
      <c r="R17" s="14">
        <v>0.160823232586812</v>
      </c>
      <c r="S17" s="14">
        <v>0.17047765823380301</v>
      </c>
      <c r="T17" s="14">
        <v>0.151159981655243</v>
      </c>
      <c r="U17" s="14"/>
      <c r="V17" s="14">
        <v>0.18239412182982601</v>
      </c>
      <c r="W17" s="14">
        <v>0.13291679230862199</v>
      </c>
      <c r="X17" s="14"/>
      <c r="Y17" s="14">
        <v>0.14180365229358</v>
      </c>
      <c r="Z17" s="14">
        <v>0.222382494474274</v>
      </c>
      <c r="AA17" s="14">
        <v>0.27843103499191701</v>
      </c>
      <c r="AB17" s="14"/>
      <c r="AC17" s="14">
        <v>0.11350256066191999</v>
      </c>
      <c r="AD17" s="14">
        <v>0.15772708172720701</v>
      </c>
      <c r="AE17" s="14">
        <v>0.18515583586020301</v>
      </c>
      <c r="AF17" s="14">
        <v>0.23339959507590499</v>
      </c>
    </row>
    <row r="18" spans="2:32" x14ac:dyDescent="0.3">
      <c r="B18" s="15" t="s">
        <v>373</v>
      </c>
      <c r="C18" s="14">
        <v>1.3445027224552E-2</v>
      </c>
      <c r="D18" s="14">
        <v>1.1962616722017301E-2</v>
      </c>
      <c r="E18" s="14">
        <v>1.4968139099416701E-2</v>
      </c>
      <c r="F18" s="14"/>
      <c r="G18" s="14">
        <v>1.0681269010585E-2</v>
      </c>
      <c r="H18" s="14">
        <v>1.5915632645294199E-2</v>
      </c>
      <c r="I18" s="14">
        <v>1.3906771441222E-2</v>
      </c>
      <c r="J18" s="14">
        <v>1.0696146496960501E-2</v>
      </c>
      <c r="K18" s="14"/>
      <c r="L18" s="14">
        <v>9.4684811144215304E-3</v>
      </c>
      <c r="M18" s="14">
        <v>2.10917904972775E-2</v>
      </c>
      <c r="N18" s="14">
        <v>3.4570539347558001E-2</v>
      </c>
      <c r="O18" s="14">
        <v>0</v>
      </c>
      <c r="P18" s="14">
        <v>8.2050485320656896E-3</v>
      </c>
      <c r="Q18" s="14">
        <v>1.52013767181236E-2</v>
      </c>
      <c r="R18" s="14">
        <v>2.89291896357473E-2</v>
      </c>
      <c r="S18" s="14">
        <v>0</v>
      </c>
      <c r="T18" s="14">
        <v>6.8556809180125699E-3</v>
      </c>
      <c r="U18" s="14"/>
      <c r="V18" s="14">
        <v>1.1079298464440401E-2</v>
      </c>
      <c r="W18" s="14">
        <v>1.6929574600372199E-2</v>
      </c>
      <c r="X18" s="14"/>
      <c r="Y18" s="14">
        <v>1.6202981877874102E-2</v>
      </c>
      <c r="Z18" s="14">
        <v>6.1753411158497404E-3</v>
      </c>
      <c r="AA18" s="14">
        <v>6.8968010049479597E-3</v>
      </c>
      <c r="AB18" s="14"/>
      <c r="AC18" s="14">
        <v>2.32213184882024E-2</v>
      </c>
      <c r="AD18" s="14">
        <v>1.14075470376998E-2</v>
      </c>
      <c r="AE18" s="14">
        <v>0</v>
      </c>
      <c r="AF18" s="14">
        <v>1.0400559801358299E-2</v>
      </c>
    </row>
    <row r="19" spans="2:32" x14ac:dyDescent="0.3">
      <c r="B19" s="15" t="s">
        <v>63</v>
      </c>
      <c r="C19" s="14">
        <v>1.21486068824322E-2</v>
      </c>
      <c r="D19" s="14">
        <v>9.8952553958608497E-3</v>
      </c>
      <c r="E19" s="14">
        <v>1.44388794066211E-2</v>
      </c>
      <c r="F19" s="14"/>
      <c r="G19" s="14">
        <v>1.16631798049967E-2</v>
      </c>
      <c r="H19" s="14">
        <v>1.10845463236489E-2</v>
      </c>
      <c r="I19" s="14">
        <v>1.91620038797863E-2</v>
      </c>
      <c r="J19" s="14">
        <v>2.5376099010609499E-3</v>
      </c>
      <c r="K19" s="14"/>
      <c r="L19" s="14">
        <v>9.1931113198673604E-3</v>
      </c>
      <c r="M19" s="14">
        <v>1.6428449302787099E-2</v>
      </c>
      <c r="N19" s="14">
        <v>2.3866562838598199E-2</v>
      </c>
      <c r="O19" s="14">
        <v>1.29085279951277E-2</v>
      </c>
      <c r="P19" s="14">
        <v>1.00095525201445E-2</v>
      </c>
      <c r="Q19" s="14">
        <v>1.35169614460782E-2</v>
      </c>
      <c r="R19" s="14">
        <v>0</v>
      </c>
      <c r="S19" s="14">
        <v>1.22290878337995E-2</v>
      </c>
      <c r="T19" s="14">
        <v>1.4226723318583699E-2</v>
      </c>
      <c r="U19" s="14"/>
      <c r="V19" s="14">
        <v>4.55857807548086E-3</v>
      </c>
      <c r="W19" s="14">
        <v>2.80471540957495E-2</v>
      </c>
      <c r="X19" s="14"/>
      <c r="Y19" s="14">
        <v>1.4611868127562801E-2</v>
      </c>
      <c r="Z19" s="14">
        <v>6.1770904688667498E-3</v>
      </c>
      <c r="AA19" s="14">
        <v>0</v>
      </c>
      <c r="AB19" s="14"/>
      <c r="AC19" s="14">
        <v>2.9743160269752E-2</v>
      </c>
      <c r="AD19" s="14">
        <v>6.7631773281199301E-3</v>
      </c>
      <c r="AE19" s="14">
        <v>2.3483608033265099E-2</v>
      </c>
      <c r="AF19" s="14">
        <v>0</v>
      </c>
    </row>
    <row r="20" spans="2:32" x14ac:dyDescent="0.3">
      <c r="B20" s="15" t="s">
        <v>142</v>
      </c>
      <c r="C20" s="20">
        <v>2.0239406640443201E-3</v>
      </c>
      <c r="D20" s="20">
        <v>4.0536527007283898E-3</v>
      </c>
      <c r="E20" s="20">
        <v>0</v>
      </c>
      <c r="F20" s="20"/>
      <c r="G20" s="20">
        <v>2.11865768159209E-3</v>
      </c>
      <c r="H20" s="20">
        <v>3.8794089277505001E-3</v>
      </c>
      <c r="I20" s="20">
        <v>0</v>
      </c>
      <c r="J20" s="20">
        <v>0</v>
      </c>
      <c r="K20" s="20"/>
      <c r="L20" s="20">
        <v>0</v>
      </c>
      <c r="M20" s="20">
        <v>7.35627344704976E-3</v>
      </c>
      <c r="N20" s="20">
        <v>6.2660797586988996E-3</v>
      </c>
      <c r="O20" s="20">
        <v>0</v>
      </c>
      <c r="P20" s="20">
        <v>0</v>
      </c>
      <c r="Q20" s="20">
        <v>0</v>
      </c>
      <c r="R20" s="20">
        <v>0</v>
      </c>
      <c r="S20" s="20">
        <v>0</v>
      </c>
      <c r="T20" s="20">
        <v>3.74145165416283E-3</v>
      </c>
      <c r="U20" s="20"/>
      <c r="V20" s="20">
        <v>2.4430092411047602E-3</v>
      </c>
      <c r="W20" s="20">
        <v>1.20937257972003E-3</v>
      </c>
      <c r="X20" s="20"/>
      <c r="Y20" s="20">
        <v>1.36743932281784E-3</v>
      </c>
      <c r="Z20" s="20">
        <v>0</v>
      </c>
      <c r="AA20" s="20">
        <v>0</v>
      </c>
      <c r="AB20" s="20"/>
      <c r="AC20" s="20">
        <v>1.6588264328839201E-3</v>
      </c>
      <c r="AD20" s="20">
        <v>1.2242798963504099E-3</v>
      </c>
      <c r="AE20" s="20">
        <v>0</v>
      </c>
      <c r="AF20" s="20">
        <v>4.9630467782180304E-3</v>
      </c>
    </row>
    <row r="21" spans="2:32" x14ac:dyDescent="0.3">
      <c r="B21" s="16"/>
    </row>
    <row r="22" spans="2:32" x14ac:dyDescent="0.3">
      <c r="B22" t="s">
        <v>65</v>
      </c>
    </row>
    <row r="23" spans="2:32" x14ac:dyDescent="0.3">
      <c r="B23" t="s">
        <v>66</v>
      </c>
    </row>
    <row r="25" spans="2:32" x14ac:dyDescent="0.3">
      <c r="B25"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380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375</v>
      </c>
      <c r="C9" s="14">
        <v>0.49932179905143298</v>
      </c>
      <c r="D9" s="14">
        <v>0.50075883716275504</v>
      </c>
      <c r="E9" s="14">
        <v>0.498545987145664</v>
      </c>
      <c r="F9" s="14"/>
      <c r="G9" s="14">
        <v>0.52385566753132495</v>
      </c>
      <c r="H9" s="14">
        <v>0.46036372574429002</v>
      </c>
      <c r="I9" s="14">
        <v>0.48384618813929497</v>
      </c>
      <c r="J9" s="14">
        <v>0.60031191097338399</v>
      </c>
      <c r="K9" s="14"/>
      <c r="L9" s="14">
        <v>0.61029543641468698</v>
      </c>
      <c r="M9" s="14">
        <v>0.41489257160994703</v>
      </c>
      <c r="N9" s="14">
        <v>0.41473417114449401</v>
      </c>
      <c r="O9" s="14">
        <v>0.48191792869601702</v>
      </c>
      <c r="P9" s="14">
        <v>0.44551137278958802</v>
      </c>
      <c r="Q9" s="14">
        <v>0.481094942884434</v>
      </c>
      <c r="R9" s="14">
        <v>0.48536537574859001</v>
      </c>
      <c r="S9" s="14">
        <v>0.585382103981678</v>
      </c>
      <c r="T9" s="14">
        <v>0.48200052685931</v>
      </c>
      <c r="U9" s="14"/>
      <c r="V9" s="14">
        <v>0.53480811425888197</v>
      </c>
      <c r="W9" s="14">
        <v>0.420477727571691</v>
      </c>
      <c r="X9" s="14"/>
      <c r="Y9" s="14">
        <v>0.45011010251697497</v>
      </c>
      <c r="Z9" s="14">
        <v>0.62832792142029104</v>
      </c>
      <c r="AA9" s="14">
        <v>0.70648478139344795</v>
      </c>
      <c r="AB9" s="14"/>
      <c r="AC9" s="14">
        <v>0.38512222464342499</v>
      </c>
      <c r="AD9" s="14">
        <v>0.48449680878747797</v>
      </c>
      <c r="AE9" s="14">
        <v>0.51561091083993105</v>
      </c>
      <c r="AF9" s="14">
        <v>0.63883972626102503</v>
      </c>
    </row>
    <row r="10" spans="2:32" x14ac:dyDescent="0.3">
      <c r="B10" s="15" t="s">
        <v>376</v>
      </c>
      <c r="C10" s="14">
        <v>0.420998035796944</v>
      </c>
      <c r="D10" s="14">
        <v>0.40954028923546598</v>
      </c>
      <c r="E10" s="14">
        <v>0.431556313196021</v>
      </c>
      <c r="F10" s="14"/>
      <c r="G10" s="14">
        <v>0.39267226296347502</v>
      </c>
      <c r="H10" s="14">
        <v>0.45417577751127902</v>
      </c>
      <c r="I10" s="14">
        <v>0.42955915626131003</v>
      </c>
      <c r="J10" s="14">
        <v>0.36032647633189702</v>
      </c>
      <c r="K10" s="14"/>
      <c r="L10" s="14">
        <v>0.32641671450670301</v>
      </c>
      <c r="M10" s="14">
        <v>0.473386912344471</v>
      </c>
      <c r="N10" s="14">
        <v>0.53622151832048404</v>
      </c>
      <c r="O10" s="14">
        <v>0.44782454822518902</v>
      </c>
      <c r="P10" s="14">
        <v>0.458254843830672</v>
      </c>
      <c r="Q10" s="14">
        <v>0.426126925520597</v>
      </c>
      <c r="R10" s="14">
        <v>0.44224356520979902</v>
      </c>
      <c r="S10" s="14">
        <v>0.35630266518302101</v>
      </c>
      <c r="T10" s="14">
        <v>0.43509264377118001</v>
      </c>
      <c r="U10" s="14"/>
      <c r="V10" s="14">
        <v>0.40737347167987698</v>
      </c>
      <c r="W10" s="14">
        <v>0.45469790050872799</v>
      </c>
      <c r="X10" s="14"/>
      <c r="Y10" s="14">
        <v>0.468466863858299</v>
      </c>
      <c r="Z10" s="14">
        <v>0.31216781054950199</v>
      </c>
      <c r="AA10" s="14">
        <v>0.26787842529958</v>
      </c>
      <c r="AB10" s="14"/>
      <c r="AC10" s="14">
        <v>0.49166107776141399</v>
      </c>
      <c r="AD10" s="14">
        <v>0.45668115102981299</v>
      </c>
      <c r="AE10" s="14">
        <v>0.35523885101109398</v>
      </c>
      <c r="AF10" s="14">
        <v>0.30541711577147801</v>
      </c>
    </row>
    <row r="11" spans="2:32" x14ac:dyDescent="0.3">
      <c r="B11" s="15" t="s">
        <v>377</v>
      </c>
      <c r="C11" s="14">
        <v>5.61271757670503E-2</v>
      </c>
      <c r="D11" s="14">
        <v>6.6559181300292106E-2</v>
      </c>
      <c r="E11" s="14">
        <v>4.5862457524571E-2</v>
      </c>
      <c r="F11" s="14"/>
      <c r="G11" s="14">
        <v>5.2811656904810197E-2</v>
      </c>
      <c r="H11" s="14">
        <v>6.17396803917723E-2</v>
      </c>
      <c r="I11" s="14">
        <v>6.1978928136591602E-2</v>
      </c>
      <c r="J11" s="14">
        <v>3.3859240829009797E-2</v>
      </c>
      <c r="K11" s="14"/>
      <c r="L11" s="14">
        <v>4.3389129296232502E-2</v>
      </c>
      <c r="M11" s="14">
        <v>9.6850329843194805E-2</v>
      </c>
      <c r="N11" s="14">
        <v>3.6859835109615997E-2</v>
      </c>
      <c r="O11" s="14">
        <v>3.5011521453199898E-2</v>
      </c>
      <c r="P11" s="14">
        <v>6.6332635200844398E-2</v>
      </c>
      <c r="Q11" s="14">
        <v>6.4368741034469504E-2</v>
      </c>
      <c r="R11" s="14">
        <v>4.9767657655979299E-2</v>
      </c>
      <c r="S11" s="14">
        <v>4.60861430015016E-2</v>
      </c>
      <c r="T11" s="14">
        <v>4.9346793244826402E-2</v>
      </c>
      <c r="U11" s="14"/>
      <c r="V11" s="14">
        <v>4.3182953756909503E-2</v>
      </c>
      <c r="W11" s="14">
        <v>8.2374397963947896E-2</v>
      </c>
      <c r="X11" s="14"/>
      <c r="Y11" s="14">
        <v>6.2404466528646202E-2</v>
      </c>
      <c r="Z11" s="14">
        <v>3.6580595351017403E-2</v>
      </c>
      <c r="AA11" s="14">
        <v>1.8739992302024101E-2</v>
      </c>
      <c r="AB11" s="14"/>
      <c r="AC11" s="14">
        <v>8.9639004891698196E-2</v>
      </c>
      <c r="AD11" s="14">
        <v>4.7318916967701401E-2</v>
      </c>
      <c r="AE11" s="14">
        <v>6.2827082129363596E-2</v>
      </c>
      <c r="AF11" s="14">
        <v>3.4630782113404902E-2</v>
      </c>
    </row>
    <row r="12" spans="2:32" x14ac:dyDescent="0.3">
      <c r="B12" s="15" t="s">
        <v>378</v>
      </c>
      <c r="C12" s="14">
        <v>1.12793512810151E-2</v>
      </c>
      <c r="D12" s="14">
        <v>7.8884449042528806E-3</v>
      </c>
      <c r="E12" s="14">
        <v>1.47047419242814E-2</v>
      </c>
      <c r="F12" s="14"/>
      <c r="G12" s="14">
        <v>1.3623170545028099E-2</v>
      </c>
      <c r="H12" s="14">
        <v>9.4920383491639802E-3</v>
      </c>
      <c r="I12" s="14">
        <v>1.4455099906211299E-2</v>
      </c>
      <c r="J12" s="14">
        <v>5.5023718657088803E-3</v>
      </c>
      <c r="K12" s="14"/>
      <c r="L12" s="14">
        <v>1.27805365234281E-2</v>
      </c>
      <c r="M12" s="14">
        <v>0</v>
      </c>
      <c r="N12" s="14">
        <v>4.8636358715118703E-3</v>
      </c>
      <c r="O12" s="14">
        <v>1.6136120995888101E-2</v>
      </c>
      <c r="P12" s="14">
        <v>1.08519989916794E-2</v>
      </c>
      <c r="Q12" s="14">
        <v>1.8294006012241001E-2</v>
      </c>
      <c r="R12" s="14">
        <v>1.7428062287918999E-2</v>
      </c>
      <c r="S12" s="14">
        <v>0</v>
      </c>
      <c r="T12" s="14">
        <v>1.5144056586458701E-2</v>
      </c>
      <c r="U12" s="14"/>
      <c r="V12" s="14">
        <v>6.7493595214471796E-3</v>
      </c>
      <c r="W12" s="14">
        <v>2.0862698121935499E-2</v>
      </c>
      <c r="X12" s="14"/>
      <c r="Y12" s="14">
        <v>4.0898282701254804E-3</v>
      </c>
      <c r="Z12" s="14">
        <v>1.1460961663086499E-2</v>
      </c>
      <c r="AA12" s="14">
        <v>0</v>
      </c>
      <c r="AB12" s="14"/>
      <c r="AC12" s="14">
        <v>1.0266401031494E-2</v>
      </c>
      <c r="AD12" s="14">
        <v>8.7222030248822896E-4</v>
      </c>
      <c r="AE12" s="14">
        <v>4.9374793540715098E-2</v>
      </c>
      <c r="AF12" s="14">
        <v>1.8901862049071499E-2</v>
      </c>
    </row>
    <row r="13" spans="2:32" x14ac:dyDescent="0.3">
      <c r="B13" s="15" t="s">
        <v>379</v>
      </c>
      <c r="C13" s="20">
        <v>1.22736381035571E-2</v>
      </c>
      <c r="D13" s="20">
        <v>1.5253247397233501E-2</v>
      </c>
      <c r="E13" s="20">
        <v>9.3305002094620296E-3</v>
      </c>
      <c r="F13" s="20"/>
      <c r="G13" s="20">
        <v>1.7037242055361199E-2</v>
      </c>
      <c r="H13" s="20">
        <v>1.4228778003495E-2</v>
      </c>
      <c r="I13" s="20">
        <v>1.0160627556592E-2</v>
      </c>
      <c r="J13" s="20">
        <v>0</v>
      </c>
      <c r="K13" s="20"/>
      <c r="L13" s="20">
        <v>7.1181832589494601E-3</v>
      </c>
      <c r="M13" s="20">
        <v>1.4870186202386899E-2</v>
      </c>
      <c r="N13" s="20">
        <v>7.3208395538942803E-3</v>
      </c>
      <c r="O13" s="20">
        <v>1.91098806297052E-2</v>
      </c>
      <c r="P13" s="20">
        <v>1.9049149187217E-2</v>
      </c>
      <c r="Q13" s="20">
        <v>1.0115384548259301E-2</v>
      </c>
      <c r="R13" s="20">
        <v>5.1953390977129603E-3</v>
      </c>
      <c r="S13" s="20">
        <v>1.22290878337995E-2</v>
      </c>
      <c r="T13" s="20">
        <v>1.8415979538225099E-2</v>
      </c>
      <c r="U13" s="20"/>
      <c r="V13" s="20">
        <v>7.8861007828842002E-3</v>
      </c>
      <c r="W13" s="20">
        <v>2.1587275833697302E-2</v>
      </c>
      <c r="X13" s="20"/>
      <c r="Y13" s="20">
        <v>1.4928738825954101E-2</v>
      </c>
      <c r="Z13" s="20">
        <v>1.1462711016103499E-2</v>
      </c>
      <c r="AA13" s="20">
        <v>6.8968010049479597E-3</v>
      </c>
      <c r="AB13" s="20"/>
      <c r="AC13" s="20">
        <v>2.3311291671968899E-2</v>
      </c>
      <c r="AD13" s="20">
        <v>1.0630902912518701E-2</v>
      </c>
      <c r="AE13" s="20">
        <v>1.6948362478896601E-2</v>
      </c>
      <c r="AF13" s="20">
        <v>2.2105138050211698E-3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381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375</v>
      </c>
      <c r="C9" s="14">
        <v>0.51608142252853495</v>
      </c>
      <c r="D9" s="14">
        <v>0.54137478385071003</v>
      </c>
      <c r="E9" s="14">
        <v>0.49041160487800101</v>
      </c>
      <c r="F9" s="14"/>
      <c r="G9" s="14">
        <v>0.50950533987088298</v>
      </c>
      <c r="H9" s="14">
        <v>0.49756556612142999</v>
      </c>
      <c r="I9" s="14">
        <v>0.53762287783921303</v>
      </c>
      <c r="J9" s="14">
        <v>0.54578605435327598</v>
      </c>
      <c r="K9" s="14"/>
      <c r="L9" s="14">
        <v>0.63002658165286896</v>
      </c>
      <c r="M9" s="14">
        <v>0.45588140916351499</v>
      </c>
      <c r="N9" s="14">
        <v>0.39569392782280599</v>
      </c>
      <c r="O9" s="14">
        <v>0.491957872421596</v>
      </c>
      <c r="P9" s="14">
        <v>0.47035655135330701</v>
      </c>
      <c r="Q9" s="14">
        <v>0.46564229866614698</v>
      </c>
      <c r="R9" s="14">
        <v>0.51928363079504902</v>
      </c>
      <c r="S9" s="14">
        <v>0.60309520610127099</v>
      </c>
      <c r="T9" s="14">
        <v>0.50073874554975795</v>
      </c>
      <c r="U9" s="14"/>
      <c r="V9" s="14">
        <v>0.556509029115826</v>
      </c>
      <c r="W9" s="14">
        <v>0.43065856888401</v>
      </c>
      <c r="X9" s="14"/>
      <c r="Y9" s="14">
        <v>0.45138435100613</v>
      </c>
      <c r="Z9" s="14">
        <v>0.62879694861621904</v>
      </c>
      <c r="AA9" s="14">
        <v>0.78342287166194702</v>
      </c>
      <c r="AB9" s="14"/>
      <c r="AC9" s="14">
        <v>0.37888777647301902</v>
      </c>
      <c r="AD9" s="14">
        <v>0.492031122173824</v>
      </c>
      <c r="AE9" s="14">
        <v>0.56996136122073304</v>
      </c>
      <c r="AF9" s="14">
        <v>0.68983374678814002</v>
      </c>
    </row>
    <row r="10" spans="2:32" x14ac:dyDescent="0.3">
      <c r="B10" s="15" t="s">
        <v>376</v>
      </c>
      <c r="C10" s="14">
        <v>0.416501991362832</v>
      </c>
      <c r="D10" s="14">
        <v>0.40419910379815199</v>
      </c>
      <c r="E10" s="14">
        <v>0.42897637167122399</v>
      </c>
      <c r="F10" s="14"/>
      <c r="G10" s="14">
        <v>0.41291287844568703</v>
      </c>
      <c r="H10" s="14">
        <v>0.43749336078873102</v>
      </c>
      <c r="I10" s="14">
        <v>0.39745885609852299</v>
      </c>
      <c r="J10" s="14">
        <v>0.39599113923673501</v>
      </c>
      <c r="K10" s="14"/>
      <c r="L10" s="14">
        <v>0.324450039898384</v>
      </c>
      <c r="M10" s="14">
        <v>0.45654444105668002</v>
      </c>
      <c r="N10" s="14">
        <v>0.52298331122033204</v>
      </c>
      <c r="O10" s="14">
        <v>0.439330063086182</v>
      </c>
      <c r="P10" s="14">
        <v>0.42935528069251999</v>
      </c>
      <c r="Q10" s="14">
        <v>0.45521894327710299</v>
      </c>
      <c r="R10" s="14">
        <v>0.40212231138010501</v>
      </c>
      <c r="S10" s="14">
        <v>0.38240174211348898</v>
      </c>
      <c r="T10" s="14">
        <v>0.44041634342372499</v>
      </c>
      <c r="U10" s="14"/>
      <c r="V10" s="14">
        <v>0.39706550263802398</v>
      </c>
      <c r="W10" s="14">
        <v>0.45914515899937602</v>
      </c>
      <c r="X10" s="14"/>
      <c r="Y10" s="14">
        <v>0.47446768273248502</v>
      </c>
      <c r="Z10" s="14">
        <v>0.33819730557565097</v>
      </c>
      <c r="AA10" s="14">
        <v>0.19526746393208</v>
      </c>
      <c r="AB10" s="14"/>
      <c r="AC10" s="14">
        <v>0.50793038656517597</v>
      </c>
      <c r="AD10" s="14">
        <v>0.45523035839993298</v>
      </c>
      <c r="AE10" s="14">
        <v>0.32787580598758398</v>
      </c>
      <c r="AF10" s="14">
        <v>0.27679464800431203</v>
      </c>
    </row>
    <row r="11" spans="2:32" x14ac:dyDescent="0.3">
      <c r="B11" s="15" t="s">
        <v>377</v>
      </c>
      <c r="C11" s="14">
        <v>4.8177325868565497E-2</v>
      </c>
      <c r="D11" s="14">
        <v>3.8295302049197698E-2</v>
      </c>
      <c r="E11" s="14">
        <v>5.8205915530066203E-2</v>
      </c>
      <c r="F11" s="14"/>
      <c r="G11" s="14">
        <v>6.6275232344112603E-2</v>
      </c>
      <c r="H11" s="14">
        <v>3.8426264364050701E-2</v>
      </c>
      <c r="I11" s="14">
        <v>4.5955109579091699E-2</v>
      </c>
      <c r="J11" s="14">
        <v>4.4253300713923097E-2</v>
      </c>
      <c r="K11" s="14"/>
      <c r="L11" s="14">
        <v>3.08571618012124E-2</v>
      </c>
      <c r="M11" s="14">
        <v>7.0517555201526805E-2</v>
      </c>
      <c r="N11" s="14">
        <v>5.3180166519793598E-2</v>
      </c>
      <c r="O11" s="14">
        <v>4.7790064998331099E-2</v>
      </c>
      <c r="P11" s="14">
        <v>6.7680816980348099E-2</v>
      </c>
      <c r="Q11" s="14">
        <v>5.9637531317206498E-2</v>
      </c>
      <c r="R11" s="14">
        <v>5.9967271636694998E-2</v>
      </c>
      <c r="S11" s="14">
        <v>1.45030517852396E-2</v>
      </c>
      <c r="T11" s="14">
        <v>3.5276382116454098E-2</v>
      </c>
      <c r="U11" s="14"/>
      <c r="V11" s="14">
        <v>3.3490128487985799E-2</v>
      </c>
      <c r="W11" s="14">
        <v>7.75377145713637E-2</v>
      </c>
      <c r="X11" s="14"/>
      <c r="Y11" s="14">
        <v>5.1418141309961703E-2</v>
      </c>
      <c r="Z11" s="14">
        <v>2.1543034792025999E-2</v>
      </c>
      <c r="AA11" s="14">
        <v>9.8284418742526705E-3</v>
      </c>
      <c r="AB11" s="14"/>
      <c r="AC11" s="14">
        <v>7.6377013589081305E-2</v>
      </c>
      <c r="AD11" s="14">
        <v>3.7242295981878303E-2</v>
      </c>
      <c r="AE11" s="14">
        <v>8.0660882681604901E-2</v>
      </c>
      <c r="AF11" s="14">
        <v>2.57315535666186E-2</v>
      </c>
    </row>
    <row r="12" spans="2:32" x14ac:dyDescent="0.3">
      <c r="B12" s="15" t="s">
        <v>378</v>
      </c>
      <c r="C12" s="14">
        <v>6.3806924490582197E-3</v>
      </c>
      <c r="D12" s="14">
        <v>2.9693676697773101E-3</v>
      </c>
      <c r="E12" s="14">
        <v>9.8117605345987308E-3</v>
      </c>
      <c r="F12" s="14"/>
      <c r="G12" s="14">
        <v>2.47528814727086E-3</v>
      </c>
      <c r="H12" s="14">
        <v>7.8019143965051196E-3</v>
      </c>
      <c r="I12" s="14">
        <v>8.8025289265803303E-3</v>
      </c>
      <c r="J12" s="14">
        <v>5.5023718657088803E-3</v>
      </c>
      <c r="K12" s="14"/>
      <c r="L12" s="14">
        <v>9.3076346303582799E-3</v>
      </c>
      <c r="M12" s="14">
        <v>0</v>
      </c>
      <c r="N12" s="14">
        <v>1.5139430489765E-2</v>
      </c>
      <c r="O12" s="14">
        <v>1.0882703919483899E-2</v>
      </c>
      <c r="P12" s="14">
        <v>1.08519989916794E-2</v>
      </c>
      <c r="Q12" s="14">
        <v>3.2713359640305401E-3</v>
      </c>
      <c r="R12" s="14">
        <v>9.7318992198284493E-3</v>
      </c>
      <c r="S12" s="14">
        <v>0</v>
      </c>
      <c r="T12" s="14">
        <v>2.6655424983021698E-3</v>
      </c>
      <c r="U12" s="14"/>
      <c r="V12" s="14">
        <v>3.9876719471580203E-3</v>
      </c>
      <c r="W12" s="14">
        <v>1.1453115384521101E-2</v>
      </c>
      <c r="X12" s="14"/>
      <c r="Y12" s="14">
        <v>6.2561627858115903E-3</v>
      </c>
      <c r="Z12" s="14">
        <v>0</v>
      </c>
      <c r="AA12" s="14">
        <v>1.1481222531719799E-2</v>
      </c>
      <c r="AB12" s="14"/>
      <c r="AC12" s="14">
        <v>1.4017270869564301E-2</v>
      </c>
      <c r="AD12" s="14">
        <v>2.22132432517672E-3</v>
      </c>
      <c r="AE12" s="14">
        <v>4.5535876311811E-3</v>
      </c>
      <c r="AF12" s="14">
        <v>7.6400516409290504E-3</v>
      </c>
    </row>
    <row r="13" spans="2:32" x14ac:dyDescent="0.3">
      <c r="B13" s="15" t="s">
        <v>379</v>
      </c>
      <c r="C13" s="20">
        <v>1.2858567791009299E-2</v>
      </c>
      <c r="D13" s="20">
        <v>1.31614426321633E-2</v>
      </c>
      <c r="E13" s="20">
        <v>1.2594347386110601E-2</v>
      </c>
      <c r="F13" s="20"/>
      <c r="G13" s="20">
        <v>8.8312611920471195E-3</v>
      </c>
      <c r="H13" s="20">
        <v>1.8712894329283001E-2</v>
      </c>
      <c r="I13" s="20">
        <v>1.0160627556592E-2</v>
      </c>
      <c r="J13" s="20">
        <v>8.4671338303568006E-3</v>
      </c>
      <c r="K13" s="20"/>
      <c r="L13" s="20">
        <v>5.3585820171760303E-3</v>
      </c>
      <c r="M13" s="20">
        <v>1.7056594578278201E-2</v>
      </c>
      <c r="N13" s="20">
        <v>1.30031639473036E-2</v>
      </c>
      <c r="O13" s="20">
        <v>1.00392955744068E-2</v>
      </c>
      <c r="P13" s="20">
        <v>2.1755351982145399E-2</v>
      </c>
      <c r="Q13" s="20">
        <v>1.6229890775512599E-2</v>
      </c>
      <c r="R13" s="20">
        <v>8.8948869683227409E-3</v>
      </c>
      <c r="S13" s="20">
        <v>0</v>
      </c>
      <c r="T13" s="20">
        <v>2.09029864117618E-2</v>
      </c>
      <c r="U13" s="20"/>
      <c r="V13" s="20">
        <v>8.9476678110065808E-3</v>
      </c>
      <c r="W13" s="20">
        <v>2.1205442160729501E-2</v>
      </c>
      <c r="X13" s="20"/>
      <c r="Y13" s="20">
        <v>1.6473662165612E-2</v>
      </c>
      <c r="Z13" s="20">
        <v>1.1462711016103499E-2</v>
      </c>
      <c r="AA13" s="20">
        <v>0</v>
      </c>
      <c r="AB13" s="20"/>
      <c r="AC13" s="20">
        <v>2.2787552503158798E-2</v>
      </c>
      <c r="AD13" s="20">
        <v>1.32748991191875E-2</v>
      </c>
      <c r="AE13" s="20">
        <v>1.6948362478896601E-2</v>
      </c>
      <c r="AF13" s="20">
        <v>0</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389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382</v>
      </c>
      <c r="C9" s="14">
        <v>0.67267198908069903</v>
      </c>
      <c r="D9" s="14">
        <v>0.643681434813967</v>
      </c>
      <c r="E9" s="14">
        <v>0.70068191397863899</v>
      </c>
      <c r="F9" s="14"/>
      <c r="G9" s="14">
        <v>0.684255778825968</v>
      </c>
      <c r="H9" s="14">
        <v>0.67462945494192295</v>
      </c>
      <c r="I9" s="14">
        <v>0.656876893747671</v>
      </c>
      <c r="J9" s="14">
        <v>0.67298281363354595</v>
      </c>
      <c r="K9" s="14"/>
      <c r="L9" s="14">
        <v>0.58042369746741596</v>
      </c>
      <c r="M9" s="14">
        <v>0.75652606779182197</v>
      </c>
      <c r="N9" s="14">
        <v>0.69318791904583799</v>
      </c>
      <c r="O9" s="14">
        <v>0.69427343241097605</v>
      </c>
      <c r="P9" s="14">
        <v>0.658683481048011</v>
      </c>
      <c r="Q9" s="14">
        <v>0.75509790358601503</v>
      </c>
      <c r="R9" s="14">
        <v>0.64812585315234394</v>
      </c>
      <c r="S9" s="14">
        <v>0.62308929770708599</v>
      </c>
      <c r="T9" s="14">
        <v>0.68001316238800902</v>
      </c>
      <c r="U9" s="14"/>
      <c r="V9" s="14">
        <v>0.68875980968827399</v>
      </c>
      <c r="W9" s="14">
        <v>0.63919464393243897</v>
      </c>
      <c r="X9" s="14"/>
      <c r="Y9" s="14">
        <v>0.68988257582799095</v>
      </c>
      <c r="Z9" s="14">
        <v>0.57626487351943001</v>
      </c>
      <c r="AA9" s="14">
        <v>0.64146221993323405</v>
      </c>
      <c r="AB9" s="14"/>
      <c r="AC9" s="14">
        <v>0.668156715547505</v>
      </c>
      <c r="AD9" s="14">
        <v>0.70025041906561902</v>
      </c>
      <c r="AE9" s="14">
        <v>0.56126465175062301</v>
      </c>
      <c r="AF9" s="14">
        <v>0.66500000848232899</v>
      </c>
    </row>
    <row r="10" spans="2:32" x14ac:dyDescent="0.3">
      <c r="B10" s="15" t="s">
        <v>383</v>
      </c>
      <c r="C10" s="14">
        <v>0.64678550807956303</v>
      </c>
      <c r="D10" s="14">
        <v>0.65009906257098304</v>
      </c>
      <c r="E10" s="14">
        <v>0.64433379108301403</v>
      </c>
      <c r="F10" s="14"/>
      <c r="G10" s="14">
        <v>0.59850750087499605</v>
      </c>
      <c r="H10" s="14">
        <v>0.65298356286479198</v>
      </c>
      <c r="I10" s="14">
        <v>0.66367020789872699</v>
      </c>
      <c r="J10" s="14">
        <v>0.69798790103227104</v>
      </c>
      <c r="K10" s="14"/>
      <c r="L10" s="14">
        <v>0.598002756858802</v>
      </c>
      <c r="M10" s="14">
        <v>0.65351420607591304</v>
      </c>
      <c r="N10" s="14">
        <v>0.66754942098213099</v>
      </c>
      <c r="O10" s="14">
        <v>0.73563690504152102</v>
      </c>
      <c r="P10" s="14">
        <v>0.64020477547299903</v>
      </c>
      <c r="Q10" s="14">
        <v>0.67448717854684603</v>
      </c>
      <c r="R10" s="14">
        <v>0.62656051183769901</v>
      </c>
      <c r="S10" s="14">
        <v>0.60859699982086102</v>
      </c>
      <c r="T10" s="14">
        <v>0.66422669680766599</v>
      </c>
      <c r="U10" s="14"/>
      <c r="V10" s="14">
        <v>0.673293604538579</v>
      </c>
      <c r="W10" s="14">
        <v>0.59632740780041604</v>
      </c>
      <c r="X10" s="14"/>
      <c r="Y10" s="14">
        <v>0.65648992195301903</v>
      </c>
      <c r="Z10" s="14">
        <v>0.599608071944007</v>
      </c>
      <c r="AA10" s="14">
        <v>0.74958660144625899</v>
      </c>
      <c r="AB10" s="14"/>
      <c r="AC10" s="14">
        <v>0.621803529270329</v>
      </c>
      <c r="AD10" s="14">
        <v>0.67521498757068099</v>
      </c>
      <c r="AE10" s="14">
        <v>0.52777727183775003</v>
      </c>
      <c r="AF10" s="14">
        <v>0.66932064911175504</v>
      </c>
    </row>
    <row r="11" spans="2:32" x14ac:dyDescent="0.3">
      <c r="B11" s="15" t="s">
        <v>384</v>
      </c>
      <c r="C11" s="14">
        <v>0.337655145647758</v>
      </c>
      <c r="D11" s="14">
        <v>0.323895481356897</v>
      </c>
      <c r="E11" s="14">
        <v>0.35159184388325398</v>
      </c>
      <c r="F11" s="14"/>
      <c r="G11" s="14">
        <v>0.34521925475193999</v>
      </c>
      <c r="H11" s="14">
        <v>0.31399696311060599</v>
      </c>
      <c r="I11" s="14">
        <v>0.32684457534089001</v>
      </c>
      <c r="J11" s="14">
        <v>0.41769566443961098</v>
      </c>
      <c r="K11" s="14"/>
      <c r="L11" s="14">
        <v>0.40949054078901598</v>
      </c>
      <c r="M11" s="14">
        <v>0.316924855622434</v>
      </c>
      <c r="N11" s="14">
        <v>0.204917373593371</v>
      </c>
      <c r="O11" s="14">
        <v>0.28781933149602701</v>
      </c>
      <c r="P11" s="14">
        <v>0.41434865849894698</v>
      </c>
      <c r="Q11" s="14">
        <v>0.294276788249757</v>
      </c>
      <c r="R11" s="14">
        <v>0.27888811527656898</v>
      </c>
      <c r="S11" s="14">
        <v>0.43347528171900801</v>
      </c>
      <c r="T11" s="14">
        <v>0.328584336968472</v>
      </c>
      <c r="U11" s="14"/>
      <c r="V11" s="14">
        <v>0.37322529454757197</v>
      </c>
      <c r="W11" s="14">
        <v>0.26468929583744499</v>
      </c>
      <c r="X11" s="14"/>
      <c r="Y11" s="14">
        <v>0.29529982047622499</v>
      </c>
      <c r="Z11" s="14">
        <v>0.51967775966197705</v>
      </c>
      <c r="AA11" s="14">
        <v>0.389589120087176</v>
      </c>
      <c r="AB11" s="14"/>
      <c r="AC11" s="14">
        <v>0.22545646643042899</v>
      </c>
      <c r="AD11" s="14">
        <v>0.33419492632096698</v>
      </c>
      <c r="AE11" s="14">
        <v>0.37025543522123</v>
      </c>
      <c r="AF11" s="14">
        <v>0.45393065660498899</v>
      </c>
    </row>
    <row r="12" spans="2:32" x14ac:dyDescent="0.3">
      <c r="B12" s="15" t="s">
        <v>161</v>
      </c>
      <c r="C12" s="14">
        <v>0.23695596415964801</v>
      </c>
      <c r="D12" s="14">
        <v>0.25693222907883501</v>
      </c>
      <c r="E12" s="14">
        <v>0.217689745939702</v>
      </c>
      <c r="F12" s="14"/>
      <c r="G12" s="14">
        <v>0.27902959351080397</v>
      </c>
      <c r="H12" s="14">
        <v>0.262027344827789</v>
      </c>
      <c r="I12" s="14">
        <v>0.192829914347631</v>
      </c>
      <c r="J12" s="14">
        <v>0.15480629369892099</v>
      </c>
      <c r="K12" s="14"/>
      <c r="L12" s="14">
        <v>0.31261613424694001</v>
      </c>
      <c r="M12" s="14">
        <v>0.21006161520331801</v>
      </c>
      <c r="N12" s="14">
        <v>0.22663838606345199</v>
      </c>
      <c r="O12" s="14">
        <v>0.18662847171013899</v>
      </c>
      <c r="P12" s="14">
        <v>0.25273342673911597</v>
      </c>
      <c r="Q12" s="14">
        <v>0.209653387424314</v>
      </c>
      <c r="R12" s="14">
        <v>0.21554050032642799</v>
      </c>
      <c r="S12" s="14">
        <v>0.21083458255013701</v>
      </c>
      <c r="T12" s="14">
        <v>0.216708268894267</v>
      </c>
      <c r="U12" s="14"/>
      <c r="V12" s="14">
        <v>0.226168568410759</v>
      </c>
      <c r="W12" s="14">
        <v>0.25833919130008698</v>
      </c>
      <c r="X12" s="14"/>
      <c r="Y12" s="14">
        <v>0.22533105779991</v>
      </c>
      <c r="Z12" s="14">
        <v>0.25407512848824199</v>
      </c>
      <c r="AA12" s="14">
        <v>0.28936081183291501</v>
      </c>
      <c r="AB12" s="14"/>
      <c r="AC12" s="14">
        <v>0.23669374248355901</v>
      </c>
      <c r="AD12" s="14">
        <v>0.21856375127970201</v>
      </c>
      <c r="AE12" s="14">
        <v>0.316581905407818</v>
      </c>
      <c r="AF12" s="14">
        <v>0.241893491024326</v>
      </c>
    </row>
    <row r="13" spans="2:32" x14ac:dyDescent="0.3">
      <c r="B13" s="15" t="s">
        <v>385</v>
      </c>
      <c r="C13" s="14">
        <v>0.227719049716194</v>
      </c>
      <c r="D13" s="14">
        <v>0.240672319052505</v>
      </c>
      <c r="E13" s="14">
        <v>0.21544913393579199</v>
      </c>
      <c r="F13" s="14"/>
      <c r="G13" s="14">
        <v>0.206293986860447</v>
      </c>
      <c r="H13" s="14">
        <v>0.21284326126835701</v>
      </c>
      <c r="I13" s="14">
        <v>0.27339879411027801</v>
      </c>
      <c r="J13" s="14">
        <v>0.229800364280521</v>
      </c>
      <c r="K13" s="14"/>
      <c r="L13" s="14">
        <v>0.33463080732148798</v>
      </c>
      <c r="M13" s="14">
        <v>0.21910420869764399</v>
      </c>
      <c r="N13" s="14">
        <v>0.20566702713582499</v>
      </c>
      <c r="O13" s="14">
        <v>0.181614566120994</v>
      </c>
      <c r="P13" s="14">
        <v>0.21002331910976499</v>
      </c>
      <c r="Q13" s="14">
        <v>0.146365175434338</v>
      </c>
      <c r="R13" s="14">
        <v>0.210513807646037</v>
      </c>
      <c r="S13" s="14">
        <v>0.23507624812980199</v>
      </c>
      <c r="T13" s="14">
        <v>0.19291138416541301</v>
      </c>
      <c r="U13" s="14"/>
      <c r="V13" s="14">
        <v>0.240863683638532</v>
      </c>
      <c r="W13" s="14">
        <v>0.20053329281469301</v>
      </c>
      <c r="X13" s="14"/>
      <c r="Y13" s="14">
        <v>0.21367892878664899</v>
      </c>
      <c r="Z13" s="14">
        <v>0.23195590046588599</v>
      </c>
      <c r="AA13" s="14">
        <v>0.33466872968168598</v>
      </c>
      <c r="AB13" s="14"/>
      <c r="AC13" s="14">
        <v>0.175833400267978</v>
      </c>
      <c r="AD13" s="14">
        <v>0.233052811573566</v>
      </c>
      <c r="AE13" s="14">
        <v>0.26699478281583999</v>
      </c>
      <c r="AF13" s="14">
        <v>0.25701467802134897</v>
      </c>
    </row>
    <row r="14" spans="2:32" x14ac:dyDescent="0.3">
      <c r="B14" s="15" t="s">
        <v>386</v>
      </c>
      <c r="C14" s="14">
        <v>0.174639653136342</v>
      </c>
      <c r="D14" s="14">
        <v>0.198413842753838</v>
      </c>
      <c r="E14" s="14">
        <v>0.151387348586451</v>
      </c>
      <c r="F14" s="14"/>
      <c r="G14" s="14">
        <v>0.150333325291717</v>
      </c>
      <c r="H14" s="14">
        <v>0.16553526602063701</v>
      </c>
      <c r="I14" s="14">
        <v>0.20198238556884199</v>
      </c>
      <c r="J14" s="14">
        <v>0.20138757464919699</v>
      </c>
      <c r="K14" s="14"/>
      <c r="L14" s="14">
        <v>0.15881524484662701</v>
      </c>
      <c r="M14" s="14">
        <v>0.20141900284766501</v>
      </c>
      <c r="N14" s="14">
        <v>0.150680254452002</v>
      </c>
      <c r="O14" s="14">
        <v>0.13921876264764499</v>
      </c>
      <c r="P14" s="14">
        <v>0.170124810831395</v>
      </c>
      <c r="Q14" s="14">
        <v>0.156701628599584</v>
      </c>
      <c r="R14" s="14">
        <v>0.23644540730202199</v>
      </c>
      <c r="S14" s="14">
        <v>0.17107696456511901</v>
      </c>
      <c r="T14" s="14">
        <v>0.18246171713894699</v>
      </c>
      <c r="U14" s="14"/>
      <c r="V14" s="14">
        <v>0.16717802273054699</v>
      </c>
      <c r="W14" s="14">
        <v>0.19238988055435599</v>
      </c>
      <c r="X14" s="14"/>
      <c r="Y14" s="14">
        <v>0.179780522040907</v>
      </c>
      <c r="Z14" s="14">
        <v>0.12677956265485099</v>
      </c>
      <c r="AA14" s="14">
        <v>0.204091965240142</v>
      </c>
      <c r="AB14" s="14"/>
      <c r="AC14" s="14">
        <v>0.210018486563357</v>
      </c>
      <c r="AD14" s="14">
        <v>0.16397871542776399</v>
      </c>
      <c r="AE14" s="14">
        <v>0.14495552755928001</v>
      </c>
      <c r="AF14" s="14">
        <v>0.173793416485095</v>
      </c>
    </row>
    <row r="15" spans="2:32" x14ac:dyDescent="0.3">
      <c r="B15" s="15" t="s">
        <v>387</v>
      </c>
      <c r="C15" s="14">
        <v>0.137030248579352</v>
      </c>
      <c r="D15" s="14">
        <v>0.14347959242934899</v>
      </c>
      <c r="E15" s="14">
        <v>0.13015089992277301</v>
      </c>
      <c r="F15" s="14"/>
      <c r="G15" s="14">
        <v>0.15168604998645399</v>
      </c>
      <c r="H15" s="14">
        <v>0.13770301370812099</v>
      </c>
      <c r="I15" s="14">
        <v>0.12716531235686801</v>
      </c>
      <c r="J15" s="14">
        <v>0.122888853959468</v>
      </c>
      <c r="K15" s="14"/>
      <c r="L15" s="14">
        <v>0.20488610870777499</v>
      </c>
      <c r="M15" s="14">
        <v>9.6094626550242507E-2</v>
      </c>
      <c r="N15" s="14">
        <v>0.10426790714249</v>
      </c>
      <c r="O15" s="14">
        <v>0.119233139967982</v>
      </c>
      <c r="P15" s="14">
        <v>6.1076461068163397E-2</v>
      </c>
      <c r="Q15" s="14">
        <v>0.14387101591368701</v>
      </c>
      <c r="R15" s="14">
        <v>0.15906768007359201</v>
      </c>
      <c r="S15" s="14">
        <v>0.134056819284533</v>
      </c>
      <c r="T15" s="14">
        <v>0.121047052457095</v>
      </c>
      <c r="U15" s="14"/>
      <c r="V15" s="14">
        <v>0.12754800188068199</v>
      </c>
      <c r="W15" s="14">
        <v>0.15865528316108701</v>
      </c>
      <c r="X15" s="14"/>
      <c r="Y15" s="14">
        <v>0.127709499334454</v>
      </c>
      <c r="Z15" s="14">
        <v>0.18519629888509201</v>
      </c>
      <c r="AA15" s="14">
        <v>0.16334335950593301</v>
      </c>
      <c r="AB15" s="14"/>
      <c r="AC15" s="14">
        <v>0.13663986595680899</v>
      </c>
      <c r="AD15" s="14">
        <v>0.123161832886423</v>
      </c>
      <c r="AE15" s="14">
        <v>0.217893493514667</v>
      </c>
      <c r="AF15" s="14">
        <v>0.136617538572508</v>
      </c>
    </row>
    <row r="16" spans="2:32" x14ac:dyDescent="0.3">
      <c r="B16" s="15" t="s">
        <v>80</v>
      </c>
      <c r="C16" s="14">
        <v>1.53739638500138E-2</v>
      </c>
      <c r="D16" s="14">
        <v>1.6497988102018801E-2</v>
      </c>
      <c r="E16" s="14">
        <v>1.4296035366965099E-2</v>
      </c>
      <c r="F16" s="14"/>
      <c r="G16" s="14">
        <v>1.3156557157855801E-2</v>
      </c>
      <c r="H16" s="14">
        <v>1.44038010892213E-2</v>
      </c>
      <c r="I16" s="14">
        <v>1.5891740467767899E-2</v>
      </c>
      <c r="J16" s="14">
        <v>2.22087438801917E-2</v>
      </c>
      <c r="K16" s="14"/>
      <c r="L16" s="14">
        <v>6.7239709692199397E-3</v>
      </c>
      <c r="M16" s="14">
        <v>3.0396720782883E-2</v>
      </c>
      <c r="N16" s="14">
        <v>1.46416791077886E-2</v>
      </c>
      <c r="O16" s="14">
        <v>1.87739561007862E-2</v>
      </c>
      <c r="P16" s="14">
        <v>1.00095525201445E-2</v>
      </c>
      <c r="Q16" s="14">
        <v>8.1853860739036204E-3</v>
      </c>
      <c r="R16" s="14">
        <v>3.1522454414569002E-2</v>
      </c>
      <c r="S16" s="14">
        <v>5.7881489922623599E-3</v>
      </c>
      <c r="T16" s="14">
        <v>1.4587420480932201E-2</v>
      </c>
      <c r="U16" s="14"/>
      <c r="V16" s="14">
        <v>1.2352936175845E-2</v>
      </c>
      <c r="W16" s="14">
        <v>1.93661749765894E-2</v>
      </c>
      <c r="X16" s="14"/>
      <c r="Y16" s="14">
        <v>1.7636960475338699E-2</v>
      </c>
      <c r="Z16" s="14">
        <v>6.1770904688667498E-3</v>
      </c>
      <c r="AA16" s="14">
        <v>6.8968010049479597E-3</v>
      </c>
      <c r="AB16" s="14"/>
      <c r="AC16" s="14">
        <v>2.3169169134052699E-2</v>
      </c>
      <c r="AD16" s="14">
        <v>1.4857762762453699E-2</v>
      </c>
      <c r="AE16" s="14">
        <v>9.1332293193306293E-3</v>
      </c>
      <c r="AF16" s="14">
        <v>7.1735605832391998E-3</v>
      </c>
    </row>
    <row r="17" spans="2:32" ht="28.8" x14ac:dyDescent="0.3">
      <c r="B17" s="15" t="s">
        <v>388</v>
      </c>
      <c r="C17" s="20">
        <v>2.3361191436024899E-3</v>
      </c>
      <c r="D17" s="20">
        <v>2.6764394442919601E-3</v>
      </c>
      <c r="E17" s="20">
        <v>2.00277647393797E-3</v>
      </c>
      <c r="F17" s="20"/>
      <c r="G17" s="20">
        <v>4.5939458288629404E-3</v>
      </c>
      <c r="H17" s="20">
        <v>1.0340029957574201E-3</v>
      </c>
      <c r="I17" s="20">
        <v>1.63513170600923E-3</v>
      </c>
      <c r="J17" s="20">
        <v>2.9647619646479299E-3</v>
      </c>
      <c r="K17" s="20"/>
      <c r="L17" s="20">
        <v>5.8234660968248001E-3</v>
      </c>
      <c r="M17" s="20">
        <v>0</v>
      </c>
      <c r="N17" s="20">
        <v>0</v>
      </c>
      <c r="O17" s="20">
        <v>1.32509536857226E-2</v>
      </c>
      <c r="P17" s="20">
        <v>0</v>
      </c>
      <c r="Q17" s="20">
        <v>0</v>
      </c>
      <c r="R17" s="20">
        <v>0</v>
      </c>
      <c r="S17" s="20">
        <v>0</v>
      </c>
      <c r="T17" s="20">
        <v>0</v>
      </c>
      <c r="U17" s="20"/>
      <c r="V17" s="20">
        <v>3.49840759094062E-3</v>
      </c>
      <c r="W17" s="20">
        <v>0</v>
      </c>
      <c r="X17" s="20"/>
      <c r="Y17" s="20">
        <v>3.3853606394882302E-3</v>
      </c>
      <c r="Z17" s="20">
        <v>0</v>
      </c>
      <c r="AA17" s="20">
        <v>0</v>
      </c>
      <c r="AB17" s="20"/>
      <c r="AC17" s="20">
        <v>0</v>
      </c>
      <c r="AD17" s="20">
        <v>5.1902919094078404E-3</v>
      </c>
      <c r="AE17" s="20">
        <v>0</v>
      </c>
      <c r="AF17" s="20">
        <v>0</v>
      </c>
    </row>
    <row r="18" spans="2:32" x14ac:dyDescent="0.3">
      <c r="B18" s="16"/>
    </row>
    <row r="19" spans="2:32" x14ac:dyDescent="0.3">
      <c r="B19" t="s">
        <v>65</v>
      </c>
    </row>
    <row r="20" spans="2:32" x14ac:dyDescent="0.3">
      <c r="B20" t="s">
        <v>66</v>
      </c>
    </row>
    <row r="22" spans="2:32" x14ac:dyDescent="0.3">
      <c r="B22"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81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390</v>
      </c>
      <c r="C9" s="14">
        <v>0.80477171921252899</v>
      </c>
      <c r="D9" s="14">
        <v>0.79326519453072497</v>
      </c>
      <c r="E9" s="14">
        <v>0.81653388010833905</v>
      </c>
      <c r="F9" s="14"/>
      <c r="G9" s="14">
        <v>0.79344783178532896</v>
      </c>
      <c r="H9" s="14">
        <v>0.80389816153549798</v>
      </c>
      <c r="I9" s="14">
        <v>0.79752788178084899</v>
      </c>
      <c r="J9" s="14">
        <v>0.84654868945719897</v>
      </c>
      <c r="K9" s="14"/>
      <c r="L9" s="14">
        <v>0.81377618031547605</v>
      </c>
      <c r="M9" s="14">
        <v>0.79636616209135402</v>
      </c>
      <c r="N9" s="14">
        <v>0.77630147744573597</v>
      </c>
      <c r="O9" s="14">
        <v>0.82447076266985597</v>
      </c>
      <c r="P9" s="14">
        <v>0.79449882661081705</v>
      </c>
      <c r="Q9" s="14">
        <v>0.83716313152454502</v>
      </c>
      <c r="R9" s="14">
        <v>0.77617274861029095</v>
      </c>
      <c r="S9" s="14">
        <v>0.86032686867276298</v>
      </c>
      <c r="T9" s="14">
        <v>0.77698985460374004</v>
      </c>
      <c r="U9" s="14"/>
      <c r="V9" s="14">
        <v>0.82471956453070805</v>
      </c>
      <c r="W9" s="14">
        <v>0.76276177018090796</v>
      </c>
      <c r="X9" s="14"/>
      <c r="Y9" s="14">
        <v>0.80795049748061398</v>
      </c>
      <c r="Z9" s="14">
        <v>0.75864795206398705</v>
      </c>
      <c r="AA9" s="14">
        <v>0.89361271314334501</v>
      </c>
      <c r="AB9" s="14"/>
      <c r="AC9" s="14">
        <v>0.76526385957709497</v>
      </c>
      <c r="AD9" s="14">
        <v>0.83158437037184296</v>
      </c>
      <c r="AE9" s="14">
        <v>0.75602924739473998</v>
      </c>
      <c r="AF9" s="14">
        <v>0.81052480629409396</v>
      </c>
    </row>
    <row r="10" spans="2:32" ht="28.8" x14ac:dyDescent="0.3">
      <c r="B10" s="15" t="s">
        <v>391</v>
      </c>
      <c r="C10" s="14">
        <v>0.104543533946829</v>
      </c>
      <c r="D10" s="14">
        <v>0.105463077393424</v>
      </c>
      <c r="E10" s="14">
        <v>0.10309707867038299</v>
      </c>
      <c r="F10" s="14"/>
      <c r="G10" s="14">
        <v>0.10668734755666</v>
      </c>
      <c r="H10" s="14">
        <v>0.100842673010649</v>
      </c>
      <c r="I10" s="14">
        <v>0.115605294086966</v>
      </c>
      <c r="J10" s="14">
        <v>8.9478044077502705E-2</v>
      </c>
      <c r="K10" s="14"/>
      <c r="L10" s="14">
        <v>0.12288505856937</v>
      </c>
      <c r="M10" s="14">
        <v>7.6079372556790203E-2</v>
      </c>
      <c r="N10" s="14">
        <v>9.8116353376669699E-2</v>
      </c>
      <c r="O10" s="14">
        <v>9.1126617360658593E-2</v>
      </c>
      <c r="P10" s="14">
        <v>0.104008690079944</v>
      </c>
      <c r="Q10" s="14">
        <v>9.1496729288726195E-2</v>
      </c>
      <c r="R10" s="14">
        <v>0.12814802204669801</v>
      </c>
      <c r="S10" s="14">
        <v>0.11025818962194101</v>
      </c>
      <c r="T10" s="14">
        <v>0.10993141193302899</v>
      </c>
      <c r="U10" s="14"/>
      <c r="V10" s="14">
        <v>9.0680855999879101E-2</v>
      </c>
      <c r="W10" s="14">
        <v>0.13300421136249199</v>
      </c>
      <c r="X10" s="14"/>
      <c r="Y10" s="14">
        <v>9.4193447555499896E-2</v>
      </c>
      <c r="Z10" s="14">
        <v>0.136439766620856</v>
      </c>
      <c r="AA10" s="14">
        <v>8.3218254326867205E-2</v>
      </c>
      <c r="AB10" s="14"/>
      <c r="AC10" s="14">
        <v>0.115137570778914</v>
      </c>
      <c r="AD10" s="14">
        <v>8.2063426617592097E-2</v>
      </c>
      <c r="AE10" s="14">
        <v>0.18107905833819199</v>
      </c>
      <c r="AF10" s="14">
        <v>0.108499615850257</v>
      </c>
    </row>
    <row r="11" spans="2:32" x14ac:dyDescent="0.3">
      <c r="B11" s="15" t="s">
        <v>80</v>
      </c>
      <c r="C11" s="20">
        <v>9.0684746840641497E-2</v>
      </c>
      <c r="D11" s="20">
        <v>0.101271728075852</v>
      </c>
      <c r="E11" s="20">
        <v>8.0369041221277401E-2</v>
      </c>
      <c r="F11" s="20"/>
      <c r="G11" s="20">
        <v>9.9864820658010903E-2</v>
      </c>
      <c r="H11" s="20">
        <v>9.5259165453852698E-2</v>
      </c>
      <c r="I11" s="20">
        <v>8.68668241321853E-2</v>
      </c>
      <c r="J11" s="20">
        <v>6.3973266465297898E-2</v>
      </c>
      <c r="K11" s="20"/>
      <c r="L11" s="20">
        <v>6.3338761115153699E-2</v>
      </c>
      <c r="M11" s="20">
        <v>0.12755446535185599</v>
      </c>
      <c r="N11" s="20">
        <v>0.12558216917759499</v>
      </c>
      <c r="O11" s="20">
        <v>8.4402619969485698E-2</v>
      </c>
      <c r="P11" s="20">
        <v>0.101492483309239</v>
      </c>
      <c r="Q11" s="20">
        <v>7.1340139186728296E-2</v>
      </c>
      <c r="R11" s="20">
        <v>9.5679229343011096E-2</v>
      </c>
      <c r="S11" s="20">
        <v>2.9414941705295902E-2</v>
      </c>
      <c r="T11" s="20">
        <v>0.113078733463231</v>
      </c>
      <c r="U11" s="20"/>
      <c r="V11" s="20">
        <v>8.4599579469413294E-2</v>
      </c>
      <c r="W11" s="20">
        <v>0.10423401845660001</v>
      </c>
      <c r="X11" s="20"/>
      <c r="Y11" s="20">
        <v>9.7856054963886593E-2</v>
      </c>
      <c r="Z11" s="20">
        <v>0.10491228131515699</v>
      </c>
      <c r="AA11" s="20">
        <v>2.3169032529788199E-2</v>
      </c>
      <c r="AB11" s="20"/>
      <c r="AC11" s="20">
        <v>0.119598569643992</v>
      </c>
      <c r="AD11" s="20">
        <v>8.6352203010565204E-2</v>
      </c>
      <c r="AE11" s="20">
        <v>6.2891694267068199E-2</v>
      </c>
      <c r="AF11" s="20">
        <v>8.0975577855649503E-2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6" t="s">
        <v>406</v>
      </c>
      <c r="E2" s="23"/>
      <c r="F2" s="23"/>
      <c r="G2" s="23"/>
      <c r="H2" s="23"/>
      <c r="I2" s="23"/>
      <c r="J2" s="23"/>
      <c r="K2" s="23"/>
      <c r="L2" s="23"/>
      <c r="M2" s="23"/>
    </row>
    <row r="6" spans="2:13" ht="49.95" customHeight="1" x14ac:dyDescent="0.3">
      <c r="B6" s="17" t="s">
        <v>14</v>
      </c>
      <c r="C6" s="17" t="s">
        <v>392</v>
      </c>
      <c r="D6" s="17" t="s">
        <v>393</v>
      </c>
      <c r="E6" s="17" t="s">
        <v>394</v>
      </c>
      <c r="F6" s="17" t="s">
        <v>395</v>
      </c>
      <c r="G6" s="17" t="s">
        <v>396</v>
      </c>
      <c r="H6" s="17" t="s">
        <v>397</v>
      </c>
      <c r="I6" s="17" t="s">
        <v>398</v>
      </c>
      <c r="J6" s="17" t="s">
        <v>399</v>
      </c>
      <c r="K6" s="17" t="s">
        <v>400</v>
      </c>
      <c r="L6" s="17" t="s">
        <v>401</v>
      </c>
    </row>
    <row r="7" spans="2:13" x14ac:dyDescent="0.3">
      <c r="B7" s="15" t="s">
        <v>402</v>
      </c>
      <c r="C7" s="14">
        <v>0.35234901270198199</v>
      </c>
      <c r="D7" s="14">
        <v>0.43699807282276598</v>
      </c>
      <c r="E7" s="14">
        <v>0.31811449026164301</v>
      </c>
      <c r="F7" s="14">
        <v>0.21841484426594199</v>
      </c>
      <c r="G7" s="14">
        <v>0.32853321429592702</v>
      </c>
      <c r="H7" s="14">
        <v>0.22985041601103601</v>
      </c>
      <c r="I7" s="14">
        <v>0.19207662984835899</v>
      </c>
      <c r="J7" s="14">
        <v>0.38677089710285201</v>
      </c>
      <c r="K7" s="14">
        <v>0.25724088162966302</v>
      </c>
      <c r="L7" s="14">
        <v>0.20580645842680401</v>
      </c>
    </row>
    <row r="8" spans="2:13" x14ac:dyDescent="0.3">
      <c r="B8" s="15" t="s">
        <v>403</v>
      </c>
      <c r="C8" s="14">
        <v>0.45043388448796501</v>
      </c>
      <c r="D8" s="14">
        <v>0.442264723606897</v>
      </c>
      <c r="E8" s="14">
        <v>0.47354362174720899</v>
      </c>
      <c r="F8" s="14">
        <v>0.35709677588212002</v>
      </c>
      <c r="G8" s="14">
        <v>0.37254871958477098</v>
      </c>
      <c r="H8" s="14">
        <v>0.31595145217429399</v>
      </c>
      <c r="I8" s="14">
        <v>0.39780456081015497</v>
      </c>
      <c r="J8" s="14">
        <v>0.40324675415196798</v>
      </c>
      <c r="K8" s="14">
        <v>0.385109476849327</v>
      </c>
      <c r="L8" s="14">
        <v>0.18590637767035501</v>
      </c>
    </row>
    <row r="9" spans="2:13" x14ac:dyDescent="0.3">
      <c r="B9" s="15" t="s">
        <v>404</v>
      </c>
      <c r="C9" s="14">
        <v>7.2279875170844096E-2</v>
      </c>
      <c r="D9" s="14">
        <v>6.9283816083615696E-2</v>
      </c>
      <c r="E9" s="14">
        <v>8.1638822790753907E-2</v>
      </c>
      <c r="F9" s="14">
        <v>0.19309385955445801</v>
      </c>
      <c r="G9" s="14">
        <v>0.115194329177452</v>
      </c>
      <c r="H9" s="14">
        <v>0.185628113983861</v>
      </c>
      <c r="I9" s="14">
        <v>0.167430722654135</v>
      </c>
      <c r="J9" s="14">
        <v>7.8237374481797697E-2</v>
      </c>
      <c r="K9" s="14">
        <v>0.105357256761096</v>
      </c>
      <c r="L9" s="14">
        <v>0.195528779585912</v>
      </c>
    </row>
    <row r="10" spans="2:13" x14ac:dyDescent="0.3">
      <c r="B10" s="15" t="s">
        <v>405</v>
      </c>
      <c r="C10" s="14">
        <v>1.61582566691491E-2</v>
      </c>
      <c r="D10" s="14">
        <v>1.7275165333860299E-2</v>
      </c>
      <c r="E10" s="14">
        <v>1.5469291395798199E-2</v>
      </c>
      <c r="F10" s="14">
        <v>6.9678683858428805E-2</v>
      </c>
      <c r="G10" s="14">
        <v>7.3959513273784097E-2</v>
      </c>
      <c r="H10" s="14">
        <v>0.12978299743174601</v>
      </c>
      <c r="I10" s="14">
        <v>7.6315892403302998E-2</v>
      </c>
      <c r="J10" s="14">
        <v>2.4531890181893799E-2</v>
      </c>
      <c r="K10" s="14">
        <v>3.7436454295557399E-2</v>
      </c>
      <c r="L10" s="14">
        <v>0.27300424509572302</v>
      </c>
    </row>
    <row r="11" spans="2:13" x14ac:dyDescent="0.3">
      <c r="B11" s="15" t="s">
        <v>63</v>
      </c>
      <c r="C11" s="14">
        <v>0.10877897097005999</v>
      </c>
      <c r="D11" s="14">
        <v>3.41782221528606E-2</v>
      </c>
      <c r="E11" s="14">
        <v>0.111233773804596</v>
      </c>
      <c r="F11" s="14">
        <v>0.16171583643905199</v>
      </c>
      <c r="G11" s="14">
        <v>0.109764223668065</v>
      </c>
      <c r="H11" s="14">
        <v>0.13878702039906299</v>
      </c>
      <c r="I11" s="14">
        <v>0.16637219428404801</v>
      </c>
      <c r="J11" s="14">
        <v>0.107213084081488</v>
      </c>
      <c r="K11" s="14">
        <v>0.214855930464357</v>
      </c>
      <c r="L11" s="14">
        <v>0.139754139221206</v>
      </c>
    </row>
    <row r="12" spans="2:13" x14ac:dyDescent="0.3">
      <c r="B12" s="16"/>
      <c r="C12" s="16"/>
      <c r="D12" s="16"/>
      <c r="E12" s="16"/>
      <c r="F12" s="16"/>
      <c r="G12" s="16"/>
      <c r="H12" s="16"/>
      <c r="I12" s="16"/>
      <c r="J12" s="16"/>
      <c r="K12" s="16"/>
      <c r="L12" s="16"/>
    </row>
    <row r="13" spans="2:13" x14ac:dyDescent="0.3">
      <c r="B13" t="s">
        <v>65</v>
      </c>
    </row>
    <row r="14" spans="2:13" x14ac:dyDescent="0.3">
      <c r="B14" t="s">
        <v>66</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407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0.35234901270198199</v>
      </c>
      <c r="D9" s="14">
        <v>0.37811850587627999</v>
      </c>
      <c r="E9" s="14">
        <v>0.32655191273768203</v>
      </c>
      <c r="F9" s="14"/>
      <c r="G9" s="14">
        <v>0.41521504560765898</v>
      </c>
      <c r="H9" s="14">
        <v>0.344061493520328</v>
      </c>
      <c r="I9" s="14">
        <v>0.30980379285935999</v>
      </c>
      <c r="J9" s="14">
        <v>0.327476881597419</v>
      </c>
      <c r="K9" s="14"/>
      <c r="L9" s="14">
        <v>0.53099159427564002</v>
      </c>
      <c r="M9" s="14">
        <v>0.28751500112263501</v>
      </c>
      <c r="N9" s="14">
        <v>0.192670098534684</v>
      </c>
      <c r="O9" s="14">
        <v>0.31321246607506797</v>
      </c>
      <c r="P9" s="14">
        <v>0.29243894452298602</v>
      </c>
      <c r="Q9" s="14">
        <v>0.376080436908591</v>
      </c>
      <c r="R9" s="14">
        <v>0.295681649680334</v>
      </c>
      <c r="S9" s="14">
        <v>0.34150195797579902</v>
      </c>
      <c r="T9" s="14">
        <v>0.28504906062447199</v>
      </c>
      <c r="U9" s="14"/>
      <c r="V9" s="14">
        <v>0.38729753904594599</v>
      </c>
      <c r="W9" s="14">
        <v>0.279055337136146</v>
      </c>
      <c r="X9" s="14"/>
      <c r="Y9" s="14">
        <v>0.27301845656600898</v>
      </c>
      <c r="Z9" s="14">
        <v>0.45925677379352398</v>
      </c>
      <c r="AA9" s="14">
        <v>0.77245622633195299</v>
      </c>
      <c r="AB9" s="14"/>
      <c r="AC9" s="14">
        <v>0.204968074265716</v>
      </c>
      <c r="AD9" s="14">
        <v>0.31001602953063501</v>
      </c>
      <c r="AE9" s="14">
        <v>0.47840640197023698</v>
      </c>
      <c r="AF9" s="14">
        <v>0.54709701030805302</v>
      </c>
    </row>
    <row r="10" spans="2:32" x14ac:dyDescent="0.3">
      <c r="B10" s="15" t="s">
        <v>403</v>
      </c>
      <c r="C10" s="14">
        <v>0.45043388448796501</v>
      </c>
      <c r="D10" s="14">
        <v>0.44445958914130101</v>
      </c>
      <c r="E10" s="14">
        <v>0.457764857075806</v>
      </c>
      <c r="F10" s="14"/>
      <c r="G10" s="14">
        <v>0.43918832747073</v>
      </c>
      <c r="H10" s="14">
        <v>0.43652679874890998</v>
      </c>
      <c r="I10" s="14">
        <v>0.45022300034856599</v>
      </c>
      <c r="J10" s="14">
        <v>0.51918503075911604</v>
      </c>
      <c r="K10" s="14"/>
      <c r="L10" s="14">
        <v>0.33108602830935202</v>
      </c>
      <c r="M10" s="14">
        <v>0.48348034648471599</v>
      </c>
      <c r="N10" s="14">
        <v>0.49844825107121699</v>
      </c>
      <c r="O10" s="14">
        <v>0.45307504724866399</v>
      </c>
      <c r="P10" s="14">
        <v>0.54815351936776502</v>
      </c>
      <c r="Q10" s="14">
        <v>0.43771357208382</v>
      </c>
      <c r="R10" s="14">
        <v>0.46454553300875001</v>
      </c>
      <c r="S10" s="14">
        <v>0.56338769472582895</v>
      </c>
      <c r="T10" s="14">
        <v>0.48618063014739299</v>
      </c>
      <c r="U10" s="14"/>
      <c r="V10" s="14">
        <v>0.451573624314554</v>
      </c>
      <c r="W10" s="14">
        <v>0.45343212489483598</v>
      </c>
      <c r="X10" s="14"/>
      <c r="Y10" s="14">
        <v>0.49391875483569198</v>
      </c>
      <c r="Z10" s="14">
        <v>0.39660632607137097</v>
      </c>
      <c r="AA10" s="14">
        <v>0.17995584360921901</v>
      </c>
      <c r="AB10" s="14"/>
      <c r="AC10" s="14">
        <v>0.48582206344697998</v>
      </c>
      <c r="AD10" s="14">
        <v>0.49956406491765798</v>
      </c>
      <c r="AE10" s="14">
        <v>0.36627856448360602</v>
      </c>
      <c r="AF10" s="14">
        <v>0.35234099956241699</v>
      </c>
    </row>
    <row r="11" spans="2:32" x14ac:dyDescent="0.3">
      <c r="B11" s="15" t="s">
        <v>404</v>
      </c>
      <c r="C11" s="14">
        <v>7.2279875170844096E-2</v>
      </c>
      <c r="D11" s="14">
        <v>6.7266555521770702E-2</v>
      </c>
      <c r="E11" s="14">
        <v>7.6670110948170903E-2</v>
      </c>
      <c r="F11" s="14"/>
      <c r="G11" s="14">
        <v>4.7696187759881298E-2</v>
      </c>
      <c r="H11" s="14">
        <v>7.5498190227152706E-2</v>
      </c>
      <c r="I11" s="14">
        <v>9.98399323200862E-2</v>
      </c>
      <c r="J11" s="14">
        <v>6.0231664422631802E-2</v>
      </c>
      <c r="K11" s="14"/>
      <c r="L11" s="14">
        <v>7.2494334014670203E-2</v>
      </c>
      <c r="M11" s="14">
        <v>9.3824143725220494E-2</v>
      </c>
      <c r="N11" s="14">
        <v>7.7206520659925101E-2</v>
      </c>
      <c r="O11" s="14">
        <v>0.11162714563998</v>
      </c>
      <c r="P11" s="14">
        <v>3.1431678565137601E-2</v>
      </c>
      <c r="Q11" s="14">
        <v>7.6867174384579295E-2</v>
      </c>
      <c r="R11" s="14">
        <v>6.6732837231704201E-2</v>
      </c>
      <c r="S11" s="14">
        <v>4.1836788708580701E-2</v>
      </c>
      <c r="T11" s="14">
        <v>5.9635048975146598E-2</v>
      </c>
      <c r="U11" s="14"/>
      <c r="V11" s="14">
        <v>5.8989135200694598E-2</v>
      </c>
      <c r="W11" s="14">
        <v>9.8236542786001704E-2</v>
      </c>
      <c r="X11" s="14"/>
      <c r="Y11" s="14">
        <v>7.3601295889637805E-2</v>
      </c>
      <c r="Z11" s="14">
        <v>8.5487979969070704E-2</v>
      </c>
      <c r="AA11" s="14">
        <v>3.8033515379917303E-2</v>
      </c>
      <c r="AB11" s="14"/>
      <c r="AC11" s="14">
        <v>9.8949041249768402E-2</v>
      </c>
      <c r="AD11" s="14">
        <v>5.8593108604750199E-2</v>
      </c>
      <c r="AE11" s="14">
        <v>9.6319380213901504E-2</v>
      </c>
      <c r="AF11" s="14">
        <v>5.98080224226775E-2</v>
      </c>
    </row>
    <row r="12" spans="2:32" x14ac:dyDescent="0.3">
      <c r="B12" s="15" t="s">
        <v>405</v>
      </c>
      <c r="C12" s="14">
        <v>1.61582566691491E-2</v>
      </c>
      <c r="D12" s="14">
        <v>1.06808688618977E-2</v>
      </c>
      <c r="E12" s="14">
        <v>2.1685142798105201E-2</v>
      </c>
      <c r="F12" s="14"/>
      <c r="G12" s="14">
        <v>1.84724408165702E-2</v>
      </c>
      <c r="H12" s="14">
        <v>1.7936465303151902E-2</v>
      </c>
      <c r="I12" s="14">
        <v>1.6168773543765402E-2</v>
      </c>
      <c r="J12" s="14">
        <v>5.5023718657088803E-3</v>
      </c>
      <c r="K12" s="14"/>
      <c r="L12" s="14">
        <v>9.4715147290168507E-3</v>
      </c>
      <c r="M12" s="14">
        <v>1.53792764312382E-2</v>
      </c>
      <c r="N12" s="14">
        <v>1.3586919312593201E-2</v>
      </c>
      <c r="O12" s="14">
        <v>1.75929621366047E-2</v>
      </c>
      <c r="P12" s="14">
        <v>2.9564610372902901E-2</v>
      </c>
      <c r="Q12" s="14">
        <v>1.6616008251964201E-2</v>
      </c>
      <c r="R12" s="14">
        <v>3.0276218804636101E-2</v>
      </c>
      <c r="S12" s="14">
        <v>0</v>
      </c>
      <c r="T12" s="14">
        <v>1.7189440740599301E-2</v>
      </c>
      <c r="U12" s="14"/>
      <c r="V12" s="14">
        <v>8.7795858707679607E-3</v>
      </c>
      <c r="W12" s="14">
        <v>3.1716117579769297E-2</v>
      </c>
      <c r="X12" s="14"/>
      <c r="Y12" s="14">
        <v>1.9952481346292801E-2</v>
      </c>
      <c r="Z12" s="14">
        <v>8.6679316678058092E-3</v>
      </c>
      <c r="AA12" s="14">
        <v>0</v>
      </c>
      <c r="AB12" s="14"/>
      <c r="AC12" s="14">
        <v>3.8740161268647599E-2</v>
      </c>
      <c r="AD12" s="14">
        <v>1.0220505974165199E-2</v>
      </c>
      <c r="AE12" s="14">
        <v>1.28160997552756E-2</v>
      </c>
      <c r="AF12" s="14">
        <v>5.8001115812782904E-3</v>
      </c>
    </row>
    <row r="13" spans="2:32" x14ac:dyDescent="0.3">
      <c r="B13" s="15" t="s">
        <v>63</v>
      </c>
      <c r="C13" s="20">
        <v>0.10877897097005999</v>
      </c>
      <c r="D13" s="20">
        <v>9.94744805987509E-2</v>
      </c>
      <c r="E13" s="20">
        <v>0.117327976440235</v>
      </c>
      <c r="F13" s="20"/>
      <c r="G13" s="20">
        <v>7.9427998345158596E-2</v>
      </c>
      <c r="H13" s="20">
        <v>0.12597705220045799</v>
      </c>
      <c r="I13" s="20">
        <v>0.123964500928223</v>
      </c>
      <c r="J13" s="20">
        <v>8.7604051355124099E-2</v>
      </c>
      <c r="K13" s="20"/>
      <c r="L13" s="20">
        <v>5.5956528671321802E-2</v>
      </c>
      <c r="M13" s="20">
        <v>0.119801232236191</v>
      </c>
      <c r="N13" s="20">
        <v>0.218088210421581</v>
      </c>
      <c r="O13" s="20">
        <v>0.10449237889968301</v>
      </c>
      <c r="P13" s="20">
        <v>9.8411247171207805E-2</v>
      </c>
      <c r="Q13" s="20">
        <v>9.2722808371045795E-2</v>
      </c>
      <c r="R13" s="20">
        <v>0.14276376127457499</v>
      </c>
      <c r="S13" s="20">
        <v>5.3273558589790999E-2</v>
      </c>
      <c r="T13" s="20">
        <v>0.151945819512389</v>
      </c>
      <c r="U13" s="20"/>
      <c r="V13" s="20">
        <v>9.3360115568037902E-2</v>
      </c>
      <c r="W13" s="20">
        <v>0.137559877603247</v>
      </c>
      <c r="X13" s="20"/>
      <c r="Y13" s="20">
        <v>0.13950901136236801</v>
      </c>
      <c r="Z13" s="20">
        <v>4.9980988498228802E-2</v>
      </c>
      <c r="AA13" s="20">
        <v>9.5544146789110097E-3</v>
      </c>
      <c r="AB13" s="20"/>
      <c r="AC13" s="20">
        <v>0.171520659768888</v>
      </c>
      <c r="AD13" s="20">
        <v>0.12160629097279201</v>
      </c>
      <c r="AE13" s="20">
        <v>4.6179553576979997E-2</v>
      </c>
      <c r="AF13" s="20">
        <v>3.4953856125574001E-2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408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0.43699807282276598</v>
      </c>
      <c r="D9" s="14">
        <v>0.43270353707532899</v>
      </c>
      <c r="E9" s="14">
        <v>0.44044016634184402</v>
      </c>
      <c r="F9" s="14"/>
      <c r="G9" s="14">
        <v>0.47761017508161902</v>
      </c>
      <c r="H9" s="14">
        <v>0.417830408204869</v>
      </c>
      <c r="I9" s="14">
        <v>0.41196149276959898</v>
      </c>
      <c r="J9" s="14">
        <v>0.45971124562501903</v>
      </c>
      <c r="K9" s="14"/>
      <c r="L9" s="14">
        <v>0.57338652163438097</v>
      </c>
      <c r="M9" s="14">
        <v>0.409499187584488</v>
      </c>
      <c r="N9" s="14">
        <v>0.272001416009023</v>
      </c>
      <c r="O9" s="14">
        <v>0.40851635627738497</v>
      </c>
      <c r="P9" s="14">
        <v>0.35180638628403099</v>
      </c>
      <c r="Q9" s="14">
        <v>0.43183313626264502</v>
      </c>
      <c r="R9" s="14">
        <v>0.36647436524002303</v>
      </c>
      <c r="S9" s="14">
        <v>0.460208758856128</v>
      </c>
      <c r="T9" s="14">
        <v>0.42672203468721998</v>
      </c>
      <c r="U9" s="14"/>
      <c r="V9" s="14">
        <v>0.47867571658220198</v>
      </c>
      <c r="W9" s="14">
        <v>0.35482065047321898</v>
      </c>
      <c r="X9" s="14"/>
      <c r="Y9" s="14">
        <v>0.36287683982795499</v>
      </c>
      <c r="Z9" s="14">
        <v>0.55085283236051497</v>
      </c>
      <c r="AA9" s="14">
        <v>0.74215559552833399</v>
      </c>
      <c r="AB9" s="14"/>
      <c r="AC9" s="14">
        <v>0.29525918174580101</v>
      </c>
      <c r="AD9" s="14">
        <v>0.40030753244848299</v>
      </c>
      <c r="AE9" s="14">
        <v>0.51508628526470901</v>
      </c>
      <c r="AF9" s="14">
        <v>0.64072216814457295</v>
      </c>
    </row>
    <row r="10" spans="2:32" x14ac:dyDescent="0.3">
      <c r="B10" s="15" t="s">
        <v>403</v>
      </c>
      <c r="C10" s="14">
        <v>0.442264723606897</v>
      </c>
      <c r="D10" s="14">
        <v>0.44605242681337498</v>
      </c>
      <c r="E10" s="14">
        <v>0.43896614286910401</v>
      </c>
      <c r="F10" s="14"/>
      <c r="G10" s="14">
        <v>0.41717116013407501</v>
      </c>
      <c r="H10" s="14">
        <v>0.44514321399899298</v>
      </c>
      <c r="I10" s="14">
        <v>0.46128135700494299</v>
      </c>
      <c r="J10" s="14">
        <v>0.44948220558273899</v>
      </c>
      <c r="K10" s="14"/>
      <c r="L10" s="14">
        <v>0.35649007813993799</v>
      </c>
      <c r="M10" s="14">
        <v>0.45367095446040301</v>
      </c>
      <c r="N10" s="14">
        <v>0.57411332321044295</v>
      </c>
      <c r="O10" s="14">
        <v>0.45103159997845699</v>
      </c>
      <c r="P10" s="14">
        <v>0.49279055993094401</v>
      </c>
      <c r="Q10" s="14">
        <v>0.44725215507780702</v>
      </c>
      <c r="R10" s="14">
        <v>0.50715551004084602</v>
      </c>
      <c r="S10" s="14">
        <v>0.42723725449205502</v>
      </c>
      <c r="T10" s="14">
        <v>0.43553152306108001</v>
      </c>
      <c r="U10" s="14"/>
      <c r="V10" s="14">
        <v>0.42470848488238</v>
      </c>
      <c r="W10" s="14">
        <v>0.47566840816563799</v>
      </c>
      <c r="X10" s="14"/>
      <c r="Y10" s="14">
        <v>0.495556014775898</v>
      </c>
      <c r="Z10" s="14">
        <v>0.38823456944165602</v>
      </c>
      <c r="AA10" s="14">
        <v>0.24144965695544801</v>
      </c>
      <c r="AB10" s="14"/>
      <c r="AC10" s="14">
        <v>0.52800383300262199</v>
      </c>
      <c r="AD10" s="14">
        <v>0.476367968847832</v>
      </c>
      <c r="AE10" s="14">
        <v>0.33484632531930802</v>
      </c>
      <c r="AF10" s="14">
        <v>0.31788916580946502</v>
      </c>
    </row>
    <row r="11" spans="2:32" x14ac:dyDescent="0.3">
      <c r="B11" s="15" t="s">
        <v>404</v>
      </c>
      <c r="C11" s="14">
        <v>6.9283816083615696E-2</v>
      </c>
      <c r="D11" s="14">
        <v>6.2826090449668304E-2</v>
      </c>
      <c r="E11" s="14">
        <v>7.5951094248665696E-2</v>
      </c>
      <c r="F11" s="14"/>
      <c r="G11" s="14">
        <v>6.3084359004543594E-2</v>
      </c>
      <c r="H11" s="14">
        <v>7.6101416723780901E-2</v>
      </c>
      <c r="I11" s="14">
        <v>7.2761052846879906E-2</v>
      </c>
      <c r="J11" s="14">
        <v>5.42011471523971E-2</v>
      </c>
      <c r="K11" s="14"/>
      <c r="L11" s="14">
        <v>4.3289534140667697E-2</v>
      </c>
      <c r="M11" s="14">
        <v>6.9437427319320996E-2</v>
      </c>
      <c r="N11" s="14">
        <v>8.0192777448443803E-2</v>
      </c>
      <c r="O11" s="14">
        <v>7.6269149359525099E-2</v>
      </c>
      <c r="P11" s="14">
        <v>0.10194707343394201</v>
      </c>
      <c r="Q11" s="14">
        <v>7.6267365788907901E-2</v>
      </c>
      <c r="R11" s="14">
        <v>7.1363253106698193E-2</v>
      </c>
      <c r="S11" s="14">
        <v>4.2901753341106297E-2</v>
      </c>
      <c r="T11" s="14">
        <v>8.5146087148518304E-2</v>
      </c>
      <c r="U11" s="14"/>
      <c r="V11" s="14">
        <v>5.7333389818737097E-2</v>
      </c>
      <c r="W11" s="14">
        <v>9.4396273554678195E-2</v>
      </c>
      <c r="X11" s="14"/>
      <c r="Y11" s="14">
        <v>8.0890197113948903E-2</v>
      </c>
      <c r="Z11" s="14">
        <v>2.4035373303595699E-2</v>
      </c>
      <c r="AA11" s="14">
        <v>1.1481222531719799E-2</v>
      </c>
      <c r="AB11" s="14"/>
      <c r="AC11" s="14">
        <v>9.3086231117750107E-2</v>
      </c>
      <c r="AD11" s="14">
        <v>7.4281203779571398E-2</v>
      </c>
      <c r="AE11" s="14">
        <v>9.7921283720544497E-2</v>
      </c>
      <c r="AF11" s="14">
        <v>2.2289409350765701E-2</v>
      </c>
    </row>
    <row r="12" spans="2:32" x14ac:dyDescent="0.3">
      <c r="B12" s="15" t="s">
        <v>405</v>
      </c>
      <c r="C12" s="14">
        <v>1.7275165333860299E-2</v>
      </c>
      <c r="D12" s="14">
        <v>1.7038144544603999E-2</v>
      </c>
      <c r="E12" s="14">
        <v>1.75642190309615E-2</v>
      </c>
      <c r="F12" s="14"/>
      <c r="G12" s="14">
        <v>1.74025494195339E-2</v>
      </c>
      <c r="H12" s="14">
        <v>2.20368447346606E-2</v>
      </c>
      <c r="I12" s="14">
        <v>1.6978187456626499E-2</v>
      </c>
      <c r="J12" s="14">
        <v>2.5376099010609499E-3</v>
      </c>
      <c r="K12" s="14"/>
      <c r="L12" s="14">
        <v>3.5984597216978998E-3</v>
      </c>
      <c r="M12" s="14">
        <v>1.80190737307214E-2</v>
      </c>
      <c r="N12" s="14">
        <v>3.0757814363489601E-2</v>
      </c>
      <c r="O12" s="14">
        <v>3.9083944565422503E-2</v>
      </c>
      <c r="P12" s="14">
        <v>2.52360788390605E-2</v>
      </c>
      <c r="Q12" s="14">
        <v>2.0123176756479701E-2</v>
      </c>
      <c r="R12" s="14">
        <v>2.3733850538034298E-2</v>
      </c>
      <c r="S12" s="14">
        <v>2.9770126032586299E-2</v>
      </c>
      <c r="T12" s="14">
        <v>4.9930890884612002E-3</v>
      </c>
      <c r="U12" s="14"/>
      <c r="V12" s="14">
        <v>1.01300496303779E-2</v>
      </c>
      <c r="W12" s="14">
        <v>3.2378791697812097E-2</v>
      </c>
      <c r="X12" s="14"/>
      <c r="Y12" s="14">
        <v>1.80814521296432E-2</v>
      </c>
      <c r="Z12" s="14">
        <v>1.48432727836556E-2</v>
      </c>
      <c r="AA12" s="14">
        <v>4.9135249844984097E-3</v>
      </c>
      <c r="AB12" s="14"/>
      <c r="AC12" s="14">
        <v>3.4235583498152297E-2</v>
      </c>
      <c r="AD12" s="14">
        <v>9.7204554455976502E-3</v>
      </c>
      <c r="AE12" s="14">
        <v>2.73826100569763E-2</v>
      </c>
      <c r="AF12" s="14">
        <v>1.0976991344772801E-2</v>
      </c>
    </row>
    <row r="13" spans="2:32" x14ac:dyDescent="0.3">
      <c r="B13" s="15" t="s">
        <v>63</v>
      </c>
      <c r="C13" s="20">
        <v>3.41782221528606E-2</v>
      </c>
      <c r="D13" s="20">
        <v>4.1379801117023399E-2</v>
      </c>
      <c r="E13" s="20">
        <v>2.70783775094239E-2</v>
      </c>
      <c r="F13" s="20"/>
      <c r="G13" s="20">
        <v>2.4731756360228001E-2</v>
      </c>
      <c r="H13" s="20">
        <v>3.8888116337696198E-2</v>
      </c>
      <c r="I13" s="20">
        <v>3.7017909921952002E-2</v>
      </c>
      <c r="J13" s="20">
        <v>3.4067791738783403E-2</v>
      </c>
      <c r="K13" s="20"/>
      <c r="L13" s="20">
        <v>2.3235406363315399E-2</v>
      </c>
      <c r="M13" s="20">
        <v>4.9373356905066702E-2</v>
      </c>
      <c r="N13" s="20">
        <v>4.2934668968600702E-2</v>
      </c>
      <c r="O13" s="20">
        <v>2.5098949819209501E-2</v>
      </c>
      <c r="P13" s="20">
        <v>2.82199015120226E-2</v>
      </c>
      <c r="Q13" s="20">
        <v>2.4524166114160698E-2</v>
      </c>
      <c r="R13" s="20">
        <v>3.1273021074398201E-2</v>
      </c>
      <c r="S13" s="20">
        <v>3.9882107278124197E-2</v>
      </c>
      <c r="T13" s="20">
        <v>4.7607266014720803E-2</v>
      </c>
      <c r="U13" s="20"/>
      <c r="V13" s="20">
        <v>2.9152359086303599E-2</v>
      </c>
      <c r="W13" s="20">
        <v>4.2735876108652801E-2</v>
      </c>
      <c r="X13" s="20"/>
      <c r="Y13" s="20">
        <v>4.2595496152554799E-2</v>
      </c>
      <c r="Z13" s="20">
        <v>2.2033952110577001E-2</v>
      </c>
      <c r="AA13" s="20">
        <v>0</v>
      </c>
      <c r="AB13" s="20"/>
      <c r="AC13" s="20">
        <v>4.9415170635674903E-2</v>
      </c>
      <c r="AD13" s="20">
        <v>3.9322839478516801E-2</v>
      </c>
      <c r="AE13" s="20">
        <v>2.4763495638462502E-2</v>
      </c>
      <c r="AF13" s="20">
        <v>8.12226535042339E-3</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409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0.31811449026164301</v>
      </c>
      <c r="D9" s="14">
        <v>0.32411431442364402</v>
      </c>
      <c r="E9" s="14">
        <v>0.31198713926110799</v>
      </c>
      <c r="F9" s="14"/>
      <c r="G9" s="14">
        <v>0.34822728295911198</v>
      </c>
      <c r="H9" s="14">
        <v>0.311500277763883</v>
      </c>
      <c r="I9" s="14">
        <v>0.29097427559802902</v>
      </c>
      <c r="J9" s="14">
        <v>0.328084347535815</v>
      </c>
      <c r="K9" s="14"/>
      <c r="L9" s="14">
        <v>0.44810011281300599</v>
      </c>
      <c r="M9" s="14">
        <v>0.25812892851963898</v>
      </c>
      <c r="N9" s="14">
        <v>0.201722233239468</v>
      </c>
      <c r="O9" s="14">
        <v>0.317352482716664</v>
      </c>
      <c r="P9" s="14">
        <v>0.25923407671903798</v>
      </c>
      <c r="Q9" s="14">
        <v>0.29983542519526601</v>
      </c>
      <c r="R9" s="14">
        <v>0.27200285982552802</v>
      </c>
      <c r="S9" s="14">
        <v>0.34692820628924698</v>
      </c>
      <c r="T9" s="14">
        <v>0.29478396655449202</v>
      </c>
      <c r="U9" s="14"/>
      <c r="V9" s="14">
        <v>0.34895600268700899</v>
      </c>
      <c r="W9" s="14">
        <v>0.25504907637184798</v>
      </c>
      <c r="X9" s="14"/>
      <c r="Y9" s="14">
        <v>0.249892114360249</v>
      </c>
      <c r="Z9" s="14">
        <v>0.39720374524331897</v>
      </c>
      <c r="AA9" s="14">
        <v>0.65393053306712301</v>
      </c>
      <c r="AB9" s="14"/>
      <c r="AC9" s="14">
        <v>0.19911887245263599</v>
      </c>
      <c r="AD9" s="14">
        <v>0.27763524202319401</v>
      </c>
      <c r="AE9" s="14">
        <v>0.40554384801947402</v>
      </c>
      <c r="AF9" s="14">
        <v>0.49643008692226898</v>
      </c>
    </row>
    <row r="10" spans="2:32" x14ac:dyDescent="0.3">
      <c r="B10" s="15" t="s">
        <v>403</v>
      </c>
      <c r="C10" s="14">
        <v>0.47354362174720899</v>
      </c>
      <c r="D10" s="14">
        <v>0.48131261304464401</v>
      </c>
      <c r="E10" s="14">
        <v>0.467198695102018</v>
      </c>
      <c r="F10" s="14"/>
      <c r="G10" s="14">
        <v>0.47989760807509002</v>
      </c>
      <c r="H10" s="14">
        <v>0.45363731595638201</v>
      </c>
      <c r="I10" s="14">
        <v>0.48437640864618098</v>
      </c>
      <c r="J10" s="14">
        <v>0.50105574151547405</v>
      </c>
      <c r="K10" s="14"/>
      <c r="L10" s="14">
        <v>0.41948159376306698</v>
      </c>
      <c r="M10" s="14">
        <v>0.47244449136122202</v>
      </c>
      <c r="N10" s="14">
        <v>0.52537707081567697</v>
      </c>
      <c r="O10" s="14">
        <v>0.45393609269581697</v>
      </c>
      <c r="P10" s="14">
        <v>0.53416749424029797</v>
      </c>
      <c r="Q10" s="14">
        <v>0.50228754999843594</v>
      </c>
      <c r="R10" s="14">
        <v>0.53301947073726097</v>
      </c>
      <c r="S10" s="14">
        <v>0.482334930146403</v>
      </c>
      <c r="T10" s="14">
        <v>0.44993788868433798</v>
      </c>
      <c r="U10" s="14"/>
      <c r="V10" s="14">
        <v>0.47305138044660999</v>
      </c>
      <c r="W10" s="14">
        <v>0.47728789345830902</v>
      </c>
      <c r="X10" s="14"/>
      <c r="Y10" s="14">
        <v>0.503712923836099</v>
      </c>
      <c r="Z10" s="14">
        <v>0.461072867025345</v>
      </c>
      <c r="AA10" s="14">
        <v>0.283034765427993</v>
      </c>
      <c r="AB10" s="14"/>
      <c r="AC10" s="14">
        <v>0.49961203778799701</v>
      </c>
      <c r="AD10" s="14">
        <v>0.50691790344033605</v>
      </c>
      <c r="AE10" s="14">
        <v>0.41721897241561301</v>
      </c>
      <c r="AF10" s="14">
        <v>0.40302360146266902</v>
      </c>
    </row>
    <row r="11" spans="2:32" x14ac:dyDescent="0.3">
      <c r="B11" s="15" t="s">
        <v>404</v>
      </c>
      <c r="C11" s="14">
        <v>8.1638822790753907E-2</v>
      </c>
      <c r="D11" s="14">
        <v>7.5630960185308099E-2</v>
      </c>
      <c r="E11" s="14">
        <v>8.7893353524500506E-2</v>
      </c>
      <c r="F11" s="14"/>
      <c r="G11" s="14">
        <v>7.5979476301969801E-2</v>
      </c>
      <c r="H11" s="14">
        <v>8.2823896190751506E-2</v>
      </c>
      <c r="I11" s="14">
        <v>9.63139976070191E-2</v>
      </c>
      <c r="J11" s="14">
        <v>6.0799481192858801E-2</v>
      </c>
      <c r="K11" s="14"/>
      <c r="L11" s="14">
        <v>5.2767613712939303E-2</v>
      </c>
      <c r="M11" s="14">
        <v>0.11339003527664</v>
      </c>
      <c r="N11" s="14">
        <v>8.2888845053334506E-2</v>
      </c>
      <c r="O11" s="14">
        <v>9.2515820082584604E-2</v>
      </c>
      <c r="P11" s="14">
        <v>7.1352603276671894E-2</v>
      </c>
      <c r="Q11" s="14">
        <v>0.10578333621300499</v>
      </c>
      <c r="R11" s="14">
        <v>6.2137890154676599E-2</v>
      </c>
      <c r="S11" s="14">
        <v>9.90322938899275E-2</v>
      </c>
      <c r="T11" s="14">
        <v>7.8300196698327107E-2</v>
      </c>
      <c r="U11" s="14"/>
      <c r="V11" s="14">
        <v>6.7422586860602193E-2</v>
      </c>
      <c r="W11" s="14">
        <v>0.110289278148142</v>
      </c>
      <c r="X11" s="14"/>
      <c r="Y11" s="14">
        <v>9.3589682233129703E-2</v>
      </c>
      <c r="Z11" s="14">
        <v>6.3243953130641198E-2</v>
      </c>
      <c r="AA11" s="14">
        <v>4.1334727057292103E-2</v>
      </c>
      <c r="AB11" s="14"/>
      <c r="AC11" s="14">
        <v>0.117525949759663</v>
      </c>
      <c r="AD11" s="14">
        <v>7.9881935982433899E-2</v>
      </c>
      <c r="AE11" s="14">
        <v>9.0817129553121795E-2</v>
      </c>
      <c r="AF11" s="14">
        <v>4.1659666151292497E-2</v>
      </c>
    </row>
    <row r="12" spans="2:32" x14ac:dyDescent="0.3">
      <c r="B12" s="15" t="s">
        <v>405</v>
      </c>
      <c r="C12" s="14">
        <v>1.5469291395798199E-2</v>
      </c>
      <c r="D12" s="14">
        <v>9.4428491980014708E-3</v>
      </c>
      <c r="E12" s="14">
        <v>2.0701818820480899E-2</v>
      </c>
      <c r="F12" s="14"/>
      <c r="G12" s="14">
        <v>1.54795310011193E-2</v>
      </c>
      <c r="H12" s="14">
        <v>1.3452348977363899E-2</v>
      </c>
      <c r="I12" s="14">
        <v>2.1142070085470501E-2</v>
      </c>
      <c r="J12" s="14">
        <v>1.0478775713007E-2</v>
      </c>
      <c r="K12" s="14"/>
      <c r="L12" s="14">
        <v>1.9465128537369401E-2</v>
      </c>
      <c r="M12" s="14">
        <v>1.28803699675385E-2</v>
      </c>
      <c r="N12" s="14">
        <v>7.3208395538942803E-3</v>
      </c>
      <c r="O12" s="14">
        <v>1.85500262267288E-2</v>
      </c>
      <c r="P12" s="14">
        <v>5.0033589066282198E-3</v>
      </c>
      <c r="Q12" s="14">
        <v>1.84143894633522E-2</v>
      </c>
      <c r="R12" s="14">
        <v>1.8538299397739499E-2</v>
      </c>
      <c r="S12" s="14">
        <v>0</v>
      </c>
      <c r="T12" s="14">
        <v>2.0643438941356999E-2</v>
      </c>
      <c r="U12" s="14"/>
      <c r="V12" s="14">
        <v>1.14391196369501E-2</v>
      </c>
      <c r="W12" s="14">
        <v>2.4122787947476101E-2</v>
      </c>
      <c r="X12" s="14"/>
      <c r="Y12" s="14">
        <v>1.34831880102005E-2</v>
      </c>
      <c r="Z12" s="14">
        <v>2.1438481669036499E-2</v>
      </c>
      <c r="AA12" s="14">
        <v>4.9149168897542599E-3</v>
      </c>
      <c r="AB12" s="14"/>
      <c r="AC12" s="14">
        <v>1.9390055411592898E-2</v>
      </c>
      <c r="AD12" s="14">
        <v>1.0476453633817599E-2</v>
      </c>
      <c r="AE12" s="14">
        <v>3.6857436712315797E-2</v>
      </c>
      <c r="AF12" s="14">
        <v>1.3429680112118999E-2</v>
      </c>
    </row>
    <row r="13" spans="2:32" x14ac:dyDescent="0.3">
      <c r="B13" s="15" t="s">
        <v>63</v>
      </c>
      <c r="C13" s="20">
        <v>0.111233773804596</v>
      </c>
      <c r="D13" s="20">
        <v>0.109499263148403</v>
      </c>
      <c r="E13" s="20">
        <v>0.112218993291893</v>
      </c>
      <c r="F13" s="20"/>
      <c r="G13" s="20">
        <v>8.0416101662708295E-2</v>
      </c>
      <c r="H13" s="20">
        <v>0.13858616111161901</v>
      </c>
      <c r="I13" s="20">
        <v>0.10719324806330099</v>
      </c>
      <c r="J13" s="20">
        <v>9.9581654042845497E-2</v>
      </c>
      <c r="K13" s="20"/>
      <c r="L13" s="20">
        <v>6.0185551173618103E-2</v>
      </c>
      <c r="M13" s="20">
        <v>0.14315617487496099</v>
      </c>
      <c r="N13" s="20">
        <v>0.182691011337626</v>
      </c>
      <c r="O13" s="20">
        <v>0.117645578278206</v>
      </c>
      <c r="P13" s="20">
        <v>0.13024246685736399</v>
      </c>
      <c r="Q13" s="20">
        <v>7.3679299129940701E-2</v>
      </c>
      <c r="R13" s="20">
        <v>0.114301479884795</v>
      </c>
      <c r="S13" s="20">
        <v>7.17045696744225E-2</v>
      </c>
      <c r="T13" s="20">
        <v>0.156334509121486</v>
      </c>
      <c r="U13" s="20"/>
      <c r="V13" s="20">
        <v>9.9130910368828498E-2</v>
      </c>
      <c r="W13" s="20">
        <v>0.13325096407422499</v>
      </c>
      <c r="X13" s="20"/>
      <c r="Y13" s="20">
        <v>0.13932209156032299</v>
      </c>
      <c r="Z13" s="20">
        <v>5.7040952931658097E-2</v>
      </c>
      <c r="AA13" s="20">
        <v>1.67850575578379E-2</v>
      </c>
      <c r="AB13" s="20"/>
      <c r="AC13" s="20">
        <v>0.16435308458811099</v>
      </c>
      <c r="AD13" s="20">
        <v>0.125088464920218</v>
      </c>
      <c r="AE13" s="20">
        <v>4.9562613299475998E-2</v>
      </c>
      <c r="AF13" s="20">
        <v>4.5456965351650197E-2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0.21841484426594199</v>
      </c>
      <c r="D9" s="14">
        <v>0.22983915267663099</v>
      </c>
      <c r="E9" s="14">
        <v>0.20680470048211599</v>
      </c>
      <c r="F9" s="14"/>
      <c r="G9" s="14">
        <v>0.211815803112684</v>
      </c>
      <c r="H9" s="14">
        <v>0.21151376016763501</v>
      </c>
      <c r="I9" s="14">
        <v>0.222656189689168</v>
      </c>
      <c r="J9" s="14">
        <v>0.24604553750625099</v>
      </c>
      <c r="K9" s="14"/>
      <c r="L9" s="14">
        <v>0.31969426140103802</v>
      </c>
      <c r="M9" s="14">
        <v>0.14618141497803</v>
      </c>
      <c r="N9" s="14">
        <v>0.14697720001240899</v>
      </c>
      <c r="O9" s="14">
        <v>0.231586926216441</v>
      </c>
      <c r="P9" s="14">
        <v>0.176632647003159</v>
      </c>
      <c r="Q9" s="14">
        <v>0.19152762571287801</v>
      </c>
      <c r="R9" s="14">
        <v>0.229056664308322</v>
      </c>
      <c r="S9" s="14">
        <v>0.24099451810276401</v>
      </c>
      <c r="T9" s="14">
        <v>0.19052668162120501</v>
      </c>
      <c r="U9" s="14"/>
      <c r="V9" s="14">
        <v>0.240948656823224</v>
      </c>
      <c r="W9" s="14">
        <v>0.17137411284919901</v>
      </c>
      <c r="X9" s="14"/>
      <c r="Y9" s="14">
        <v>0.162737165618553</v>
      </c>
      <c r="Z9" s="14">
        <v>0.280125625042559</v>
      </c>
      <c r="AA9" s="14">
        <v>0.45887428173731798</v>
      </c>
      <c r="AB9" s="14"/>
      <c r="AC9" s="14">
        <v>0.115735719903709</v>
      </c>
      <c r="AD9" s="14">
        <v>0.186632009103849</v>
      </c>
      <c r="AE9" s="14">
        <v>0.32108369111690799</v>
      </c>
      <c r="AF9" s="14">
        <v>0.35326234790824002</v>
      </c>
    </row>
    <row r="10" spans="2:32" x14ac:dyDescent="0.3">
      <c r="B10" s="15" t="s">
        <v>403</v>
      </c>
      <c r="C10" s="14">
        <v>0.35709677588212002</v>
      </c>
      <c r="D10" s="14">
        <v>0.36144023626379201</v>
      </c>
      <c r="E10" s="14">
        <v>0.35382743436919201</v>
      </c>
      <c r="F10" s="14"/>
      <c r="G10" s="14">
        <v>0.31180298383446697</v>
      </c>
      <c r="H10" s="14">
        <v>0.35372921668974699</v>
      </c>
      <c r="I10" s="14">
        <v>0.39734972716433198</v>
      </c>
      <c r="J10" s="14">
        <v>0.38534373453538101</v>
      </c>
      <c r="K10" s="14"/>
      <c r="L10" s="14">
        <v>0.40990679763516602</v>
      </c>
      <c r="M10" s="14">
        <v>0.38940922744335899</v>
      </c>
      <c r="N10" s="14">
        <v>0.351469518199929</v>
      </c>
      <c r="O10" s="14">
        <v>0.35728286720496999</v>
      </c>
      <c r="P10" s="14">
        <v>0.37195239132386898</v>
      </c>
      <c r="Q10" s="14">
        <v>0.31144097706576801</v>
      </c>
      <c r="R10" s="14">
        <v>0.32040885166886701</v>
      </c>
      <c r="S10" s="14">
        <v>0.30211670895001302</v>
      </c>
      <c r="T10" s="14">
        <v>0.31883169972601999</v>
      </c>
      <c r="U10" s="14"/>
      <c r="V10" s="14">
        <v>0.365388457733335</v>
      </c>
      <c r="W10" s="14">
        <v>0.34176825682142797</v>
      </c>
      <c r="X10" s="14"/>
      <c r="Y10" s="14">
        <v>0.355800637865818</v>
      </c>
      <c r="Z10" s="14">
        <v>0.38936288117478302</v>
      </c>
      <c r="AA10" s="14">
        <v>0.35945178487914398</v>
      </c>
      <c r="AB10" s="14"/>
      <c r="AC10" s="14">
        <v>0.341532788081712</v>
      </c>
      <c r="AD10" s="14">
        <v>0.365127675126039</v>
      </c>
      <c r="AE10" s="14">
        <v>0.34240184675549801</v>
      </c>
      <c r="AF10" s="14">
        <v>0.36592769309534701</v>
      </c>
    </row>
    <row r="11" spans="2:32" x14ac:dyDescent="0.3">
      <c r="B11" s="15" t="s">
        <v>404</v>
      </c>
      <c r="C11" s="14">
        <v>0.19309385955445801</v>
      </c>
      <c r="D11" s="14">
        <v>0.18663275049123601</v>
      </c>
      <c r="E11" s="14">
        <v>0.20013717019892399</v>
      </c>
      <c r="F11" s="14"/>
      <c r="G11" s="14">
        <v>0.23205110007038299</v>
      </c>
      <c r="H11" s="14">
        <v>0.18570662662443499</v>
      </c>
      <c r="I11" s="14">
        <v>0.177902376811719</v>
      </c>
      <c r="J11" s="14">
        <v>0.162453555095391</v>
      </c>
      <c r="K11" s="14"/>
      <c r="L11" s="14">
        <v>0.134381486615577</v>
      </c>
      <c r="M11" s="14">
        <v>0.210702471864228</v>
      </c>
      <c r="N11" s="14">
        <v>0.22338381126609799</v>
      </c>
      <c r="O11" s="14">
        <v>0.197696072935756</v>
      </c>
      <c r="P11" s="14">
        <v>0.196555873366377</v>
      </c>
      <c r="Q11" s="14">
        <v>0.222960885608492</v>
      </c>
      <c r="R11" s="14">
        <v>0.201466641402338</v>
      </c>
      <c r="S11" s="14">
        <v>0.20227486503693901</v>
      </c>
      <c r="T11" s="14">
        <v>0.214200174369997</v>
      </c>
      <c r="U11" s="14"/>
      <c r="V11" s="14">
        <v>0.18208850898120199</v>
      </c>
      <c r="W11" s="14">
        <v>0.216868268672434</v>
      </c>
      <c r="X11" s="14"/>
      <c r="Y11" s="14">
        <v>0.221365935766213</v>
      </c>
      <c r="Z11" s="14">
        <v>0.134723688403767</v>
      </c>
      <c r="AA11" s="14">
        <v>7.9420686028434606E-2</v>
      </c>
      <c r="AB11" s="14"/>
      <c r="AC11" s="14">
        <v>0.23113563155772399</v>
      </c>
      <c r="AD11" s="14">
        <v>0.21540707979451701</v>
      </c>
      <c r="AE11" s="14">
        <v>0.17847821519548099</v>
      </c>
      <c r="AF11" s="14">
        <v>0.113193762584949</v>
      </c>
    </row>
    <row r="12" spans="2:32" x14ac:dyDescent="0.3">
      <c r="B12" s="15" t="s">
        <v>405</v>
      </c>
      <c r="C12" s="14">
        <v>6.9678683858428805E-2</v>
      </c>
      <c r="D12" s="14">
        <v>6.6196044804499601E-2</v>
      </c>
      <c r="E12" s="14">
        <v>7.2287540552646898E-2</v>
      </c>
      <c r="F12" s="14"/>
      <c r="G12" s="14">
        <v>7.0394942780201197E-2</v>
      </c>
      <c r="H12" s="14">
        <v>7.3027767052010403E-2</v>
      </c>
      <c r="I12" s="14">
        <v>6.4508340754245705E-2</v>
      </c>
      <c r="J12" s="14">
        <v>6.7878753673955503E-2</v>
      </c>
      <c r="K12" s="14"/>
      <c r="L12" s="14">
        <v>4.2971113430245997E-2</v>
      </c>
      <c r="M12" s="14">
        <v>8.6426440120637493E-2</v>
      </c>
      <c r="N12" s="14">
        <v>6.2711358727131697E-2</v>
      </c>
      <c r="O12" s="14">
        <v>7.2722988485675502E-2</v>
      </c>
      <c r="P12" s="14">
        <v>5.5040831229630702E-2</v>
      </c>
      <c r="Q12" s="14">
        <v>0.102700087877215</v>
      </c>
      <c r="R12" s="14">
        <v>9.8904891650997806E-2</v>
      </c>
      <c r="S12" s="14">
        <v>6.9776820432631795E-2</v>
      </c>
      <c r="T12" s="14">
        <v>5.7590462266052203E-2</v>
      </c>
      <c r="U12" s="14"/>
      <c r="V12" s="14">
        <v>6.2220708249700003E-2</v>
      </c>
      <c r="W12" s="14">
        <v>8.6655695964771795E-2</v>
      </c>
      <c r="X12" s="14"/>
      <c r="Y12" s="14">
        <v>7.9851755348322701E-2</v>
      </c>
      <c r="Z12" s="14">
        <v>6.7617039236778601E-2</v>
      </c>
      <c r="AA12" s="14">
        <v>3.3818430363894203E-2</v>
      </c>
      <c r="AB12" s="14"/>
      <c r="AC12" s="14">
        <v>0.10110835832156601</v>
      </c>
      <c r="AD12" s="14">
        <v>6.9261992199938005E-2</v>
      </c>
      <c r="AE12" s="14">
        <v>4.7767046028366802E-2</v>
      </c>
      <c r="AF12" s="14">
        <v>4.7661035964423601E-2</v>
      </c>
    </row>
    <row r="13" spans="2:32" x14ac:dyDescent="0.3">
      <c r="B13" s="15" t="s">
        <v>63</v>
      </c>
      <c r="C13" s="20">
        <v>0.16171583643905199</v>
      </c>
      <c r="D13" s="20">
        <v>0.15589181576384201</v>
      </c>
      <c r="E13" s="20">
        <v>0.16694315439712201</v>
      </c>
      <c r="F13" s="20"/>
      <c r="G13" s="20">
        <v>0.17393517020226501</v>
      </c>
      <c r="H13" s="20">
        <v>0.176022629466172</v>
      </c>
      <c r="I13" s="20">
        <v>0.13758336558053499</v>
      </c>
      <c r="J13" s="20">
        <v>0.13827841918902201</v>
      </c>
      <c r="K13" s="20"/>
      <c r="L13" s="20">
        <v>9.3046340917973397E-2</v>
      </c>
      <c r="M13" s="20">
        <v>0.167280445593745</v>
      </c>
      <c r="N13" s="20">
        <v>0.215458111794432</v>
      </c>
      <c r="O13" s="20">
        <v>0.14071114515715699</v>
      </c>
      <c r="P13" s="20">
        <v>0.19981825707696399</v>
      </c>
      <c r="Q13" s="20">
        <v>0.17137042373564801</v>
      </c>
      <c r="R13" s="20">
        <v>0.15016295096947599</v>
      </c>
      <c r="S13" s="20">
        <v>0.18483708747765201</v>
      </c>
      <c r="T13" s="20">
        <v>0.21885098201672501</v>
      </c>
      <c r="U13" s="20"/>
      <c r="V13" s="20">
        <v>0.14935366821253901</v>
      </c>
      <c r="W13" s="20">
        <v>0.183333665692167</v>
      </c>
      <c r="X13" s="20"/>
      <c r="Y13" s="20">
        <v>0.18024450540109399</v>
      </c>
      <c r="Z13" s="20">
        <v>0.12817076614211201</v>
      </c>
      <c r="AA13" s="20">
        <v>6.8434816991209499E-2</v>
      </c>
      <c r="AB13" s="20"/>
      <c r="AC13" s="20">
        <v>0.210487502135289</v>
      </c>
      <c r="AD13" s="20">
        <v>0.16357124377565699</v>
      </c>
      <c r="AE13" s="20">
        <v>0.11026920090374601</v>
      </c>
      <c r="AF13" s="20">
        <v>0.11995516044703999</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0.32853321429592702</v>
      </c>
      <c r="D9" s="14">
        <v>0.32521378220022601</v>
      </c>
      <c r="E9" s="14">
        <v>0.33284200298689098</v>
      </c>
      <c r="F9" s="14"/>
      <c r="G9" s="14">
        <v>0.36032643392327302</v>
      </c>
      <c r="H9" s="14">
        <v>0.31277525640852599</v>
      </c>
      <c r="I9" s="14">
        <v>0.293070336891119</v>
      </c>
      <c r="J9" s="14">
        <v>0.38041956356498302</v>
      </c>
      <c r="K9" s="14"/>
      <c r="L9" s="14">
        <v>0.489389869253055</v>
      </c>
      <c r="M9" s="14">
        <v>0.27992337929918798</v>
      </c>
      <c r="N9" s="14">
        <v>0.25151790826734199</v>
      </c>
      <c r="O9" s="14">
        <v>0.27852971496036899</v>
      </c>
      <c r="P9" s="14">
        <v>0.26921867768735203</v>
      </c>
      <c r="Q9" s="14">
        <v>0.276029018729535</v>
      </c>
      <c r="R9" s="14">
        <v>0.25408685430255801</v>
      </c>
      <c r="S9" s="14">
        <v>0.25442418714748199</v>
      </c>
      <c r="T9" s="14">
        <v>0.338937932126954</v>
      </c>
      <c r="U9" s="14"/>
      <c r="V9" s="14">
        <v>0.36575413373353599</v>
      </c>
      <c r="W9" s="14">
        <v>0.25086078640413301</v>
      </c>
      <c r="X9" s="14"/>
      <c r="Y9" s="14">
        <v>0.25508419697239099</v>
      </c>
      <c r="Z9" s="14">
        <v>0.44530140394816298</v>
      </c>
      <c r="AA9" s="14">
        <v>0.57080155233113505</v>
      </c>
      <c r="AB9" s="14"/>
      <c r="AC9" s="14">
        <v>0.170503835452434</v>
      </c>
      <c r="AD9" s="14">
        <v>0.30064147171820699</v>
      </c>
      <c r="AE9" s="14">
        <v>0.46708207895016801</v>
      </c>
      <c r="AF9" s="14">
        <v>0.50039137138294398</v>
      </c>
    </row>
    <row r="10" spans="2:32" x14ac:dyDescent="0.3">
      <c r="B10" s="15" t="s">
        <v>403</v>
      </c>
      <c r="C10" s="14">
        <v>0.37254871958477098</v>
      </c>
      <c r="D10" s="14">
        <v>0.365738108195375</v>
      </c>
      <c r="E10" s="14">
        <v>0.37747187750749001</v>
      </c>
      <c r="F10" s="14"/>
      <c r="G10" s="14">
        <v>0.370041199605466</v>
      </c>
      <c r="H10" s="14">
        <v>0.38228643521296402</v>
      </c>
      <c r="I10" s="14">
        <v>0.378377934970207</v>
      </c>
      <c r="J10" s="14">
        <v>0.33553255487412598</v>
      </c>
      <c r="K10" s="14"/>
      <c r="L10" s="14">
        <v>0.33266083315496697</v>
      </c>
      <c r="M10" s="14">
        <v>0.34673082057696403</v>
      </c>
      <c r="N10" s="14">
        <v>0.30299317205925103</v>
      </c>
      <c r="O10" s="14">
        <v>0.41343190465990798</v>
      </c>
      <c r="P10" s="14">
        <v>0.456319808064858</v>
      </c>
      <c r="Q10" s="14">
        <v>0.36520967019231099</v>
      </c>
      <c r="R10" s="14">
        <v>0.352178317537444</v>
      </c>
      <c r="S10" s="14">
        <v>0.58750050732043302</v>
      </c>
      <c r="T10" s="14">
        <v>0.36345780306275799</v>
      </c>
      <c r="U10" s="14"/>
      <c r="V10" s="14">
        <v>0.38301128221231601</v>
      </c>
      <c r="W10" s="14">
        <v>0.35679695223188801</v>
      </c>
      <c r="X10" s="14"/>
      <c r="Y10" s="14">
        <v>0.380903588654602</v>
      </c>
      <c r="Z10" s="14">
        <v>0.400530748527615</v>
      </c>
      <c r="AA10" s="14">
        <v>0.31271493274038098</v>
      </c>
      <c r="AB10" s="14"/>
      <c r="AC10" s="14">
        <v>0.35848702049594</v>
      </c>
      <c r="AD10" s="14">
        <v>0.39549079086071698</v>
      </c>
      <c r="AE10" s="14">
        <v>0.352249383661698</v>
      </c>
      <c r="AF10" s="14">
        <v>0.35720667647761301</v>
      </c>
    </row>
    <row r="11" spans="2:32" x14ac:dyDescent="0.3">
      <c r="B11" s="15" t="s">
        <v>404</v>
      </c>
      <c r="C11" s="14">
        <v>0.115194329177452</v>
      </c>
      <c r="D11" s="14">
        <v>0.119266292306941</v>
      </c>
      <c r="E11" s="14">
        <v>0.11146843992385699</v>
      </c>
      <c r="F11" s="14"/>
      <c r="G11" s="14">
        <v>0.11892602477514801</v>
      </c>
      <c r="H11" s="14">
        <v>9.8214134691403096E-2</v>
      </c>
      <c r="I11" s="14">
        <v>0.132948294837858</v>
      </c>
      <c r="J11" s="14">
        <v>0.12529205385818501</v>
      </c>
      <c r="K11" s="14"/>
      <c r="L11" s="14">
        <v>7.2058501808657097E-2</v>
      </c>
      <c r="M11" s="14">
        <v>0.166548906854568</v>
      </c>
      <c r="N11" s="14">
        <v>0.13053942590548501</v>
      </c>
      <c r="O11" s="14">
        <v>0.114242271469696</v>
      </c>
      <c r="P11" s="14">
        <v>0.14213625649012299</v>
      </c>
      <c r="Q11" s="14">
        <v>0.12853827303815701</v>
      </c>
      <c r="R11" s="14">
        <v>0.17450947440587</v>
      </c>
      <c r="S11" s="14">
        <v>3.68788137032297E-2</v>
      </c>
      <c r="T11" s="14">
        <v>9.0321180690250899E-2</v>
      </c>
      <c r="U11" s="14"/>
      <c r="V11" s="14">
        <v>0.103555578997013</v>
      </c>
      <c r="W11" s="14">
        <v>0.13875980252300699</v>
      </c>
      <c r="X11" s="14"/>
      <c r="Y11" s="14">
        <v>0.141249935407564</v>
      </c>
      <c r="Z11" s="14">
        <v>5.42735806261073E-2</v>
      </c>
      <c r="AA11" s="14">
        <v>4.8866790270665802E-2</v>
      </c>
      <c r="AB11" s="14"/>
      <c r="AC11" s="14">
        <v>0.16502092247276401</v>
      </c>
      <c r="AD11" s="14">
        <v>0.12756817660417299</v>
      </c>
      <c r="AE11" s="14">
        <v>6.8097423824044406E-2</v>
      </c>
      <c r="AF11" s="14">
        <v>5.3903334555620498E-2</v>
      </c>
    </row>
    <row r="12" spans="2:32" x14ac:dyDescent="0.3">
      <c r="B12" s="15" t="s">
        <v>405</v>
      </c>
      <c r="C12" s="14">
        <v>7.3959513273784097E-2</v>
      </c>
      <c r="D12" s="14">
        <v>7.5353862519552506E-2</v>
      </c>
      <c r="E12" s="14">
        <v>7.2787550304277596E-2</v>
      </c>
      <c r="F12" s="14"/>
      <c r="G12" s="14">
        <v>4.1648442126790398E-2</v>
      </c>
      <c r="H12" s="14">
        <v>7.5141294079375698E-2</v>
      </c>
      <c r="I12" s="14">
        <v>0.10162189253279399</v>
      </c>
      <c r="J12" s="14">
        <v>8.4883145481366606E-2</v>
      </c>
      <c r="K12" s="14"/>
      <c r="L12" s="14">
        <v>3.9505634484642997E-2</v>
      </c>
      <c r="M12" s="14">
        <v>9.5324974372004004E-2</v>
      </c>
      <c r="N12" s="14">
        <v>0.101703338072462</v>
      </c>
      <c r="O12" s="14">
        <v>8.4847826490613995E-2</v>
      </c>
      <c r="P12" s="14">
        <v>7.6898333092223797E-2</v>
      </c>
      <c r="Q12" s="14">
        <v>9.8199128148535902E-2</v>
      </c>
      <c r="R12" s="14">
        <v>9.9448419572212093E-2</v>
      </c>
      <c r="S12" s="14">
        <v>5.3846222301269897E-2</v>
      </c>
      <c r="T12" s="14">
        <v>5.7473669261654002E-2</v>
      </c>
      <c r="U12" s="14"/>
      <c r="V12" s="14">
        <v>5.2848562518294097E-2</v>
      </c>
      <c r="W12" s="14">
        <v>0.116012052759272</v>
      </c>
      <c r="X12" s="14"/>
      <c r="Y12" s="14">
        <v>8.8609425879162998E-2</v>
      </c>
      <c r="Z12" s="14">
        <v>4.5548403227686003E-2</v>
      </c>
      <c r="AA12" s="14">
        <v>3.7091515149891702E-2</v>
      </c>
      <c r="AB12" s="14"/>
      <c r="AC12" s="14">
        <v>0.13859171262070999</v>
      </c>
      <c r="AD12" s="14">
        <v>6.0736603651539697E-2</v>
      </c>
      <c r="AE12" s="14">
        <v>5.5255600670586602E-2</v>
      </c>
      <c r="AF12" s="14">
        <v>3.6538001165495201E-2</v>
      </c>
    </row>
    <row r="13" spans="2:32" x14ac:dyDescent="0.3">
      <c r="B13" s="15" t="s">
        <v>63</v>
      </c>
      <c r="C13" s="20">
        <v>0.109764223668065</v>
      </c>
      <c r="D13" s="20">
        <v>0.114427954777906</v>
      </c>
      <c r="E13" s="20">
        <v>0.10543012927748401</v>
      </c>
      <c r="F13" s="20"/>
      <c r="G13" s="20">
        <v>0.10905789956932201</v>
      </c>
      <c r="H13" s="20">
        <v>0.13158287960773099</v>
      </c>
      <c r="I13" s="20">
        <v>9.3981540768021399E-2</v>
      </c>
      <c r="J13" s="20">
        <v>7.3872682221339594E-2</v>
      </c>
      <c r="K13" s="20"/>
      <c r="L13" s="20">
        <v>6.63851612986784E-2</v>
      </c>
      <c r="M13" s="20">
        <v>0.11147191889727601</v>
      </c>
      <c r="N13" s="20">
        <v>0.21324615569545999</v>
      </c>
      <c r="O13" s="20">
        <v>0.108948282419412</v>
      </c>
      <c r="P13" s="20">
        <v>5.5426924665443598E-2</v>
      </c>
      <c r="Q13" s="20">
        <v>0.13202390989146101</v>
      </c>
      <c r="R13" s="20">
        <v>0.119776934181915</v>
      </c>
      <c r="S13" s="20">
        <v>6.7350269527585299E-2</v>
      </c>
      <c r="T13" s="20">
        <v>0.14980941485838301</v>
      </c>
      <c r="U13" s="20"/>
      <c r="V13" s="20">
        <v>9.4830442538841E-2</v>
      </c>
      <c r="W13" s="20">
        <v>0.13757040608169999</v>
      </c>
      <c r="X13" s="20"/>
      <c r="Y13" s="20">
        <v>0.13415285308628</v>
      </c>
      <c r="Z13" s="20">
        <v>5.43458636704287E-2</v>
      </c>
      <c r="AA13" s="20">
        <v>3.0525209507926102E-2</v>
      </c>
      <c r="AB13" s="20"/>
      <c r="AC13" s="20">
        <v>0.167396508958153</v>
      </c>
      <c r="AD13" s="20">
        <v>0.115562957165363</v>
      </c>
      <c r="AE13" s="20">
        <v>5.7315512893503097E-2</v>
      </c>
      <c r="AF13" s="20">
        <v>5.19606164183272E-2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0.22985041601103601</v>
      </c>
      <c r="D9" s="14">
        <v>0.23659064709411301</v>
      </c>
      <c r="E9" s="14">
        <v>0.223800934212982</v>
      </c>
      <c r="F9" s="14"/>
      <c r="G9" s="14">
        <v>0.25809024759780602</v>
      </c>
      <c r="H9" s="14">
        <v>0.22367210246989599</v>
      </c>
      <c r="I9" s="14">
        <v>0.20719257105027999</v>
      </c>
      <c r="J9" s="14">
        <v>0.23353408448048901</v>
      </c>
      <c r="K9" s="14"/>
      <c r="L9" s="14">
        <v>0.41812196415693997</v>
      </c>
      <c r="M9" s="14">
        <v>0.17478587044074101</v>
      </c>
      <c r="N9" s="14">
        <v>0.110423130512946</v>
      </c>
      <c r="O9" s="14">
        <v>0.210734926217643</v>
      </c>
      <c r="P9" s="14">
        <v>0.178813427467893</v>
      </c>
      <c r="Q9" s="14">
        <v>0.15814908724171201</v>
      </c>
      <c r="R9" s="14">
        <v>0.14004100652543</v>
      </c>
      <c r="S9" s="14">
        <v>0.21719594953600099</v>
      </c>
      <c r="T9" s="14">
        <v>0.205577423981435</v>
      </c>
      <c r="U9" s="14"/>
      <c r="V9" s="14">
        <v>0.27277157685986803</v>
      </c>
      <c r="W9" s="14">
        <v>0.140253629820866</v>
      </c>
      <c r="X9" s="14"/>
      <c r="Y9" s="14">
        <v>0.15321530199667899</v>
      </c>
      <c r="Z9" s="14">
        <v>0.38626068972107702</v>
      </c>
      <c r="AA9" s="14">
        <v>0.55659067922278804</v>
      </c>
      <c r="AB9" s="14"/>
      <c r="AC9" s="14">
        <v>8.9384114606618006E-2</v>
      </c>
      <c r="AD9" s="14">
        <v>0.18711359279022999</v>
      </c>
      <c r="AE9" s="14">
        <v>0.27713130126743502</v>
      </c>
      <c r="AF9" s="14">
        <v>0.449891571662691</v>
      </c>
    </row>
    <row r="10" spans="2:32" x14ac:dyDescent="0.3">
      <c r="B10" s="15" t="s">
        <v>403</v>
      </c>
      <c r="C10" s="14">
        <v>0.31595145217429399</v>
      </c>
      <c r="D10" s="14">
        <v>0.32017578228046401</v>
      </c>
      <c r="E10" s="14">
        <v>0.312677418867565</v>
      </c>
      <c r="F10" s="14"/>
      <c r="G10" s="14">
        <v>0.34534366807313499</v>
      </c>
      <c r="H10" s="14">
        <v>0.29886900169215003</v>
      </c>
      <c r="I10" s="14">
        <v>0.31070618848210901</v>
      </c>
      <c r="J10" s="14">
        <v>0.31679090307816199</v>
      </c>
      <c r="K10" s="14"/>
      <c r="L10" s="14">
        <v>0.35033639205460798</v>
      </c>
      <c r="M10" s="14">
        <v>0.247841011434278</v>
      </c>
      <c r="N10" s="14">
        <v>0.218212736513967</v>
      </c>
      <c r="O10" s="14">
        <v>0.34517549070234799</v>
      </c>
      <c r="P10" s="14">
        <v>0.31620655283467403</v>
      </c>
      <c r="Q10" s="14">
        <v>0.33907930959409399</v>
      </c>
      <c r="R10" s="14">
        <v>0.29940714677827202</v>
      </c>
      <c r="S10" s="14">
        <v>0.32617849404302302</v>
      </c>
      <c r="T10" s="14">
        <v>0.34471994648187598</v>
      </c>
      <c r="U10" s="14"/>
      <c r="V10" s="14">
        <v>0.32983022493104902</v>
      </c>
      <c r="W10" s="14">
        <v>0.28972649425863201</v>
      </c>
      <c r="X10" s="14"/>
      <c r="Y10" s="14">
        <v>0.28677341605193801</v>
      </c>
      <c r="Z10" s="14">
        <v>0.42866759612476002</v>
      </c>
      <c r="AA10" s="14">
        <v>0.32017365197396402</v>
      </c>
      <c r="AB10" s="14"/>
      <c r="AC10" s="14">
        <v>0.23839983115160401</v>
      </c>
      <c r="AD10" s="14">
        <v>0.314316909041294</v>
      </c>
      <c r="AE10" s="14">
        <v>0.42783424110118301</v>
      </c>
      <c r="AF10" s="14">
        <v>0.361908010319206</v>
      </c>
    </row>
    <row r="11" spans="2:32" x14ac:dyDescent="0.3">
      <c r="B11" s="15" t="s">
        <v>404</v>
      </c>
      <c r="C11" s="14">
        <v>0.185628113983861</v>
      </c>
      <c r="D11" s="14">
        <v>0.18406245605072999</v>
      </c>
      <c r="E11" s="14">
        <v>0.18666867630567899</v>
      </c>
      <c r="F11" s="14"/>
      <c r="G11" s="14">
        <v>0.15234615946320801</v>
      </c>
      <c r="H11" s="14">
        <v>0.194779078098685</v>
      </c>
      <c r="I11" s="14">
        <v>0.20914506130806401</v>
      </c>
      <c r="J11" s="14">
        <v>0.181748350473563</v>
      </c>
      <c r="K11" s="14"/>
      <c r="L11" s="14">
        <v>0.107476091936442</v>
      </c>
      <c r="M11" s="14">
        <v>0.24959207908248099</v>
      </c>
      <c r="N11" s="14">
        <v>0.25018591520912897</v>
      </c>
      <c r="O11" s="14">
        <v>0.18581466005286301</v>
      </c>
      <c r="P11" s="14">
        <v>0.236080367272441</v>
      </c>
      <c r="Q11" s="14">
        <v>0.21405384406050301</v>
      </c>
      <c r="R11" s="14">
        <v>0.221693535288119</v>
      </c>
      <c r="S11" s="14">
        <v>0.16655559542072601</v>
      </c>
      <c r="T11" s="14">
        <v>0.14740017312159501</v>
      </c>
      <c r="U11" s="14"/>
      <c r="V11" s="14">
        <v>0.178856718925541</v>
      </c>
      <c r="W11" s="14">
        <v>0.20391385396148001</v>
      </c>
      <c r="X11" s="14"/>
      <c r="Y11" s="14">
        <v>0.22033234316776401</v>
      </c>
      <c r="Z11" s="14">
        <v>7.4669330014366805E-2</v>
      </c>
      <c r="AA11" s="14">
        <v>7.1858310362640995E-2</v>
      </c>
      <c r="AB11" s="14"/>
      <c r="AC11" s="14">
        <v>0.23551395048347601</v>
      </c>
      <c r="AD11" s="14">
        <v>0.21396967541123299</v>
      </c>
      <c r="AE11" s="14">
        <v>0.11888556911936</v>
      </c>
      <c r="AF11" s="14">
        <v>0.10625161692825801</v>
      </c>
    </row>
    <row r="12" spans="2:32" x14ac:dyDescent="0.3">
      <c r="B12" s="15" t="s">
        <v>405</v>
      </c>
      <c r="C12" s="14">
        <v>0.12978299743174601</v>
      </c>
      <c r="D12" s="14">
        <v>0.12626354718285299</v>
      </c>
      <c r="E12" s="14">
        <v>0.132852203260517</v>
      </c>
      <c r="F12" s="14"/>
      <c r="G12" s="14">
        <v>9.1533484798835094E-2</v>
      </c>
      <c r="H12" s="14">
        <v>0.12717802548242199</v>
      </c>
      <c r="I12" s="14">
        <v>0.15876946791104099</v>
      </c>
      <c r="J12" s="14">
        <v>0.16289401589126301</v>
      </c>
      <c r="K12" s="14"/>
      <c r="L12" s="14">
        <v>6.0674574598746998E-2</v>
      </c>
      <c r="M12" s="14">
        <v>0.18238102126668401</v>
      </c>
      <c r="N12" s="14">
        <v>0.164583540453485</v>
      </c>
      <c r="O12" s="14">
        <v>0.157244170143716</v>
      </c>
      <c r="P12" s="14">
        <v>0.15366867964095701</v>
      </c>
      <c r="Q12" s="14">
        <v>0.13702361254332299</v>
      </c>
      <c r="R12" s="14">
        <v>0.14268137642217399</v>
      </c>
      <c r="S12" s="14">
        <v>0.15499831404709499</v>
      </c>
      <c r="T12" s="14">
        <v>0.117177922167661</v>
      </c>
      <c r="U12" s="14"/>
      <c r="V12" s="14">
        <v>9.9438437302403496E-2</v>
      </c>
      <c r="W12" s="14">
        <v>0.18785071321073901</v>
      </c>
      <c r="X12" s="14"/>
      <c r="Y12" s="14">
        <v>0.165434215527447</v>
      </c>
      <c r="Z12" s="14">
        <v>6.7707192109578401E-2</v>
      </c>
      <c r="AA12" s="14">
        <v>1.06571543581913E-2</v>
      </c>
      <c r="AB12" s="14"/>
      <c r="AC12" s="14">
        <v>0.22126242625898199</v>
      </c>
      <c r="AD12" s="14">
        <v>0.131958852949285</v>
      </c>
      <c r="AE12" s="14">
        <v>9.7947802561344194E-2</v>
      </c>
      <c r="AF12" s="14">
        <v>3.2194082757724098E-2</v>
      </c>
    </row>
    <row r="13" spans="2:32" x14ac:dyDescent="0.3">
      <c r="B13" s="15" t="s">
        <v>63</v>
      </c>
      <c r="C13" s="20">
        <v>0.13878702039906299</v>
      </c>
      <c r="D13" s="20">
        <v>0.13290756739184001</v>
      </c>
      <c r="E13" s="20">
        <v>0.14400076735325701</v>
      </c>
      <c r="F13" s="20"/>
      <c r="G13" s="20">
        <v>0.15268644006701501</v>
      </c>
      <c r="H13" s="20">
        <v>0.15550179225684599</v>
      </c>
      <c r="I13" s="20">
        <v>0.114186711248505</v>
      </c>
      <c r="J13" s="20">
        <v>0.105032646076524</v>
      </c>
      <c r="K13" s="20"/>
      <c r="L13" s="20">
        <v>6.3390977253261899E-2</v>
      </c>
      <c r="M13" s="20">
        <v>0.14540001777581699</v>
      </c>
      <c r="N13" s="20">
        <v>0.25659467731047197</v>
      </c>
      <c r="O13" s="20">
        <v>0.101030752883431</v>
      </c>
      <c r="P13" s="20">
        <v>0.115230972784035</v>
      </c>
      <c r="Q13" s="20">
        <v>0.151694146560368</v>
      </c>
      <c r="R13" s="20">
        <v>0.196176934986005</v>
      </c>
      <c r="S13" s="20">
        <v>0.13507164695315399</v>
      </c>
      <c r="T13" s="20">
        <v>0.185124534247434</v>
      </c>
      <c r="U13" s="20"/>
      <c r="V13" s="20">
        <v>0.119103041981139</v>
      </c>
      <c r="W13" s="20">
        <v>0.17825530874828299</v>
      </c>
      <c r="X13" s="20"/>
      <c r="Y13" s="20">
        <v>0.17424472325617199</v>
      </c>
      <c r="Z13" s="20">
        <v>4.2695192030217599E-2</v>
      </c>
      <c r="AA13" s="20">
        <v>4.0720204082415903E-2</v>
      </c>
      <c r="AB13" s="20"/>
      <c r="AC13" s="20">
        <v>0.21543967749932</v>
      </c>
      <c r="AD13" s="20">
        <v>0.15264096980795899</v>
      </c>
      <c r="AE13" s="20">
        <v>7.8201085950678206E-2</v>
      </c>
      <c r="AF13" s="20">
        <v>4.9754718332120397E-2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0.19207662984835899</v>
      </c>
      <c r="D9" s="14">
        <v>0.21374183618475501</v>
      </c>
      <c r="E9" s="14">
        <v>0.170986123981441</v>
      </c>
      <c r="F9" s="14"/>
      <c r="G9" s="14">
        <v>0.186129355013334</v>
      </c>
      <c r="H9" s="14">
        <v>0.21167630544587701</v>
      </c>
      <c r="I9" s="14">
        <v>0.159772479533105</v>
      </c>
      <c r="J9" s="14">
        <v>0.20759582117834799</v>
      </c>
      <c r="K9" s="14"/>
      <c r="L9" s="14">
        <v>0.29480517317899901</v>
      </c>
      <c r="M9" s="14">
        <v>0.120502956494259</v>
      </c>
      <c r="N9" s="14">
        <v>0.181819765422705</v>
      </c>
      <c r="O9" s="14">
        <v>0.20260981127491401</v>
      </c>
      <c r="P9" s="14">
        <v>0.16012172793437199</v>
      </c>
      <c r="Q9" s="14">
        <v>0.16220937990319301</v>
      </c>
      <c r="R9" s="14">
        <v>0.20594482292185601</v>
      </c>
      <c r="S9" s="14">
        <v>0.18781077140824601</v>
      </c>
      <c r="T9" s="14">
        <v>0.14161399883272199</v>
      </c>
      <c r="U9" s="14"/>
      <c r="V9" s="14">
        <v>0.19459115750773801</v>
      </c>
      <c r="W9" s="14">
        <v>0.18559945662077901</v>
      </c>
      <c r="X9" s="14"/>
      <c r="Y9" s="14">
        <v>0.157214242805641</v>
      </c>
      <c r="Z9" s="14">
        <v>0.26180656102581701</v>
      </c>
      <c r="AA9" s="14">
        <v>0.32829596056840898</v>
      </c>
      <c r="AB9" s="14"/>
      <c r="AC9" s="14">
        <v>0.166412472357543</v>
      </c>
      <c r="AD9" s="14">
        <v>0.15151837466625201</v>
      </c>
      <c r="AE9" s="14">
        <v>0.23722703193720601</v>
      </c>
      <c r="AF9" s="14">
        <v>0.2836552553369</v>
      </c>
    </row>
    <row r="10" spans="2:32" x14ac:dyDescent="0.3">
      <c r="B10" s="15" t="s">
        <v>403</v>
      </c>
      <c r="C10" s="14">
        <v>0.39780456081015497</v>
      </c>
      <c r="D10" s="14">
        <v>0.42259583735151302</v>
      </c>
      <c r="E10" s="14">
        <v>0.37228121975976802</v>
      </c>
      <c r="F10" s="14"/>
      <c r="G10" s="14">
        <v>0.397572379628095</v>
      </c>
      <c r="H10" s="14">
        <v>0.41362528600725901</v>
      </c>
      <c r="I10" s="14">
        <v>0.39719348303607899</v>
      </c>
      <c r="J10" s="14">
        <v>0.349507239083793</v>
      </c>
      <c r="K10" s="14"/>
      <c r="L10" s="14">
        <v>0.39567824537403701</v>
      </c>
      <c r="M10" s="14">
        <v>0.38977646700566598</v>
      </c>
      <c r="N10" s="14">
        <v>0.28085765559460002</v>
      </c>
      <c r="O10" s="14">
        <v>0.39835053063706299</v>
      </c>
      <c r="P10" s="14">
        <v>0.42749279095543702</v>
      </c>
      <c r="Q10" s="14">
        <v>0.40683806887823998</v>
      </c>
      <c r="R10" s="14">
        <v>0.39172638347181099</v>
      </c>
      <c r="S10" s="14">
        <v>0.37321405364159999</v>
      </c>
      <c r="T10" s="14">
        <v>0.44759749446423902</v>
      </c>
      <c r="U10" s="14"/>
      <c r="V10" s="14">
        <v>0.38964039933371197</v>
      </c>
      <c r="W10" s="14">
        <v>0.41724349783383002</v>
      </c>
      <c r="X10" s="14"/>
      <c r="Y10" s="14">
        <v>0.39953157038655501</v>
      </c>
      <c r="Z10" s="14">
        <v>0.41345154887880198</v>
      </c>
      <c r="AA10" s="14">
        <v>0.39526415521914798</v>
      </c>
      <c r="AB10" s="14"/>
      <c r="AC10" s="14">
        <v>0.42954846030876997</v>
      </c>
      <c r="AD10" s="14">
        <v>0.38400369589968403</v>
      </c>
      <c r="AE10" s="14">
        <v>0.38413379345167697</v>
      </c>
      <c r="AF10" s="14">
        <v>0.40129573880712799</v>
      </c>
    </row>
    <row r="11" spans="2:32" x14ac:dyDescent="0.3">
      <c r="B11" s="15" t="s">
        <v>404</v>
      </c>
      <c r="C11" s="14">
        <v>0.167430722654135</v>
      </c>
      <c r="D11" s="14">
        <v>0.13441584939692999</v>
      </c>
      <c r="E11" s="14">
        <v>0.20095474674033201</v>
      </c>
      <c r="F11" s="14"/>
      <c r="G11" s="14">
        <v>0.15588937174173401</v>
      </c>
      <c r="H11" s="14">
        <v>0.13068247414127501</v>
      </c>
      <c r="I11" s="14">
        <v>0.218094263669181</v>
      </c>
      <c r="J11" s="14">
        <v>0.207293476902354</v>
      </c>
      <c r="K11" s="14"/>
      <c r="L11" s="14">
        <v>0.13005029429378701</v>
      </c>
      <c r="M11" s="14">
        <v>0.23514615364399599</v>
      </c>
      <c r="N11" s="14">
        <v>0.22359230254583801</v>
      </c>
      <c r="O11" s="14">
        <v>0.16129866438797599</v>
      </c>
      <c r="P11" s="14">
        <v>0.16069618833205601</v>
      </c>
      <c r="Q11" s="14">
        <v>0.16194225254327299</v>
      </c>
      <c r="R11" s="14">
        <v>0.15808765734047101</v>
      </c>
      <c r="S11" s="14">
        <v>0.185217547648414</v>
      </c>
      <c r="T11" s="14">
        <v>0.14331074062980501</v>
      </c>
      <c r="U11" s="14"/>
      <c r="V11" s="14">
        <v>0.17450906354221499</v>
      </c>
      <c r="W11" s="14">
        <v>0.15223272414384001</v>
      </c>
      <c r="X11" s="14"/>
      <c r="Y11" s="14">
        <v>0.173563510639274</v>
      </c>
      <c r="Z11" s="14">
        <v>0.13276975043691</v>
      </c>
      <c r="AA11" s="14">
        <v>0.15299337241112901</v>
      </c>
      <c r="AB11" s="14"/>
      <c r="AC11" s="14">
        <v>0.142903607350858</v>
      </c>
      <c r="AD11" s="14">
        <v>0.189530357357268</v>
      </c>
      <c r="AE11" s="14">
        <v>0.177335141139525</v>
      </c>
      <c r="AF11" s="14">
        <v>0.14344866080975099</v>
      </c>
    </row>
    <row r="12" spans="2:32" x14ac:dyDescent="0.3">
      <c r="B12" s="15" t="s">
        <v>405</v>
      </c>
      <c r="C12" s="14">
        <v>7.6315892403302998E-2</v>
      </c>
      <c r="D12" s="14">
        <v>6.53230285756628E-2</v>
      </c>
      <c r="E12" s="14">
        <v>8.6455829122690106E-2</v>
      </c>
      <c r="F12" s="14"/>
      <c r="G12" s="14">
        <v>4.3600278462381299E-2</v>
      </c>
      <c r="H12" s="14">
        <v>5.8434999442772903E-2</v>
      </c>
      <c r="I12" s="14">
        <v>0.109166232490665</v>
      </c>
      <c r="J12" s="14">
        <v>0.13801268489698201</v>
      </c>
      <c r="K12" s="14"/>
      <c r="L12" s="14">
        <v>8.35470411907491E-2</v>
      </c>
      <c r="M12" s="14">
        <v>8.5551991533886207E-2</v>
      </c>
      <c r="N12" s="14">
        <v>6.2512931942193595E-2</v>
      </c>
      <c r="O12" s="14">
        <v>5.7434092189016399E-2</v>
      </c>
      <c r="P12" s="14">
        <v>0.102088020305542</v>
      </c>
      <c r="Q12" s="14">
        <v>7.1369042164723007E-2</v>
      </c>
      <c r="R12" s="14">
        <v>4.84056749773948E-2</v>
      </c>
      <c r="S12" s="14">
        <v>0.106071118087902</v>
      </c>
      <c r="T12" s="14">
        <v>6.85250905708117E-2</v>
      </c>
      <c r="U12" s="14"/>
      <c r="V12" s="14">
        <v>8.1041660394831794E-2</v>
      </c>
      <c r="W12" s="14">
        <v>6.8385492875183904E-2</v>
      </c>
      <c r="X12" s="14"/>
      <c r="Y12" s="14">
        <v>7.0819043254550906E-2</v>
      </c>
      <c r="Z12" s="14">
        <v>8.3771167051203702E-2</v>
      </c>
      <c r="AA12" s="14">
        <v>5.6661611841110203E-2</v>
      </c>
      <c r="AB12" s="14"/>
      <c r="AC12" s="14">
        <v>5.0781169432497698E-2</v>
      </c>
      <c r="AD12" s="14">
        <v>8.1875739642290293E-2</v>
      </c>
      <c r="AE12" s="14">
        <v>0.115754507305112</v>
      </c>
      <c r="AF12" s="14">
        <v>7.93169862318851E-2</v>
      </c>
    </row>
    <row r="13" spans="2:32" x14ac:dyDescent="0.3">
      <c r="B13" s="15" t="s">
        <v>63</v>
      </c>
      <c r="C13" s="20">
        <v>0.16637219428404801</v>
      </c>
      <c r="D13" s="20">
        <v>0.16392344849113999</v>
      </c>
      <c r="E13" s="20">
        <v>0.16932208039577001</v>
      </c>
      <c r="F13" s="20"/>
      <c r="G13" s="20">
        <v>0.21680861515445601</v>
      </c>
      <c r="H13" s="20">
        <v>0.185580934962816</v>
      </c>
      <c r="I13" s="20">
        <v>0.11577354127097</v>
      </c>
      <c r="J13" s="20">
        <v>9.7590777938522999E-2</v>
      </c>
      <c r="K13" s="20"/>
      <c r="L13" s="20">
        <v>9.5919245962428401E-2</v>
      </c>
      <c r="M13" s="20">
        <v>0.169022431322193</v>
      </c>
      <c r="N13" s="20">
        <v>0.25121734449466399</v>
      </c>
      <c r="O13" s="20">
        <v>0.18030690151102999</v>
      </c>
      <c r="P13" s="20">
        <v>0.149601272472593</v>
      </c>
      <c r="Q13" s="20">
        <v>0.19764125651057099</v>
      </c>
      <c r="R13" s="20">
        <v>0.19583546128846699</v>
      </c>
      <c r="S13" s="20">
        <v>0.147686509213838</v>
      </c>
      <c r="T13" s="20">
        <v>0.19895267550242199</v>
      </c>
      <c r="U13" s="20"/>
      <c r="V13" s="20">
        <v>0.16021771922150399</v>
      </c>
      <c r="W13" s="20">
        <v>0.17653882852636801</v>
      </c>
      <c r="X13" s="20"/>
      <c r="Y13" s="20">
        <v>0.198871632913979</v>
      </c>
      <c r="Z13" s="20">
        <v>0.10820097260726699</v>
      </c>
      <c r="AA13" s="20">
        <v>6.6784899960203897E-2</v>
      </c>
      <c r="AB13" s="20"/>
      <c r="AC13" s="20">
        <v>0.210354290550332</v>
      </c>
      <c r="AD13" s="20">
        <v>0.19307183243450601</v>
      </c>
      <c r="AE13" s="20">
        <v>8.5549526166479803E-2</v>
      </c>
      <c r="AF13" s="20">
        <v>9.2283358814334804E-2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0.38677089710285201</v>
      </c>
      <c r="D9" s="14">
        <v>0.40630868539667803</v>
      </c>
      <c r="E9" s="14">
        <v>0.36622572912396401</v>
      </c>
      <c r="F9" s="14"/>
      <c r="G9" s="14">
        <v>0.38500100614623201</v>
      </c>
      <c r="H9" s="14">
        <v>0.39124233027157002</v>
      </c>
      <c r="I9" s="14">
        <v>0.38884381010386199</v>
      </c>
      <c r="J9" s="14">
        <v>0.37232071842362202</v>
      </c>
      <c r="K9" s="14"/>
      <c r="L9" s="14">
        <v>0.53158137614785805</v>
      </c>
      <c r="M9" s="14">
        <v>0.28234460343865603</v>
      </c>
      <c r="N9" s="14">
        <v>0.25555800205210499</v>
      </c>
      <c r="O9" s="14">
        <v>0.37015240508889802</v>
      </c>
      <c r="P9" s="14">
        <v>0.33973136113480901</v>
      </c>
      <c r="Q9" s="14">
        <v>0.366959462924693</v>
      </c>
      <c r="R9" s="14">
        <v>0.35354859127946198</v>
      </c>
      <c r="S9" s="14">
        <v>0.43766660841788502</v>
      </c>
      <c r="T9" s="14">
        <v>0.37936164916558002</v>
      </c>
      <c r="U9" s="14"/>
      <c r="V9" s="14">
        <v>0.437033994881181</v>
      </c>
      <c r="W9" s="14">
        <v>0.28685031986613102</v>
      </c>
      <c r="X9" s="14"/>
      <c r="Y9" s="14">
        <v>0.32988073699595699</v>
      </c>
      <c r="Z9" s="14">
        <v>0.45861912933877902</v>
      </c>
      <c r="AA9" s="14">
        <v>0.69982735667815399</v>
      </c>
      <c r="AB9" s="14"/>
      <c r="AC9" s="14">
        <v>0.234608013234161</v>
      </c>
      <c r="AD9" s="14">
        <v>0.38240099160152502</v>
      </c>
      <c r="AE9" s="14">
        <v>0.42742184394424698</v>
      </c>
      <c r="AF9" s="14">
        <v>0.55000183275474501</v>
      </c>
    </row>
    <row r="10" spans="2:32" x14ac:dyDescent="0.3">
      <c r="B10" s="15" t="s">
        <v>403</v>
      </c>
      <c r="C10" s="14">
        <v>0.40324675415196798</v>
      </c>
      <c r="D10" s="14">
        <v>0.39509142710369599</v>
      </c>
      <c r="E10" s="14">
        <v>0.41261707694342198</v>
      </c>
      <c r="F10" s="14"/>
      <c r="G10" s="14">
        <v>0.43140639475352099</v>
      </c>
      <c r="H10" s="14">
        <v>0.37694967098499699</v>
      </c>
      <c r="I10" s="14">
        <v>0.41223991601416199</v>
      </c>
      <c r="J10" s="14">
        <v>0.40741414403430798</v>
      </c>
      <c r="K10" s="14"/>
      <c r="L10" s="14">
        <v>0.33546283986514902</v>
      </c>
      <c r="M10" s="14">
        <v>0.450548601115</v>
      </c>
      <c r="N10" s="14">
        <v>0.48394384529498602</v>
      </c>
      <c r="O10" s="14">
        <v>0.36830387737615999</v>
      </c>
      <c r="P10" s="14">
        <v>0.44738089063592801</v>
      </c>
      <c r="Q10" s="14">
        <v>0.40767666588694101</v>
      </c>
      <c r="R10" s="14">
        <v>0.447882860158834</v>
      </c>
      <c r="S10" s="14">
        <v>0.41174280828362297</v>
      </c>
      <c r="T10" s="14">
        <v>0.38603502313634402</v>
      </c>
      <c r="U10" s="14"/>
      <c r="V10" s="14">
        <v>0.38505705456692302</v>
      </c>
      <c r="W10" s="14">
        <v>0.44503847486598402</v>
      </c>
      <c r="X10" s="14"/>
      <c r="Y10" s="14">
        <v>0.42599843884225602</v>
      </c>
      <c r="Z10" s="14">
        <v>0.41906543053745698</v>
      </c>
      <c r="AA10" s="14">
        <v>0.25749661204493901</v>
      </c>
      <c r="AB10" s="14"/>
      <c r="AC10" s="14">
        <v>0.4786452410714</v>
      </c>
      <c r="AD10" s="14">
        <v>0.40144843935139402</v>
      </c>
      <c r="AE10" s="14">
        <v>0.35461072292707102</v>
      </c>
      <c r="AF10" s="14">
        <v>0.35116363506412202</v>
      </c>
    </row>
    <row r="11" spans="2:32" x14ac:dyDescent="0.3">
      <c r="B11" s="15" t="s">
        <v>404</v>
      </c>
      <c r="C11" s="14">
        <v>7.8237374481797697E-2</v>
      </c>
      <c r="D11" s="14">
        <v>7.0874428744442303E-2</v>
      </c>
      <c r="E11" s="14">
        <v>8.4995538332895207E-2</v>
      </c>
      <c r="F11" s="14"/>
      <c r="G11" s="14">
        <v>8.7838295370144107E-2</v>
      </c>
      <c r="H11" s="14">
        <v>7.6400113592314203E-2</v>
      </c>
      <c r="I11" s="14">
        <v>6.4506006559236995E-2</v>
      </c>
      <c r="J11" s="14">
        <v>9.0713853455838697E-2</v>
      </c>
      <c r="K11" s="14"/>
      <c r="L11" s="14">
        <v>5.7437020942266902E-2</v>
      </c>
      <c r="M11" s="14">
        <v>9.1578224992891394E-2</v>
      </c>
      <c r="N11" s="14">
        <v>6.4932192343453904E-2</v>
      </c>
      <c r="O11" s="14">
        <v>6.8967351116249506E-2</v>
      </c>
      <c r="P11" s="14">
        <v>7.1798011602505304E-2</v>
      </c>
      <c r="Q11" s="14">
        <v>0.13538446142713101</v>
      </c>
      <c r="R11" s="14">
        <v>7.8433804659783501E-2</v>
      </c>
      <c r="S11" s="14">
        <v>6.9656813845132504E-2</v>
      </c>
      <c r="T11" s="14">
        <v>6.5912220500345994E-2</v>
      </c>
      <c r="U11" s="14"/>
      <c r="V11" s="14">
        <v>6.4334307561355303E-2</v>
      </c>
      <c r="W11" s="14">
        <v>0.105593469713852</v>
      </c>
      <c r="X11" s="14"/>
      <c r="Y11" s="14">
        <v>8.5468826981862006E-2</v>
      </c>
      <c r="Z11" s="14">
        <v>5.5161803882089702E-2</v>
      </c>
      <c r="AA11" s="14">
        <v>1.6394747516218201E-2</v>
      </c>
      <c r="AB11" s="14"/>
      <c r="AC11" s="14">
        <v>9.8264037670080698E-2</v>
      </c>
      <c r="AD11" s="14">
        <v>7.7148084650762699E-2</v>
      </c>
      <c r="AE11" s="14">
        <v>0.125315214396338</v>
      </c>
      <c r="AF11" s="14">
        <v>3.78385155329641E-2</v>
      </c>
    </row>
    <row r="12" spans="2:32" x14ac:dyDescent="0.3">
      <c r="B12" s="15" t="s">
        <v>405</v>
      </c>
      <c r="C12" s="14">
        <v>2.4531890181893799E-2</v>
      </c>
      <c r="D12" s="14">
        <v>2.0159022322526001E-2</v>
      </c>
      <c r="E12" s="14">
        <v>2.89792853308245E-2</v>
      </c>
      <c r="F12" s="14"/>
      <c r="G12" s="14">
        <v>8.8312611920471195E-3</v>
      </c>
      <c r="H12" s="14">
        <v>3.70035489631775E-2</v>
      </c>
      <c r="I12" s="14">
        <v>2.4135300421491399E-2</v>
      </c>
      <c r="J12" s="14">
        <v>1.9899029625361501E-2</v>
      </c>
      <c r="K12" s="14"/>
      <c r="L12" s="14">
        <v>1.26599461350005E-2</v>
      </c>
      <c r="M12" s="14">
        <v>2.4924092198495201E-2</v>
      </c>
      <c r="N12" s="14">
        <v>3.8190803320013303E-2</v>
      </c>
      <c r="O12" s="14">
        <v>6.0226150432447501E-2</v>
      </c>
      <c r="P12" s="14">
        <v>2.1697851407629601E-2</v>
      </c>
      <c r="Q12" s="14">
        <v>6.1145062272532401E-3</v>
      </c>
      <c r="R12" s="14">
        <v>1.8538299397739499E-2</v>
      </c>
      <c r="S12" s="14">
        <v>2.3626792713033501E-2</v>
      </c>
      <c r="T12" s="14">
        <v>3.8098446681418E-2</v>
      </c>
      <c r="U12" s="14"/>
      <c r="V12" s="14">
        <v>1.56528629665008E-2</v>
      </c>
      <c r="W12" s="14">
        <v>3.91654758968994E-2</v>
      </c>
      <c r="X12" s="14"/>
      <c r="Y12" s="14">
        <v>3.0231001117380901E-2</v>
      </c>
      <c r="Z12" s="14">
        <v>6.1770904688667498E-3</v>
      </c>
      <c r="AA12" s="14">
        <v>4.9149168897542599E-3</v>
      </c>
      <c r="AB12" s="14"/>
      <c r="AC12" s="14">
        <v>4.3544624959735503E-2</v>
      </c>
      <c r="AD12" s="14">
        <v>2.0418601150393598E-2</v>
      </c>
      <c r="AE12" s="14">
        <v>2.7382235500093801E-2</v>
      </c>
      <c r="AF12" s="14">
        <v>5.7984689887430503E-3</v>
      </c>
    </row>
    <row r="13" spans="2:32" x14ac:dyDescent="0.3">
      <c r="B13" s="15" t="s">
        <v>63</v>
      </c>
      <c r="C13" s="20">
        <v>0.107213084081488</v>
      </c>
      <c r="D13" s="20">
        <v>0.10756643643265699</v>
      </c>
      <c r="E13" s="20">
        <v>0.107182370268894</v>
      </c>
      <c r="F13" s="20"/>
      <c r="G13" s="20">
        <v>8.6923042538055703E-2</v>
      </c>
      <c r="H13" s="20">
        <v>0.118404336187941</v>
      </c>
      <c r="I13" s="20">
        <v>0.11027496690124799</v>
      </c>
      <c r="J13" s="20">
        <v>0.10965225446087</v>
      </c>
      <c r="K13" s="20"/>
      <c r="L13" s="20">
        <v>6.2858816909725904E-2</v>
      </c>
      <c r="M13" s="20">
        <v>0.15060447825495801</v>
      </c>
      <c r="N13" s="20">
        <v>0.15737515698944199</v>
      </c>
      <c r="O13" s="20">
        <v>0.132350215986245</v>
      </c>
      <c r="P13" s="20">
        <v>0.119391885219129</v>
      </c>
      <c r="Q13" s="20">
        <v>8.3864903533981794E-2</v>
      </c>
      <c r="R13" s="20">
        <v>0.101596444504181</v>
      </c>
      <c r="S13" s="20">
        <v>5.7306976740325803E-2</v>
      </c>
      <c r="T13" s="20">
        <v>0.13059266051631199</v>
      </c>
      <c r="U13" s="20"/>
      <c r="V13" s="20">
        <v>9.7921780024039895E-2</v>
      </c>
      <c r="W13" s="20">
        <v>0.123352259657135</v>
      </c>
      <c r="X13" s="20"/>
      <c r="Y13" s="20">
        <v>0.12842099606254501</v>
      </c>
      <c r="Z13" s="20">
        <v>6.0976545772808102E-2</v>
      </c>
      <c r="AA13" s="20">
        <v>2.13663668709346E-2</v>
      </c>
      <c r="AB13" s="20"/>
      <c r="AC13" s="20">
        <v>0.144938083064623</v>
      </c>
      <c r="AD13" s="20">
        <v>0.118583883245925</v>
      </c>
      <c r="AE13" s="20">
        <v>6.5269983232249307E-2</v>
      </c>
      <c r="AF13" s="20">
        <v>5.5197547659425902E-2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0.25724088162966302</v>
      </c>
      <c r="D9" s="14">
        <v>0.27370656890224199</v>
      </c>
      <c r="E9" s="14">
        <v>0.24154684953178801</v>
      </c>
      <c r="F9" s="14"/>
      <c r="G9" s="14">
        <v>0.31413153574351099</v>
      </c>
      <c r="H9" s="14">
        <v>0.26094884010920699</v>
      </c>
      <c r="I9" s="14">
        <v>0.198032443226867</v>
      </c>
      <c r="J9" s="14">
        <v>0.24071009947740299</v>
      </c>
      <c r="K9" s="14"/>
      <c r="L9" s="14">
        <v>0.42377048389462602</v>
      </c>
      <c r="M9" s="14">
        <v>0.19902416186399899</v>
      </c>
      <c r="N9" s="14">
        <v>0.13849549402922401</v>
      </c>
      <c r="O9" s="14">
        <v>0.19791956495740401</v>
      </c>
      <c r="P9" s="14">
        <v>0.178307706373077</v>
      </c>
      <c r="Q9" s="14">
        <v>0.243133471324184</v>
      </c>
      <c r="R9" s="14">
        <v>0.21772895644643001</v>
      </c>
      <c r="S9" s="14">
        <v>0.24181468946818099</v>
      </c>
      <c r="T9" s="14">
        <v>0.22794646498767401</v>
      </c>
      <c r="U9" s="14"/>
      <c r="V9" s="14">
        <v>0.29718729701222302</v>
      </c>
      <c r="W9" s="14">
        <v>0.17401719900653101</v>
      </c>
      <c r="X9" s="14"/>
      <c r="Y9" s="14">
        <v>0.18346166881519599</v>
      </c>
      <c r="Z9" s="14">
        <v>0.34712191417080701</v>
      </c>
      <c r="AA9" s="14">
        <v>0.63814464117637204</v>
      </c>
      <c r="AB9" s="14"/>
      <c r="AC9" s="14">
        <v>0.11015402427328901</v>
      </c>
      <c r="AD9" s="14">
        <v>0.22256510881380501</v>
      </c>
      <c r="AE9" s="14">
        <v>0.34585769349237599</v>
      </c>
      <c r="AF9" s="14">
        <v>0.45148793494381301</v>
      </c>
    </row>
    <row r="10" spans="2:32" x14ac:dyDescent="0.3">
      <c r="B10" s="15" t="s">
        <v>403</v>
      </c>
      <c r="C10" s="14">
        <v>0.385109476849327</v>
      </c>
      <c r="D10" s="14">
        <v>0.38789027199029202</v>
      </c>
      <c r="E10" s="14">
        <v>0.38240330719794902</v>
      </c>
      <c r="F10" s="14"/>
      <c r="G10" s="14">
        <v>0.38210367635694598</v>
      </c>
      <c r="H10" s="14">
        <v>0.35353083572382299</v>
      </c>
      <c r="I10" s="14">
        <v>0.41535505889708302</v>
      </c>
      <c r="J10" s="14">
        <v>0.430974961694299</v>
      </c>
      <c r="K10" s="14"/>
      <c r="L10" s="14">
        <v>0.38277570804537803</v>
      </c>
      <c r="M10" s="14">
        <v>0.37155735727007899</v>
      </c>
      <c r="N10" s="14">
        <v>0.34771443689162301</v>
      </c>
      <c r="O10" s="14">
        <v>0.386489007628184</v>
      </c>
      <c r="P10" s="14">
        <v>0.45921025072587202</v>
      </c>
      <c r="Q10" s="14">
        <v>0.39128848713363101</v>
      </c>
      <c r="R10" s="14">
        <v>0.35548506383220901</v>
      </c>
      <c r="S10" s="14">
        <v>0.42973787402237101</v>
      </c>
      <c r="T10" s="14">
        <v>0.37452568944401099</v>
      </c>
      <c r="U10" s="14"/>
      <c r="V10" s="14">
        <v>0.39612843571318401</v>
      </c>
      <c r="W10" s="14">
        <v>0.36719944422916201</v>
      </c>
      <c r="X10" s="14"/>
      <c r="Y10" s="14">
        <v>0.38584033356993902</v>
      </c>
      <c r="Z10" s="14">
        <v>0.44695538858094103</v>
      </c>
      <c r="AA10" s="14">
        <v>0.28355637102407399</v>
      </c>
      <c r="AB10" s="14"/>
      <c r="AC10" s="14">
        <v>0.36886595662048999</v>
      </c>
      <c r="AD10" s="14">
        <v>0.396378016499983</v>
      </c>
      <c r="AE10" s="14">
        <v>0.36271525886586298</v>
      </c>
      <c r="AF10" s="14">
        <v>0.39561236300681701</v>
      </c>
    </row>
    <row r="11" spans="2:32" x14ac:dyDescent="0.3">
      <c r="B11" s="15" t="s">
        <v>404</v>
      </c>
      <c r="C11" s="14">
        <v>0.105357256761096</v>
      </c>
      <c r="D11" s="14">
        <v>0.102303399516343</v>
      </c>
      <c r="E11" s="14">
        <v>0.107887278507262</v>
      </c>
      <c r="F11" s="14"/>
      <c r="G11" s="14">
        <v>8.9147034619260199E-2</v>
      </c>
      <c r="H11" s="14">
        <v>0.10405914136752201</v>
      </c>
      <c r="I11" s="14">
        <v>0.11993161677297</v>
      </c>
      <c r="J11" s="14">
        <v>0.11542388896947101</v>
      </c>
      <c r="K11" s="14"/>
      <c r="L11" s="14">
        <v>5.701205121399E-2</v>
      </c>
      <c r="M11" s="14">
        <v>9.6544290322764806E-2</v>
      </c>
      <c r="N11" s="14">
        <v>0.14898262142212901</v>
      </c>
      <c r="O11" s="14">
        <v>0.12035449652011899</v>
      </c>
      <c r="P11" s="14">
        <v>9.3624321125697005E-2</v>
      </c>
      <c r="Q11" s="14">
        <v>0.13406743633234799</v>
      </c>
      <c r="R11" s="14">
        <v>0.14403196128363299</v>
      </c>
      <c r="S11" s="14">
        <v>0.12216822692158801</v>
      </c>
      <c r="T11" s="14">
        <v>0.114072109180628</v>
      </c>
      <c r="U11" s="14"/>
      <c r="V11" s="14">
        <v>9.0041363020231802E-2</v>
      </c>
      <c r="W11" s="14">
        <v>0.138239384526917</v>
      </c>
      <c r="X11" s="14"/>
      <c r="Y11" s="14">
        <v>0.12790038307009599</v>
      </c>
      <c r="Z11" s="14">
        <v>5.6474663635865702E-2</v>
      </c>
      <c r="AA11" s="14">
        <v>1.5111303369499901E-2</v>
      </c>
      <c r="AB11" s="14"/>
      <c r="AC11" s="14">
        <v>0.152167990443453</v>
      </c>
      <c r="AD11" s="14">
        <v>0.115289712254182</v>
      </c>
      <c r="AE11" s="14">
        <v>0.10076084484902301</v>
      </c>
      <c r="AF11" s="14">
        <v>3.7833883079290198E-2</v>
      </c>
    </row>
    <row r="12" spans="2:32" x14ac:dyDescent="0.3">
      <c r="B12" s="15" t="s">
        <v>405</v>
      </c>
      <c r="C12" s="14">
        <v>3.7436454295557399E-2</v>
      </c>
      <c r="D12" s="14">
        <v>3.1552982870049297E-2</v>
      </c>
      <c r="E12" s="14">
        <v>4.3433532125002297E-2</v>
      </c>
      <c r="F12" s="14"/>
      <c r="G12" s="14">
        <v>2.6678421679884299E-2</v>
      </c>
      <c r="H12" s="14">
        <v>3.7558334050440401E-2</v>
      </c>
      <c r="I12" s="14">
        <v>5.70798264020397E-2</v>
      </c>
      <c r="J12" s="14">
        <v>2.1065978348818602E-2</v>
      </c>
      <c r="K12" s="14"/>
      <c r="L12" s="14">
        <v>1.7671965513998401E-2</v>
      </c>
      <c r="M12" s="14">
        <v>4.6595282668873701E-2</v>
      </c>
      <c r="N12" s="14">
        <v>4.3719263117128003E-2</v>
      </c>
      <c r="O12" s="14">
        <v>5.8190981662357401E-2</v>
      </c>
      <c r="P12" s="14">
        <v>4.1544211653060097E-2</v>
      </c>
      <c r="Q12" s="14">
        <v>3.5914443832453999E-2</v>
      </c>
      <c r="R12" s="14">
        <v>5.2617992470059403E-2</v>
      </c>
      <c r="S12" s="14">
        <v>4.8866493555368401E-2</v>
      </c>
      <c r="T12" s="14">
        <v>3.0448375213118901E-2</v>
      </c>
      <c r="U12" s="14"/>
      <c r="V12" s="14">
        <v>2.6212039083544001E-2</v>
      </c>
      <c r="W12" s="14">
        <v>5.8008545048172697E-2</v>
      </c>
      <c r="X12" s="14"/>
      <c r="Y12" s="14">
        <v>4.02697512847826E-2</v>
      </c>
      <c r="Z12" s="14">
        <v>3.60950273238861E-2</v>
      </c>
      <c r="AA12" s="14">
        <v>1.6725242879200599E-2</v>
      </c>
      <c r="AB12" s="14"/>
      <c r="AC12" s="14">
        <v>6.53013401548619E-2</v>
      </c>
      <c r="AD12" s="14">
        <v>2.4954667164813499E-2</v>
      </c>
      <c r="AE12" s="14">
        <v>3.8385381581087397E-2</v>
      </c>
      <c r="AF12" s="14">
        <v>2.88119801179921E-2</v>
      </c>
    </row>
    <row r="13" spans="2:32" x14ac:dyDescent="0.3">
      <c r="B13" s="15" t="s">
        <v>63</v>
      </c>
      <c r="C13" s="20">
        <v>0.214855930464357</v>
      </c>
      <c r="D13" s="20">
        <v>0.20454677672107399</v>
      </c>
      <c r="E13" s="20">
        <v>0.22472903263799801</v>
      </c>
      <c r="F13" s="20"/>
      <c r="G13" s="20">
        <v>0.187939331600398</v>
      </c>
      <c r="H13" s="20">
        <v>0.243902848749008</v>
      </c>
      <c r="I13" s="20">
        <v>0.20960105470104101</v>
      </c>
      <c r="J13" s="20">
        <v>0.19182507151000799</v>
      </c>
      <c r="K13" s="20"/>
      <c r="L13" s="20">
        <v>0.118769791332008</v>
      </c>
      <c r="M13" s="20">
        <v>0.28627890787428301</v>
      </c>
      <c r="N13" s="20">
        <v>0.32108818453989602</v>
      </c>
      <c r="O13" s="20">
        <v>0.237045949231935</v>
      </c>
      <c r="P13" s="20">
        <v>0.227313510122294</v>
      </c>
      <c r="Q13" s="20">
        <v>0.195596161377383</v>
      </c>
      <c r="R13" s="20">
        <v>0.230136025967668</v>
      </c>
      <c r="S13" s="20">
        <v>0.15741271603249099</v>
      </c>
      <c r="T13" s="20">
        <v>0.25300736117456801</v>
      </c>
      <c r="U13" s="20"/>
      <c r="V13" s="20">
        <v>0.190430865170818</v>
      </c>
      <c r="W13" s="20">
        <v>0.26253542718921802</v>
      </c>
      <c r="X13" s="20"/>
      <c r="Y13" s="20">
        <v>0.26252786325998601</v>
      </c>
      <c r="Z13" s="20">
        <v>0.11335300628849999</v>
      </c>
      <c r="AA13" s="20">
        <v>4.6462441550852898E-2</v>
      </c>
      <c r="AB13" s="20"/>
      <c r="AC13" s="20">
        <v>0.30351068850790602</v>
      </c>
      <c r="AD13" s="20">
        <v>0.24081249526721701</v>
      </c>
      <c r="AE13" s="20">
        <v>0.15228082121165101</v>
      </c>
      <c r="AF13" s="20">
        <v>8.6253838852088302E-2</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416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402</v>
      </c>
      <c r="C9" s="14">
        <v>0.20580645842680401</v>
      </c>
      <c r="D9" s="14">
        <v>0.23558929738984899</v>
      </c>
      <c r="E9" s="14">
        <v>0.17555430945987699</v>
      </c>
      <c r="F9" s="14"/>
      <c r="G9" s="14">
        <v>0.25603387834851399</v>
      </c>
      <c r="H9" s="14">
        <v>0.19923557887697901</v>
      </c>
      <c r="I9" s="14">
        <v>0.19258332190243399</v>
      </c>
      <c r="J9" s="14">
        <v>0.14423736640431201</v>
      </c>
      <c r="K9" s="14"/>
      <c r="L9" s="14">
        <v>0.36934276430474899</v>
      </c>
      <c r="M9" s="14">
        <v>0.121679705369827</v>
      </c>
      <c r="N9" s="14">
        <v>0.10592260986679899</v>
      </c>
      <c r="O9" s="14">
        <v>0.158660501763812</v>
      </c>
      <c r="P9" s="14">
        <v>0.146033305465153</v>
      </c>
      <c r="Q9" s="14">
        <v>0.19306407149732299</v>
      </c>
      <c r="R9" s="14">
        <v>0.15864003989765499</v>
      </c>
      <c r="S9" s="14">
        <v>0.19814578862256099</v>
      </c>
      <c r="T9" s="14">
        <v>0.182863812209761</v>
      </c>
      <c r="U9" s="14"/>
      <c r="V9" s="14">
        <v>0.24532403727164101</v>
      </c>
      <c r="W9" s="14">
        <v>0.11967473764386399</v>
      </c>
      <c r="X9" s="14"/>
      <c r="Y9" s="14">
        <v>0.147959354840627</v>
      </c>
      <c r="Z9" s="14">
        <v>0.22181851776596101</v>
      </c>
      <c r="AA9" s="14">
        <v>0.59149306056857698</v>
      </c>
      <c r="AB9" s="14"/>
      <c r="AC9" s="14">
        <v>7.2734892498078504E-2</v>
      </c>
      <c r="AD9" s="14">
        <v>0.18780965163080299</v>
      </c>
      <c r="AE9" s="14">
        <v>0.24597860892231699</v>
      </c>
      <c r="AF9" s="14">
        <v>0.36424987701018702</v>
      </c>
    </row>
    <row r="10" spans="2:32" x14ac:dyDescent="0.3">
      <c r="B10" s="15" t="s">
        <v>403</v>
      </c>
      <c r="C10" s="14">
        <v>0.18590637767035501</v>
      </c>
      <c r="D10" s="14">
        <v>0.18247079677439201</v>
      </c>
      <c r="E10" s="14">
        <v>0.18990204942708699</v>
      </c>
      <c r="F10" s="14"/>
      <c r="G10" s="14">
        <v>0.18333269334053501</v>
      </c>
      <c r="H10" s="14">
        <v>0.19022760459619301</v>
      </c>
      <c r="I10" s="14">
        <v>0.19995860695149001</v>
      </c>
      <c r="J10" s="14">
        <v>0.14971348882874</v>
      </c>
      <c r="K10" s="14"/>
      <c r="L10" s="14">
        <v>0.27334349858631102</v>
      </c>
      <c r="M10" s="14">
        <v>0.139460220838899</v>
      </c>
      <c r="N10" s="14">
        <v>0.12686865481176099</v>
      </c>
      <c r="O10" s="14">
        <v>0.19239805076546601</v>
      </c>
      <c r="P10" s="14">
        <v>0.147779988342777</v>
      </c>
      <c r="Q10" s="14">
        <v>0.17046205071547199</v>
      </c>
      <c r="R10" s="14">
        <v>0.14725722877744299</v>
      </c>
      <c r="S10" s="14">
        <v>0.20764029933896999</v>
      </c>
      <c r="T10" s="14">
        <v>0.16994217962755401</v>
      </c>
      <c r="U10" s="14"/>
      <c r="V10" s="14">
        <v>0.18253007245081601</v>
      </c>
      <c r="W10" s="14">
        <v>0.19721461023370801</v>
      </c>
      <c r="X10" s="14"/>
      <c r="Y10" s="14">
        <v>0.141169519359403</v>
      </c>
      <c r="Z10" s="14">
        <v>0.32940921788125099</v>
      </c>
      <c r="AA10" s="14">
        <v>0.27040563326531802</v>
      </c>
      <c r="AB10" s="14"/>
      <c r="AC10" s="14">
        <v>0.147280076603205</v>
      </c>
      <c r="AD10" s="14">
        <v>0.138994447347004</v>
      </c>
      <c r="AE10" s="14">
        <v>0.33157647036402399</v>
      </c>
      <c r="AF10" s="14">
        <v>0.27255121614077099</v>
      </c>
    </row>
    <row r="11" spans="2:32" x14ac:dyDescent="0.3">
      <c r="B11" s="15" t="s">
        <v>404</v>
      </c>
      <c r="C11" s="14">
        <v>0.195528779585912</v>
      </c>
      <c r="D11" s="14">
        <v>0.18723601853782501</v>
      </c>
      <c r="E11" s="14">
        <v>0.20441136004181601</v>
      </c>
      <c r="F11" s="14"/>
      <c r="G11" s="14">
        <v>0.213077112109786</v>
      </c>
      <c r="H11" s="14">
        <v>0.187506157063939</v>
      </c>
      <c r="I11" s="14">
        <v>0.175092953351904</v>
      </c>
      <c r="J11" s="14">
        <v>0.22375731497625501</v>
      </c>
      <c r="K11" s="14"/>
      <c r="L11" s="14">
        <v>0.173642024472353</v>
      </c>
      <c r="M11" s="14">
        <v>0.24431650898877899</v>
      </c>
      <c r="N11" s="14">
        <v>0.204327460430654</v>
      </c>
      <c r="O11" s="14">
        <v>0.212758758180985</v>
      </c>
      <c r="P11" s="14">
        <v>0.21817856510498199</v>
      </c>
      <c r="Q11" s="14">
        <v>0.17668106451493801</v>
      </c>
      <c r="R11" s="14">
        <v>0.191733545066891</v>
      </c>
      <c r="S11" s="14">
        <v>0.212445095732019</v>
      </c>
      <c r="T11" s="14">
        <v>0.16698124505304701</v>
      </c>
      <c r="U11" s="14"/>
      <c r="V11" s="14">
        <v>0.19832035377148</v>
      </c>
      <c r="W11" s="14">
        <v>0.194374888167032</v>
      </c>
      <c r="X11" s="14"/>
      <c r="Y11" s="14">
        <v>0.21777915592715</v>
      </c>
      <c r="Z11" s="14">
        <v>0.15074694402598901</v>
      </c>
      <c r="AA11" s="14">
        <v>8.0770095087733695E-2</v>
      </c>
      <c r="AB11" s="14"/>
      <c r="AC11" s="14">
        <v>0.19875778473428499</v>
      </c>
      <c r="AD11" s="14">
        <v>0.22938183603926501</v>
      </c>
      <c r="AE11" s="14">
        <v>0.18258156413415799</v>
      </c>
      <c r="AF11" s="14">
        <v>0.134092720613952</v>
      </c>
    </row>
    <row r="12" spans="2:32" x14ac:dyDescent="0.3">
      <c r="B12" s="15" t="s">
        <v>405</v>
      </c>
      <c r="C12" s="14">
        <v>0.27300424509572302</v>
      </c>
      <c r="D12" s="14">
        <v>0.249683851036654</v>
      </c>
      <c r="E12" s="14">
        <v>0.29522423234532003</v>
      </c>
      <c r="F12" s="14"/>
      <c r="G12" s="14">
        <v>0.20772694864710201</v>
      </c>
      <c r="H12" s="14">
        <v>0.27319215136751102</v>
      </c>
      <c r="I12" s="14">
        <v>0.31887107413100801</v>
      </c>
      <c r="J12" s="14">
        <v>0.322065459087715</v>
      </c>
      <c r="K12" s="14"/>
      <c r="L12" s="14">
        <v>8.8992745540267898E-2</v>
      </c>
      <c r="M12" s="14">
        <v>0.31039962205968502</v>
      </c>
      <c r="N12" s="14">
        <v>0.35095261879052198</v>
      </c>
      <c r="O12" s="14">
        <v>0.29585043878457501</v>
      </c>
      <c r="P12" s="14">
        <v>0.34357774625695497</v>
      </c>
      <c r="Q12" s="14">
        <v>0.359251511674681</v>
      </c>
      <c r="R12" s="14">
        <v>0.34599906268514102</v>
      </c>
      <c r="S12" s="14">
        <v>0.28106061112342501</v>
      </c>
      <c r="T12" s="14">
        <v>0.31332701077304398</v>
      </c>
      <c r="U12" s="14"/>
      <c r="V12" s="14">
        <v>0.24504582206681499</v>
      </c>
      <c r="W12" s="14">
        <v>0.32740705873745402</v>
      </c>
      <c r="X12" s="14"/>
      <c r="Y12" s="14">
        <v>0.33681664203995199</v>
      </c>
      <c r="Z12" s="14">
        <v>0.164178222263683</v>
      </c>
      <c r="AA12" s="14">
        <v>2.7053293779665401E-2</v>
      </c>
      <c r="AB12" s="14"/>
      <c r="AC12" s="14">
        <v>0.397848045221526</v>
      </c>
      <c r="AD12" s="14">
        <v>0.301865433520972</v>
      </c>
      <c r="AE12" s="14">
        <v>0.13786724960558699</v>
      </c>
      <c r="AF12" s="14">
        <v>0.12755660731624399</v>
      </c>
    </row>
    <row r="13" spans="2:32" x14ac:dyDescent="0.3">
      <c r="B13" s="15" t="s">
        <v>63</v>
      </c>
      <c r="C13" s="20">
        <v>0.139754139221206</v>
      </c>
      <c r="D13" s="20">
        <v>0.14502003626127999</v>
      </c>
      <c r="E13" s="20">
        <v>0.13490804872590001</v>
      </c>
      <c r="F13" s="20"/>
      <c r="G13" s="20">
        <v>0.139829367554062</v>
      </c>
      <c r="H13" s="20">
        <v>0.14983850809537799</v>
      </c>
      <c r="I13" s="20">
        <v>0.113494043663164</v>
      </c>
      <c r="J13" s="20">
        <v>0.16022637070297899</v>
      </c>
      <c r="K13" s="20"/>
      <c r="L13" s="20">
        <v>9.4678967096319705E-2</v>
      </c>
      <c r="M13" s="20">
        <v>0.18414394274281001</v>
      </c>
      <c r="N13" s="20">
        <v>0.21192865610026401</v>
      </c>
      <c r="O13" s="20">
        <v>0.14033225050516199</v>
      </c>
      <c r="P13" s="20">
        <v>0.14443039483013201</v>
      </c>
      <c r="Q13" s="20">
        <v>0.10054130159758599</v>
      </c>
      <c r="R13" s="20">
        <v>0.15637012357287</v>
      </c>
      <c r="S13" s="20">
        <v>0.10070820518302501</v>
      </c>
      <c r="T13" s="20">
        <v>0.166885752336595</v>
      </c>
      <c r="U13" s="20"/>
      <c r="V13" s="20">
        <v>0.12877971443924799</v>
      </c>
      <c r="W13" s="20">
        <v>0.16132870521794301</v>
      </c>
      <c r="X13" s="20"/>
      <c r="Y13" s="20">
        <v>0.15627532783286799</v>
      </c>
      <c r="Z13" s="20">
        <v>0.13384709806311601</v>
      </c>
      <c r="AA13" s="20">
        <v>3.0277917298705999E-2</v>
      </c>
      <c r="AB13" s="20"/>
      <c r="AC13" s="20">
        <v>0.183379200942906</v>
      </c>
      <c r="AD13" s="20">
        <v>0.14194863146195499</v>
      </c>
      <c r="AE13" s="20">
        <v>0.10199610697391399</v>
      </c>
      <c r="AF13" s="20">
        <v>0.101549578918845</v>
      </c>
    </row>
    <row r="14" spans="2:32" x14ac:dyDescent="0.3">
      <c r="B14" s="16"/>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M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6" t="s">
        <v>420</v>
      </c>
      <c r="E2" s="23"/>
      <c r="F2" s="23"/>
      <c r="G2" s="23"/>
      <c r="H2" s="23"/>
      <c r="I2" s="23"/>
      <c r="J2" s="23"/>
      <c r="K2" s="23"/>
      <c r="L2" s="23"/>
      <c r="M2" s="23"/>
    </row>
    <row r="6" spans="2:13" ht="49.95" customHeight="1" x14ac:dyDescent="0.3">
      <c r="B6" s="17" t="s">
        <v>14</v>
      </c>
      <c r="C6" s="17" t="s">
        <v>392</v>
      </c>
      <c r="D6" s="17" t="s">
        <v>393</v>
      </c>
      <c r="E6" s="17" t="s">
        <v>394</v>
      </c>
      <c r="F6" s="17" t="s">
        <v>417</v>
      </c>
      <c r="G6" s="17" t="s">
        <v>396</v>
      </c>
      <c r="H6" s="17" t="s">
        <v>397</v>
      </c>
      <c r="I6" s="17" t="s">
        <v>398</v>
      </c>
      <c r="J6" s="17" t="s">
        <v>399</v>
      </c>
      <c r="K6" s="17" t="s">
        <v>400</v>
      </c>
      <c r="L6" s="17" t="s">
        <v>401</v>
      </c>
    </row>
    <row r="7" spans="2:13" x14ac:dyDescent="0.3">
      <c r="B7" s="15" t="s">
        <v>418</v>
      </c>
      <c r="C7" s="14">
        <v>0.92788067652505601</v>
      </c>
      <c r="D7" s="14">
        <v>0.92858974414691098</v>
      </c>
      <c r="E7" s="14">
        <v>0.939816882758715</v>
      </c>
      <c r="F7" s="14">
        <v>0.46200122398368498</v>
      </c>
      <c r="G7" s="14">
        <v>0.65220457468170101</v>
      </c>
      <c r="H7" s="14">
        <v>0.56504595439947702</v>
      </c>
      <c r="I7" s="14">
        <v>0.50616697095825502</v>
      </c>
      <c r="J7" s="14">
        <v>0.90976907997751499</v>
      </c>
      <c r="K7" s="14">
        <v>0.68592172815294306</v>
      </c>
      <c r="L7" s="14">
        <v>0.73265888634924003</v>
      </c>
    </row>
    <row r="8" spans="2:13" x14ac:dyDescent="0.3">
      <c r="B8" s="15" t="s">
        <v>419</v>
      </c>
      <c r="C8" s="14">
        <v>3.7228712684012899E-2</v>
      </c>
      <c r="D8" s="14">
        <v>4.4622322831883401E-2</v>
      </c>
      <c r="E8" s="14">
        <v>3.5435039718702203E-2</v>
      </c>
      <c r="F8" s="14">
        <v>0.25358632955166899</v>
      </c>
      <c r="G8" s="14">
        <v>0.177512935479192</v>
      </c>
      <c r="H8" s="14">
        <v>0.209575730293492</v>
      </c>
      <c r="I8" s="14">
        <v>0.20971488586534801</v>
      </c>
      <c r="J8" s="14">
        <v>4.1003032786422103E-2</v>
      </c>
      <c r="K8" s="14">
        <v>0.10091341814914399</v>
      </c>
      <c r="L8" s="14">
        <v>0.11615542672606601</v>
      </c>
    </row>
    <row r="9" spans="2:13" x14ac:dyDescent="0.3">
      <c r="B9" s="15" t="s">
        <v>80</v>
      </c>
      <c r="C9" s="14">
        <v>3.48906107909309E-2</v>
      </c>
      <c r="D9" s="14">
        <v>2.6787933021206099E-2</v>
      </c>
      <c r="E9" s="14">
        <v>2.47480775225827E-2</v>
      </c>
      <c r="F9" s="14">
        <v>0.28441244646464597</v>
      </c>
      <c r="G9" s="14">
        <v>0.17028248983910599</v>
      </c>
      <c r="H9" s="14">
        <v>0.22537831530703101</v>
      </c>
      <c r="I9" s="14">
        <v>0.284118143176398</v>
      </c>
      <c r="J9" s="14">
        <v>4.9227887236062501E-2</v>
      </c>
      <c r="K9" s="14">
        <v>0.21316485369791299</v>
      </c>
      <c r="L9" s="14">
        <v>0.151185686924694</v>
      </c>
    </row>
    <row r="10" spans="2:13" x14ac:dyDescent="0.3">
      <c r="B10" s="16"/>
      <c r="C10" s="16"/>
      <c r="D10" s="16"/>
      <c r="E10" s="16"/>
      <c r="F10" s="16"/>
      <c r="G10" s="16"/>
      <c r="H10" s="16"/>
      <c r="I10" s="16"/>
      <c r="J10" s="16"/>
      <c r="K10" s="16"/>
      <c r="L10" s="16"/>
    </row>
    <row r="11" spans="2:13" x14ac:dyDescent="0.3">
      <c r="B11" t="s">
        <v>65</v>
      </c>
    </row>
    <row r="12" spans="2:13" x14ac:dyDescent="0.3">
      <c r="B12" t="s">
        <v>66</v>
      </c>
    </row>
    <row r="16" spans="2:13" x14ac:dyDescent="0.3">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0.92788067652505601</v>
      </c>
      <c r="D9" s="14">
        <v>0.93039923014870896</v>
      </c>
      <c r="E9" s="14">
        <v>0.92514465769712795</v>
      </c>
      <c r="F9" s="14"/>
      <c r="G9" s="14">
        <v>0.93709631025588602</v>
      </c>
      <c r="H9" s="14">
        <v>0.93273703713777401</v>
      </c>
      <c r="I9" s="14">
        <v>0.90774929232327195</v>
      </c>
      <c r="J9" s="14">
        <v>0.932827645781802</v>
      </c>
      <c r="K9" s="14"/>
      <c r="L9" s="14">
        <v>0.92185828380946699</v>
      </c>
      <c r="M9" s="14">
        <v>0.94937188317612797</v>
      </c>
      <c r="N9" s="14">
        <v>0.89948747502968496</v>
      </c>
      <c r="O9" s="14">
        <v>0.93460336498950702</v>
      </c>
      <c r="P9" s="14">
        <v>0.93775615748728502</v>
      </c>
      <c r="Q9" s="14">
        <v>0.94133858771539602</v>
      </c>
      <c r="R9" s="14">
        <v>0.89940530241669803</v>
      </c>
      <c r="S9" s="14">
        <v>0.90739332835198405</v>
      </c>
      <c r="T9" s="14">
        <v>0.93202855009554597</v>
      </c>
      <c r="U9" s="14"/>
      <c r="V9" s="14">
        <v>0.94181188945618299</v>
      </c>
      <c r="W9" s="14">
        <v>0.89753029427096698</v>
      </c>
      <c r="X9" s="14"/>
      <c r="Y9" s="14">
        <v>0.92862228476862996</v>
      </c>
      <c r="Z9" s="14">
        <v>0.89829628709672404</v>
      </c>
      <c r="AA9" s="14">
        <v>0.96700865591746699</v>
      </c>
      <c r="AB9" s="14"/>
      <c r="AC9" s="14">
        <v>0.91345667835954802</v>
      </c>
      <c r="AD9" s="14">
        <v>0.93607166959369903</v>
      </c>
      <c r="AE9" s="14">
        <v>0.85467621242199798</v>
      </c>
      <c r="AF9" s="14">
        <v>0.95368127586835505</v>
      </c>
    </row>
    <row r="10" spans="2:32" x14ac:dyDescent="0.3">
      <c r="B10" s="15" t="s">
        <v>419</v>
      </c>
      <c r="C10" s="14">
        <v>3.7228712684012899E-2</v>
      </c>
      <c r="D10" s="14">
        <v>3.6181668360687799E-2</v>
      </c>
      <c r="E10" s="14">
        <v>3.8387974768238103E-2</v>
      </c>
      <c r="F10" s="14"/>
      <c r="G10" s="14">
        <v>3.5599987735496601E-2</v>
      </c>
      <c r="H10" s="14">
        <v>3.0354380076714E-2</v>
      </c>
      <c r="I10" s="14">
        <v>5.5164896331098598E-2</v>
      </c>
      <c r="J10" s="14">
        <v>2.6619564766966999E-2</v>
      </c>
      <c r="K10" s="14"/>
      <c r="L10" s="14">
        <v>5.2480470390393101E-2</v>
      </c>
      <c r="M10" s="14">
        <v>1.67942622021406E-2</v>
      </c>
      <c r="N10" s="14">
        <v>2.6391929873954102E-2</v>
      </c>
      <c r="O10" s="14">
        <v>3.2409515866551698E-2</v>
      </c>
      <c r="P10" s="14">
        <v>3.9367245408533501E-2</v>
      </c>
      <c r="Q10" s="14">
        <v>3.0139838222643899E-2</v>
      </c>
      <c r="R10" s="14">
        <v>3.8143439100844001E-2</v>
      </c>
      <c r="S10" s="14">
        <v>6.8979878934981906E-2</v>
      </c>
      <c r="T10" s="14">
        <v>3.4518781188980802E-2</v>
      </c>
      <c r="U10" s="14"/>
      <c r="V10" s="14">
        <v>2.99653748672166E-2</v>
      </c>
      <c r="W10" s="14">
        <v>5.3043802029988603E-2</v>
      </c>
      <c r="X10" s="14"/>
      <c r="Y10" s="14">
        <v>3.3408432857340603E-2</v>
      </c>
      <c r="Z10" s="14">
        <v>7.0604523187462201E-2</v>
      </c>
      <c r="AA10" s="14">
        <v>2.8076427192778499E-2</v>
      </c>
      <c r="AB10" s="14"/>
      <c r="AC10" s="14">
        <v>4.0732050803757303E-2</v>
      </c>
      <c r="AD10" s="14">
        <v>2.9803255588685199E-2</v>
      </c>
      <c r="AE10" s="14">
        <v>8.6171773314527203E-2</v>
      </c>
      <c r="AF10" s="14">
        <v>3.0300598326918698E-2</v>
      </c>
    </row>
    <row r="11" spans="2:32" x14ac:dyDescent="0.3">
      <c r="B11" s="15" t="s">
        <v>80</v>
      </c>
      <c r="C11" s="20">
        <v>3.48906107909309E-2</v>
      </c>
      <c r="D11" s="20">
        <v>3.3419101490603398E-2</v>
      </c>
      <c r="E11" s="20">
        <v>3.6467367534633498E-2</v>
      </c>
      <c r="F11" s="20"/>
      <c r="G11" s="20">
        <v>2.73037020086173E-2</v>
      </c>
      <c r="H11" s="20">
        <v>3.6908582785511797E-2</v>
      </c>
      <c r="I11" s="20">
        <v>3.7085811345629403E-2</v>
      </c>
      <c r="J11" s="20">
        <v>4.0552789451231003E-2</v>
      </c>
      <c r="K11" s="20"/>
      <c r="L11" s="20">
        <v>2.5661245800139801E-2</v>
      </c>
      <c r="M11" s="20">
        <v>3.3833854621731697E-2</v>
      </c>
      <c r="N11" s="20">
        <v>7.4120595096360598E-2</v>
      </c>
      <c r="O11" s="20">
        <v>3.2987119143941201E-2</v>
      </c>
      <c r="P11" s="20">
        <v>2.2876597104181402E-2</v>
      </c>
      <c r="Q11" s="20">
        <v>2.8521574061960601E-2</v>
      </c>
      <c r="R11" s="20">
        <v>6.2451258482458201E-2</v>
      </c>
      <c r="S11" s="20">
        <v>2.3626792713033501E-2</v>
      </c>
      <c r="T11" s="20">
        <v>3.3452668715472901E-2</v>
      </c>
      <c r="U11" s="20"/>
      <c r="V11" s="20">
        <v>2.8222735676600601E-2</v>
      </c>
      <c r="W11" s="20">
        <v>4.94259036990446E-2</v>
      </c>
      <c r="X11" s="20"/>
      <c r="Y11" s="20">
        <v>3.7969282374029502E-2</v>
      </c>
      <c r="Z11" s="20">
        <v>3.1099189715814199E-2</v>
      </c>
      <c r="AA11" s="20">
        <v>4.9149168897542599E-3</v>
      </c>
      <c r="AB11" s="20"/>
      <c r="AC11" s="20">
        <v>4.58112708366945E-2</v>
      </c>
      <c r="AD11" s="20">
        <v>3.4125074817616098E-2</v>
      </c>
      <c r="AE11" s="20">
        <v>5.9152014263474703E-2</v>
      </c>
      <c r="AF11" s="20">
        <v>1.60181258047262E-2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0.92858974414691098</v>
      </c>
      <c r="D9" s="14">
        <v>0.92687475267340003</v>
      </c>
      <c r="E9" s="14">
        <v>0.93009007281272105</v>
      </c>
      <c r="F9" s="14"/>
      <c r="G9" s="14">
        <v>0.92981126985028195</v>
      </c>
      <c r="H9" s="14">
        <v>0.93612100801335596</v>
      </c>
      <c r="I9" s="14">
        <v>0.907066842204162</v>
      </c>
      <c r="J9" s="14">
        <v>0.94517720992705101</v>
      </c>
      <c r="K9" s="14"/>
      <c r="L9" s="14">
        <v>0.92656854174304104</v>
      </c>
      <c r="M9" s="14">
        <v>0.93075219243935203</v>
      </c>
      <c r="N9" s="14">
        <v>0.916506994190601</v>
      </c>
      <c r="O9" s="14">
        <v>0.95743973358436796</v>
      </c>
      <c r="P9" s="14">
        <v>0.90351436187034695</v>
      </c>
      <c r="Q9" s="14">
        <v>0.92059549890769998</v>
      </c>
      <c r="R9" s="14">
        <v>0.922479367059299</v>
      </c>
      <c r="S9" s="14">
        <v>0.92338759473804</v>
      </c>
      <c r="T9" s="14">
        <v>0.944840433756023</v>
      </c>
      <c r="U9" s="14"/>
      <c r="V9" s="14">
        <v>0.93675264369870004</v>
      </c>
      <c r="W9" s="14">
        <v>0.91012199693442797</v>
      </c>
      <c r="X9" s="14"/>
      <c r="Y9" s="14">
        <v>0.92813217361782296</v>
      </c>
      <c r="Z9" s="14">
        <v>0.91639626633153104</v>
      </c>
      <c r="AA9" s="14">
        <v>0.96782038363203005</v>
      </c>
      <c r="AB9" s="14"/>
      <c r="AC9" s="14">
        <v>0.909182428985707</v>
      </c>
      <c r="AD9" s="14">
        <v>0.93756767633216698</v>
      </c>
      <c r="AE9" s="14">
        <v>0.91265014905943198</v>
      </c>
      <c r="AF9" s="14">
        <v>0.93506735332709401</v>
      </c>
    </row>
    <row r="10" spans="2:32" x14ac:dyDescent="0.3">
      <c r="B10" s="15" t="s">
        <v>419</v>
      </c>
      <c r="C10" s="14">
        <v>4.4622322831883401E-2</v>
      </c>
      <c r="D10" s="14">
        <v>3.8698112324899399E-2</v>
      </c>
      <c r="E10" s="14">
        <v>5.0681774493056601E-2</v>
      </c>
      <c r="F10" s="14"/>
      <c r="G10" s="14">
        <v>5.2526207765624201E-2</v>
      </c>
      <c r="H10" s="14">
        <v>3.2840612592172101E-2</v>
      </c>
      <c r="I10" s="14">
        <v>6.13381209643417E-2</v>
      </c>
      <c r="J10" s="14">
        <v>3.13228231115616E-2</v>
      </c>
      <c r="K10" s="14"/>
      <c r="L10" s="14">
        <v>6.23176968285237E-2</v>
      </c>
      <c r="M10" s="14">
        <v>4.4019904046695001E-2</v>
      </c>
      <c r="N10" s="14">
        <v>3.7445365532400403E-2</v>
      </c>
      <c r="O10" s="14">
        <v>2.7500612170829601E-2</v>
      </c>
      <c r="P10" s="14">
        <v>5.7421635962478901E-2</v>
      </c>
      <c r="Q10" s="14">
        <v>3.80904319371448E-2</v>
      </c>
      <c r="R10" s="14">
        <v>3.9293187478453298E-2</v>
      </c>
      <c r="S10" s="14">
        <v>6.0442791539893098E-2</v>
      </c>
      <c r="T10" s="14">
        <v>2.67061196068092E-2</v>
      </c>
      <c r="U10" s="14"/>
      <c r="V10" s="14">
        <v>3.9718226431945503E-2</v>
      </c>
      <c r="W10" s="14">
        <v>5.5757730466155099E-2</v>
      </c>
      <c r="X10" s="14"/>
      <c r="Y10" s="14">
        <v>4.1243619250519899E-2</v>
      </c>
      <c r="Z10" s="14">
        <v>6.7347816736310295E-2</v>
      </c>
      <c r="AA10" s="14">
        <v>2.64373788995333E-2</v>
      </c>
      <c r="AB10" s="14"/>
      <c r="AC10" s="14">
        <v>5.1977169598662699E-2</v>
      </c>
      <c r="AD10" s="14">
        <v>3.5903085408521898E-2</v>
      </c>
      <c r="AE10" s="14">
        <v>6.5930313517614095E-2</v>
      </c>
      <c r="AF10" s="14">
        <v>4.7607015382330399E-2</v>
      </c>
    </row>
    <row r="11" spans="2:32" x14ac:dyDescent="0.3">
      <c r="B11" s="15" t="s">
        <v>80</v>
      </c>
      <c r="C11" s="20">
        <v>2.6787933021206099E-2</v>
      </c>
      <c r="D11" s="20">
        <v>3.4427135001700797E-2</v>
      </c>
      <c r="E11" s="20">
        <v>1.9228152694222601E-2</v>
      </c>
      <c r="F11" s="20"/>
      <c r="G11" s="20">
        <v>1.7662522384094201E-2</v>
      </c>
      <c r="H11" s="20">
        <v>3.1038379394472002E-2</v>
      </c>
      <c r="I11" s="20">
        <v>3.1595036831496497E-2</v>
      </c>
      <c r="J11" s="20">
        <v>2.3499966961387699E-2</v>
      </c>
      <c r="K11" s="20"/>
      <c r="L11" s="20">
        <v>1.1113761428435001E-2</v>
      </c>
      <c r="M11" s="20">
        <v>2.5227903513953299E-2</v>
      </c>
      <c r="N11" s="20">
        <v>4.6047640276998099E-2</v>
      </c>
      <c r="O11" s="20">
        <v>1.5059654244802699E-2</v>
      </c>
      <c r="P11" s="20">
        <v>3.90640021671739E-2</v>
      </c>
      <c r="Q11" s="20">
        <v>4.1314069155154801E-2</v>
      </c>
      <c r="R11" s="20">
        <v>3.82274454622476E-2</v>
      </c>
      <c r="S11" s="20">
        <v>1.61696137220671E-2</v>
      </c>
      <c r="T11" s="20">
        <v>2.8453446637167298E-2</v>
      </c>
      <c r="U11" s="20"/>
      <c r="V11" s="20">
        <v>2.35291298693543E-2</v>
      </c>
      <c r="W11" s="20">
        <v>3.41202725994166E-2</v>
      </c>
      <c r="X11" s="20"/>
      <c r="Y11" s="20">
        <v>3.06242071316573E-2</v>
      </c>
      <c r="Z11" s="20">
        <v>1.6255916932158599E-2</v>
      </c>
      <c r="AA11" s="20">
        <v>5.7422374684370798E-3</v>
      </c>
      <c r="AB11" s="20"/>
      <c r="AC11" s="20">
        <v>3.8840401415630402E-2</v>
      </c>
      <c r="AD11" s="20">
        <v>2.6529238259311201E-2</v>
      </c>
      <c r="AE11" s="20">
        <v>2.1419537422954001E-2</v>
      </c>
      <c r="AF11" s="20">
        <v>1.7325631290575499E-2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0.939816882758715</v>
      </c>
      <c r="D9" s="14">
        <v>0.93410841372986397</v>
      </c>
      <c r="E9" s="14">
        <v>0.94534511120341402</v>
      </c>
      <c r="F9" s="14"/>
      <c r="G9" s="14">
        <v>0.942304535254047</v>
      </c>
      <c r="H9" s="14">
        <v>0.94471042470798905</v>
      </c>
      <c r="I9" s="14">
        <v>0.92797516402567903</v>
      </c>
      <c r="J9" s="14">
        <v>0.94263960002599001</v>
      </c>
      <c r="K9" s="14"/>
      <c r="L9" s="14">
        <v>0.91677330058829898</v>
      </c>
      <c r="M9" s="14">
        <v>0.94768627904867697</v>
      </c>
      <c r="N9" s="14">
        <v>0.91023487166336903</v>
      </c>
      <c r="O9" s="14">
        <v>0.97131355379349804</v>
      </c>
      <c r="P9" s="14">
        <v>0.972088063451231</v>
      </c>
      <c r="Q9" s="14">
        <v>0.95284061090694305</v>
      </c>
      <c r="R9" s="14">
        <v>0.92097042573226495</v>
      </c>
      <c r="S9" s="14">
        <v>0.94472658694193901</v>
      </c>
      <c r="T9" s="14">
        <v>0.94426737132145799</v>
      </c>
      <c r="U9" s="14"/>
      <c r="V9" s="14">
        <v>0.95310207408478997</v>
      </c>
      <c r="W9" s="14">
        <v>0.91107554921834899</v>
      </c>
      <c r="X9" s="14"/>
      <c r="Y9" s="14">
        <v>0.94348959958658196</v>
      </c>
      <c r="Z9" s="14">
        <v>0.911340803576701</v>
      </c>
      <c r="AA9" s="14">
        <v>0.95998297430231205</v>
      </c>
      <c r="AB9" s="14"/>
      <c r="AC9" s="14">
        <v>0.92296530808240895</v>
      </c>
      <c r="AD9" s="14">
        <v>0.95386591738104998</v>
      </c>
      <c r="AE9" s="14">
        <v>0.87908305822409805</v>
      </c>
      <c r="AF9" s="14">
        <v>0.95152263088246403</v>
      </c>
    </row>
    <row r="10" spans="2:32" x14ac:dyDescent="0.3">
      <c r="B10" s="15" t="s">
        <v>419</v>
      </c>
      <c r="C10" s="14">
        <v>3.5435039718702203E-2</v>
      </c>
      <c r="D10" s="14">
        <v>3.7355207412186599E-2</v>
      </c>
      <c r="E10" s="14">
        <v>3.3621222776139298E-2</v>
      </c>
      <c r="F10" s="14"/>
      <c r="G10" s="14">
        <v>2.8539430657856701E-2</v>
      </c>
      <c r="H10" s="14">
        <v>3.6274100770176003E-2</v>
      </c>
      <c r="I10" s="14">
        <v>4.7278565787582202E-2</v>
      </c>
      <c r="J10" s="14">
        <v>2.4030740313466501E-2</v>
      </c>
      <c r="K10" s="14"/>
      <c r="L10" s="14">
        <v>5.7967012507793902E-2</v>
      </c>
      <c r="M10" s="14">
        <v>3.5185502296659801E-2</v>
      </c>
      <c r="N10" s="14">
        <v>3.7449633243439501E-2</v>
      </c>
      <c r="O10" s="14">
        <v>2.8686446206501601E-2</v>
      </c>
      <c r="P10" s="14">
        <v>5.1057836592444004E-3</v>
      </c>
      <c r="Q10" s="14">
        <v>3.5704550024759502E-2</v>
      </c>
      <c r="R10" s="14">
        <v>3.0269495043607798E-2</v>
      </c>
      <c r="S10" s="14">
        <v>3.9798518907646102E-2</v>
      </c>
      <c r="T10" s="14">
        <v>2.17392171467388E-2</v>
      </c>
      <c r="U10" s="14"/>
      <c r="V10" s="14">
        <v>3.1950946748529399E-2</v>
      </c>
      <c r="W10" s="14">
        <v>4.3433752515808201E-2</v>
      </c>
      <c r="X10" s="14"/>
      <c r="Y10" s="14">
        <v>3.2655755589809099E-2</v>
      </c>
      <c r="Z10" s="14">
        <v>6.7808246526533902E-2</v>
      </c>
      <c r="AA10" s="14">
        <v>3.3120224692740202E-2</v>
      </c>
      <c r="AB10" s="14"/>
      <c r="AC10" s="14">
        <v>3.8043065510504799E-2</v>
      </c>
      <c r="AD10" s="14">
        <v>3.0063166247364301E-2</v>
      </c>
      <c r="AE10" s="14">
        <v>5.7938799038770999E-2</v>
      </c>
      <c r="AF10" s="14">
        <v>3.5854420268095197E-2</v>
      </c>
    </row>
    <row r="11" spans="2:32" x14ac:dyDescent="0.3">
      <c r="B11" s="15" t="s">
        <v>80</v>
      </c>
      <c r="C11" s="20">
        <v>2.47480775225827E-2</v>
      </c>
      <c r="D11" s="20">
        <v>2.8536378857949501E-2</v>
      </c>
      <c r="E11" s="20">
        <v>2.1033666020446699E-2</v>
      </c>
      <c r="F11" s="20"/>
      <c r="G11" s="20">
        <v>2.9156034088095799E-2</v>
      </c>
      <c r="H11" s="20">
        <v>1.9015474521834799E-2</v>
      </c>
      <c r="I11" s="20">
        <v>2.4746270186739201E-2</v>
      </c>
      <c r="J11" s="20">
        <v>3.3329659660543701E-2</v>
      </c>
      <c r="K11" s="20"/>
      <c r="L11" s="20">
        <v>2.5259686903907001E-2</v>
      </c>
      <c r="M11" s="20">
        <v>1.71282186546634E-2</v>
      </c>
      <c r="N11" s="20">
        <v>5.2315495093191798E-2</v>
      </c>
      <c r="O11" s="20">
        <v>0</v>
      </c>
      <c r="P11" s="20">
        <v>2.2806152889524599E-2</v>
      </c>
      <c r="Q11" s="20">
        <v>1.14548390682973E-2</v>
      </c>
      <c r="R11" s="20">
        <v>4.8760079224126902E-2</v>
      </c>
      <c r="S11" s="20">
        <v>1.5474894150414999E-2</v>
      </c>
      <c r="T11" s="20">
        <v>3.3993411531802901E-2</v>
      </c>
      <c r="U11" s="20"/>
      <c r="V11" s="20">
        <v>1.49469791666804E-2</v>
      </c>
      <c r="W11" s="20">
        <v>4.5490698265842601E-2</v>
      </c>
      <c r="X11" s="20"/>
      <c r="Y11" s="20">
        <v>2.38546448236087E-2</v>
      </c>
      <c r="Z11" s="20">
        <v>2.0850949896765201E-2</v>
      </c>
      <c r="AA11" s="20">
        <v>6.8968010049479597E-3</v>
      </c>
      <c r="AB11" s="20"/>
      <c r="AC11" s="20">
        <v>3.8991626407086102E-2</v>
      </c>
      <c r="AD11" s="20">
        <v>1.60709163715856E-2</v>
      </c>
      <c r="AE11" s="20">
        <v>6.2978142737131093E-2</v>
      </c>
      <c r="AF11" s="20">
        <v>1.26229488494403E-2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0.46200122398368498</v>
      </c>
      <c r="D9" s="14">
        <v>0.46313324650240001</v>
      </c>
      <c r="E9" s="14">
        <v>0.46141814682543503</v>
      </c>
      <c r="F9" s="14"/>
      <c r="G9" s="14">
        <v>0.46033807225392398</v>
      </c>
      <c r="H9" s="14">
        <v>0.44298762845404799</v>
      </c>
      <c r="I9" s="14">
        <v>0.47812573383914397</v>
      </c>
      <c r="J9" s="14">
        <v>0.49347222500520899</v>
      </c>
      <c r="K9" s="14"/>
      <c r="L9" s="14">
        <v>0.60143670650014902</v>
      </c>
      <c r="M9" s="14">
        <v>0.40447660068762498</v>
      </c>
      <c r="N9" s="14">
        <v>0.37508957229249201</v>
      </c>
      <c r="O9" s="14">
        <v>0.43097384226543201</v>
      </c>
      <c r="P9" s="14">
        <v>0.43503031321887198</v>
      </c>
      <c r="Q9" s="14">
        <v>0.41574839687839998</v>
      </c>
      <c r="R9" s="14">
        <v>0.41001254114060798</v>
      </c>
      <c r="S9" s="14">
        <v>0.45643884188356598</v>
      </c>
      <c r="T9" s="14">
        <v>0.44749484347094198</v>
      </c>
      <c r="U9" s="14"/>
      <c r="V9" s="14">
        <v>0.47068123182593102</v>
      </c>
      <c r="W9" s="14">
        <v>0.44252359001081398</v>
      </c>
      <c r="X9" s="14"/>
      <c r="Y9" s="14">
        <v>0.40633985146692803</v>
      </c>
      <c r="Z9" s="14">
        <v>0.54079977231629095</v>
      </c>
      <c r="AA9" s="14">
        <v>0.70306943356121399</v>
      </c>
      <c r="AB9" s="14"/>
      <c r="AC9" s="14">
        <v>0.376513574366585</v>
      </c>
      <c r="AD9" s="14">
        <v>0.42220392423929298</v>
      </c>
      <c r="AE9" s="14">
        <v>0.62014071876621202</v>
      </c>
      <c r="AF9" s="14">
        <v>0.57092057975197696</v>
      </c>
    </row>
    <row r="10" spans="2:32" x14ac:dyDescent="0.3">
      <c r="B10" s="15" t="s">
        <v>419</v>
      </c>
      <c r="C10" s="14">
        <v>0.25358632955166899</v>
      </c>
      <c r="D10" s="14">
        <v>0.25549138049951697</v>
      </c>
      <c r="E10" s="14">
        <v>0.25136017858902399</v>
      </c>
      <c r="F10" s="14"/>
      <c r="G10" s="14">
        <v>0.248281842539083</v>
      </c>
      <c r="H10" s="14">
        <v>0.25798188021396901</v>
      </c>
      <c r="I10" s="14">
        <v>0.26867052993205598</v>
      </c>
      <c r="J10" s="14">
        <v>0.22100935043362699</v>
      </c>
      <c r="K10" s="14"/>
      <c r="L10" s="14">
        <v>0.19969860604826201</v>
      </c>
      <c r="M10" s="14">
        <v>0.29400340082437498</v>
      </c>
      <c r="N10" s="14">
        <v>0.23357117730282301</v>
      </c>
      <c r="O10" s="14">
        <v>0.26237100869303598</v>
      </c>
      <c r="P10" s="14">
        <v>0.221149988924081</v>
      </c>
      <c r="Q10" s="14">
        <v>0.30848298408309699</v>
      </c>
      <c r="R10" s="14">
        <v>0.30372672222937702</v>
      </c>
      <c r="S10" s="14">
        <v>0.28912143023584003</v>
      </c>
      <c r="T10" s="14">
        <v>0.22767896524721901</v>
      </c>
      <c r="U10" s="14"/>
      <c r="V10" s="14">
        <v>0.24565415270322799</v>
      </c>
      <c r="W10" s="14">
        <v>0.27274428797042699</v>
      </c>
      <c r="X10" s="14"/>
      <c r="Y10" s="14">
        <v>0.27975501515377199</v>
      </c>
      <c r="Z10" s="14">
        <v>0.25645484342090802</v>
      </c>
      <c r="AA10" s="14">
        <v>0.13153337741676899</v>
      </c>
      <c r="AB10" s="14"/>
      <c r="AC10" s="14">
        <v>0.30829589388527201</v>
      </c>
      <c r="AD10" s="14">
        <v>0.26456152921300502</v>
      </c>
      <c r="AE10" s="14">
        <v>0.17708343857339801</v>
      </c>
      <c r="AF10" s="14">
        <v>0.20655827080126599</v>
      </c>
    </row>
    <row r="11" spans="2:32" x14ac:dyDescent="0.3">
      <c r="B11" s="15" t="s">
        <v>80</v>
      </c>
      <c r="C11" s="20">
        <v>0.28441244646464597</v>
      </c>
      <c r="D11" s="20">
        <v>0.28137537299808302</v>
      </c>
      <c r="E11" s="20">
        <v>0.28722167458553999</v>
      </c>
      <c r="F11" s="20"/>
      <c r="G11" s="20">
        <v>0.29138008520699299</v>
      </c>
      <c r="H11" s="20">
        <v>0.29903049133198301</v>
      </c>
      <c r="I11" s="20">
        <v>0.25320373622879999</v>
      </c>
      <c r="J11" s="20">
        <v>0.285518424561164</v>
      </c>
      <c r="K11" s="20"/>
      <c r="L11" s="20">
        <v>0.198864687451589</v>
      </c>
      <c r="M11" s="20">
        <v>0.30151999848799999</v>
      </c>
      <c r="N11" s="20">
        <v>0.39133925040468498</v>
      </c>
      <c r="O11" s="20">
        <v>0.30665514904153202</v>
      </c>
      <c r="P11" s="20">
        <v>0.34381969785704702</v>
      </c>
      <c r="Q11" s="20">
        <v>0.27576861903850303</v>
      </c>
      <c r="R11" s="20">
        <v>0.286260736630015</v>
      </c>
      <c r="S11" s="20">
        <v>0.25443972788059399</v>
      </c>
      <c r="T11" s="20">
        <v>0.32482619128183898</v>
      </c>
      <c r="U11" s="20"/>
      <c r="V11" s="20">
        <v>0.28366461547084099</v>
      </c>
      <c r="W11" s="20">
        <v>0.28473212201875903</v>
      </c>
      <c r="X11" s="20"/>
      <c r="Y11" s="20">
        <v>0.31390513337929998</v>
      </c>
      <c r="Z11" s="20">
        <v>0.202745384262801</v>
      </c>
      <c r="AA11" s="20">
        <v>0.165397189022017</v>
      </c>
      <c r="AB11" s="20"/>
      <c r="AC11" s="20">
        <v>0.31519053174814299</v>
      </c>
      <c r="AD11" s="20">
        <v>0.313234546547702</v>
      </c>
      <c r="AE11" s="20">
        <v>0.20277584266039</v>
      </c>
      <c r="AF11" s="20">
        <v>0.22252114944675699</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425</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0.65220457468170101</v>
      </c>
      <c r="D9" s="14">
        <v>0.632308918492407</v>
      </c>
      <c r="E9" s="14">
        <v>0.67189798840081505</v>
      </c>
      <c r="F9" s="14"/>
      <c r="G9" s="14">
        <v>0.66088416640521497</v>
      </c>
      <c r="H9" s="14">
        <v>0.65165363842103896</v>
      </c>
      <c r="I9" s="14">
        <v>0.63684975387320497</v>
      </c>
      <c r="J9" s="14">
        <v>0.66585640115740896</v>
      </c>
      <c r="K9" s="14"/>
      <c r="L9" s="14">
        <v>0.75053579882640498</v>
      </c>
      <c r="M9" s="14">
        <v>0.58767198623745998</v>
      </c>
      <c r="N9" s="14">
        <v>0.51582192409184902</v>
      </c>
      <c r="O9" s="14">
        <v>0.61257260517999301</v>
      </c>
      <c r="P9" s="14">
        <v>0.58360182344060796</v>
      </c>
      <c r="Q9" s="14">
        <v>0.65884923373999005</v>
      </c>
      <c r="R9" s="14">
        <v>0.59966591274786296</v>
      </c>
      <c r="S9" s="14">
        <v>0.75862453487132198</v>
      </c>
      <c r="T9" s="14">
        <v>0.67109481536168003</v>
      </c>
      <c r="U9" s="14"/>
      <c r="V9" s="14">
        <v>0.68464855149119697</v>
      </c>
      <c r="W9" s="14">
        <v>0.58271859097785705</v>
      </c>
      <c r="X9" s="14"/>
      <c r="Y9" s="14">
        <v>0.60101964834160404</v>
      </c>
      <c r="Z9" s="14">
        <v>0.76982173553780697</v>
      </c>
      <c r="AA9" s="14">
        <v>0.761972929675786</v>
      </c>
      <c r="AB9" s="14"/>
      <c r="AC9" s="14">
        <v>0.52109675613845996</v>
      </c>
      <c r="AD9" s="14">
        <v>0.64401671306293995</v>
      </c>
      <c r="AE9" s="14">
        <v>0.74852817708374897</v>
      </c>
      <c r="AF9" s="14">
        <v>0.76866536661249696</v>
      </c>
    </row>
    <row r="10" spans="2:32" x14ac:dyDescent="0.3">
      <c r="B10" s="15" t="s">
        <v>419</v>
      </c>
      <c r="C10" s="14">
        <v>0.177512935479192</v>
      </c>
      <c r="D10" s="14">
        <v>0.19969742979128199</v>
      </c>
      <c r="E10" s="14">
        <v>0.15501779919106901</v>
      </c>
      <c r="F10" s="14"/>
      <c r="G10" s="14">
        <v>0.15306922929346201</v>
      </c>
      <c r="H10" s="14">
        <v>0.165280277592012</v>
      </c>
      <c r="I10" s="14">
        <v>0.208218485731644</v>
      </c>
      <c r="J10" s="14">
        <v>0.20772382642234899</v>
      </c>
      <c r="K10" s="14"/>
      <c r="L10" s="14">
        <v>0.144648685606796</v>
      </c>
      <c r="M10" s="14">
        <v>0.20751087588426201</v>
      </c>
      <c r="N10" s="14">
        <v>0.197626540518447</v>
      </c>
      <c r="O10" s="14">
        <v>0.20738595361430801</v>
      </c>
      <c r="P10" s="14">
        <v>0.217635717411549</v>
      </c>
      <c r="Q10" s="14">
        <v>0.19945022421859199</v>
      </c>
      <c r="R10" s="14">
        <v>0.17572094818548001</v>
      </c>
      <c r="S10" s="14">
        <v>0.116176859501277</v>
      </c>
      <c r="T10" s="14">
        <v>0.15636571247008599</v>
      </c>
      <c r="U10" s="14"/>
      <c r="V10" s="14">
        <v>0.16615731151256199</v>
      </c>
      <c r="W10" s="14">
        <v>0.201927980712093</v>
      </c>
      <c r="X10" s="14"/>
      <c r="Y10" s="14">
        <v>0.187794300497135</v>
      </c>
      <c r="Z10" s="14">
        <v>0.15507939162904999</v>
      </c>
      <c r="AA10" s="14">
        <v>0.173678692036141</v>
      </c>
      <c r="AB10" s="14"/>
      <c r="AC10" s="14">
        <v>0.234682415286698</v>
      </c>
      <c r="AD10" s="14">
        <v>0.162277629207943</v>
      </c>
      <c r="AE10" s="14">
        <v>0.113793648878217</v>
      </c>
      <c r="AF10" s="14">
        <v>0.17417955622324899</v>
      </c>
    </row>
    <row r="11" spans="2:32" x14ac:dyDescent="0.3">
      <c r="B11" s="15" t="s">
        <v>80</v>
      </c>
      <c r="C11" s="20">
        <v>0.17028248983910599</v>
      </c>
      <c r="D11" s="20">
        <v>0.167993651716311</v>
      </c>
      <c r="E11" s="20">
        <v>0.173084212408116</v>
      </c>
      <c r="F11" s="20"/>
      <c r="G11" s="20">
        <v>0.186046604301322</v>
      </c>
      <c r="H11" s="20">
        <v>0.18306608398694901</v>
      </c>
      <c r="I11" s="20">
        <v>0.154931760395151</v>
      </c>
      <c r="J11" s="20">
        <v>0.12641977242024199</v>
      </c>
      <c r="K11" s="20"/>
      <c r="L11" s="20">
        <v>0.10481551556679899</v>
      </c>
      <c r="M11" s="20">
        <v>0.20481713787827799</v>
      </c>
      <c r="N11" s="20">
        <v>0.28655153538970402</v>
      </c>
      <c r="O11" s="20">
        <v>0.18004144120569901</v>
      </c>
      <c r="P11" s="20">
        <v>0.19876245914784299</v>
      </c>
      <c r="Q11" s="20">
        <v>0.14170054204141699</v>
      </c>
      <c r="R11" s="20">
        <v>0.224613139066657</v>
      </c>
      <c r="S11" s="20">
        <v>0.12519860562740001</v>
      </c>
      <c r="T11" s="20">
        <v>0.17253947216823401</v>
      </c>
      <c r="U11" s="20"/>
      <c r="V11" s="20">
        <v>0.14919413699624101</v>
      </c>
      <c r="W11" s="20">
        <v>0.21535342831005</v>
      </c>
      <c r="X11" s="20"/>
      <c r="Y11" s="20">
        <v>0.21118605116126099</v>
      </c>
      <c r="Z11" s="20">
        <v>7.5098872833142594E-2</v>
      </c>
      <c r="AA11" s="20">
        <v>6.4348378288072605E-2</v>
      </c>
      <c r="AB11" s="20"/>
      <c r="AC11" s="20">
        <v>0.24422082857484201</v>
      </c>
      <c r="AD11" s="20">
        <v>0.19370565772911699</v>
      </c>
      <c r="AE11" s="20">
        <v>0.13767817403803301</v>
      </c>
      <c r="AF11" s="20">
        <v>5.7155077164253797E-2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0.56504595439947702</v>
      </c>
      <c r="D9" s="14">
        <v>0.579885481753871</v>
      </c>
      <c r="E9" s="14">
        <v>0.54997930326834399</v>
      </c>
      <c r="F9" s="14"/>
      <c r="G9" s="14">
        <v>0.61052478370923802</v>
      </c>
      <c r="H9" s="14">
        <v>0.55146774594180703</v>
      </c>
      <c r="I9" s="14">
        <v>0.52229338689107196</v>
      </c>
      <c r="J9" s="14">
        <v>0.59497700620072203</v>
      </c>
      <c r="K9" s="14"/>
      <c r="L9" s="14">
        <v>0.75484609916965995</v>
      </c>
      <c r="M9" s="14">
        <v>0.46357270867841399</v>
      </c>
      <c r="N9" s="14">
        <v>0.37530784193697703</v>
      </c>
      <c r="O9" s="14">
        <v>0.54609960422510895</v>
      </c>
      <c r="P9" s="14">
        <v>0.51840981926040297</v>
      </c>
      <c r="Q9" s="14">
        <v>0.52520211472655198</v>
      </c>
      <c r="R9" s="14">
        <v>0.48861092105057502</v>
      </c>
      <c r="S9" s="14">
        <v>0.607857713862333</v>
      </c>
      <c r="T9" s="14">
        <v>0.55788222718229097</v>
      </c>
      <c r="U9" s="14"/>
      <c r="V9" s="14">
        <v>0.60454455140478602</v>
      </c>
      <c r="W9" s="14">
        <v>0.48268326182615601</v>
      </c>
      <c r="X9" s="14"/>
      <c r="Y9" s="14">
        <v>0.474056133509836</v>
      </c>
      <c r="Z9" s="14">
        <v>0.76571669926109598</v>
      </c>
      <c r="AA9" s="14">
        <v>0.89547457040482104</v>
      </c>
      <c r="AB9" s="14"/>
      <c r="AC9" s="14">
        <v>0.39787162023717598</v>
      </c>
      <c r="AD9" s="14">
        <v>0.51680872906714004</v>
      </c>
      <c r="AE9" s="14">
        <v>0.71089105903766303</v>
      </c>
      <c r="AF9" s="14">
        <v>0.78596101322382494</v>
      </c>
    </row>
    <row r="10" spans="2:32" x14ac:dyDescent="0.3">
      <c r="B10" s="15" t="s">
        <v>419</v>
      </c>
      <c r="C10" s="14">
        <v>0.209575730293492</v>
      </c>
      <c r="D10" s="14">
        <v>0.22187341434982799</v>
      </c>
      <c r="E10" s="14">
        <v>0.19790689476715601</v>
      </c>
      <c r="F10" s="14"/>
      <c r="G10" s="14">
        <v>0.14619177036835099</v>
      </c>
      <c r="H10" s="14">
        <v>0.20211322585104299</v>
      </c>
      <c r="I10" s="14">
        <v>0.27469573651623003</v>
      </c>
      <c r="J10" s="14">
        <v>0.24021893554955101</v>
      </c>
      <c r="K10" s="14"/>
      <c r="L10" s="14">
        <v>0.140199543291954</v>
      </c>
      <c r="M10" s="14">
        <v>0.25712237964871298</v>
      </c>
      <c r="N10" s="14">
        <v>0.276007096553468</v>
      </c>
      <c r="O10" s="14">
        <v>0.238524238152583</v>
      </c>
      <c r="P10" s="14">
        <v>0.220069593489988</v>
      </c>
      <c r="Q10" s="14">
        <v>0.26491208635417601</v>
      </c>
      <c r="R10" s="14">
        <v>0.22413002851851199</v>
      </c>
      <c r="S10" s="14">
        <v>0.20052886007760101</v>
      </c>
      <c r="T10" s="14">
        <v>0.16657642995407401</v>
      </c>
      <c r="U10" s="14"/>
      <c r="V10" s="14">
        <v>0.180312787941905</v>
      </c>
      <c r="W10" s="14">
        <v>0.26878613383883199</v>
      </c>
      <c r="X10" s="14"/>
      <c r="Y10" s="14">
        <v>0.25529482097512002</v>
      </c>
      <c r="Z10" s="14">
        <v>0.113000773086986</v>
      </c>
      <c r="AA10" s="14">
        <v>6.3345849539572993E-2</v>
      </c>
      <c r="AB10" s="14"/>
      <c r="AC10" s="14">
        <v>0.31229459811353899</v>
      </c>
      <c r="AD10" s="14">
        <v>0.22294240849578101</v>
      </c>
      <c r="AE10" s="14">
        <v>0.15171528594386</v>
      </c>
      <c r="AF10" s="14">
        <v>9.2165042545392706E-2</v>
      </c>
    </row>
    <row r="11" spans="2:32" x14ac:dyDescent="0.3">
      <c r="B11" s="15" t="s">
        <v>80</v>
      </c>
      <c r="C11" s="20">
        <v>0.22537831530703101</v>
      </c>
      <c r="D11" s="20">
        <v>0.19824110389630101</v>
      </c>
      <c r="E11" s="20">
        <v>0.25211380196450001</v>
      </c>
      <c r="F11" s="20"/>
      <c r="G11" s="20">
        <v>0.243283445922411</v>
      </c>
      <c r="H11" s="20">
        <v>0.24641902820715</v>
      </c>
      <c r="I11" s="20">
        <v>0.20301087659269801</v>
      </c>
      <c r="J11" s="20">
        <v>0.16480405824972599</v>
      </c>
      <c r="K11" s="20"/>
      <c r="L11" s="20">
        <v>0.104954357538386</v>
      </c>
      <c r="M11" s="20">
        <v>0.27930491167287202</v>
      </c>
      <c r="N11" s="20">
        <v>0.34868506150955503</v>
      </c>
      <c r="O11" s="20">
        <v>0.215376157622308</v>
      </c>
      <c r="P11" s="20">
        <v>0.26152058724961003</v>
      </c>
      <c r="Q11" s="20">
        <v>0.209885798919272</v>
      </c>
      <c r="R11" s="20">
        <v>0.28725905043091299</v>
      </c>
      <c r="S11" s="20">
        <v>0.19161342606006601</v>
      </c>
      <c r="T11" s="20">
        <v>0.27554134286363502</v>
      </c>
      <c r="U11" s="20"/>
      <c r="V11" s="20">
        <v>0.215142660653309</v>
      </c>
      <c r="W11" s="20">
        <v>0.24853060433501201</v>
      </c>
      <c r="X11" s="20"/>
      <c r="Y11" s="20">
        <v>0.27064904551504398</v>
      </c>
      <c r="Z11" s="20">
        <v>0.12128252765191801</v>
      </c>
      <c r="AA11" s="20">
        <v>4.1179580055605701E-2</v>
      </c>
      <c r="AB11" s="20"/>
      <c r="AC11" s="20">
        <v>0.28983378164928603</v>
      </c>
      <c r="AD11" s="20">
        <v>0.26024886243707901</v>
      </c>
      <c r="AE11" s="20">
        <v>0.137393655018477</v>
      </c>
      <c r="AF11" s="20">
        <v>0.121873944230782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0.50616697095825502</v>
      </c>
      <c r="D9" s="14">
        <v>0.54099719291870096</v>
      </c>
      <c r="E9" s="14">
        <v>0.47092925355739002</v>
      </c>
      <c r="F9" s="14"/>
      <c r="G9" s="14">
        <v>0.49421662551880102</v>
      </c>
      <c r="H9" s="14">
        <v>0.50782852511381205</v>
      </c>
      <c r="I9" s="14">
        <v>0.49737118175263001</v>
      </c>
      <c r="J9" s="14">
        <v>0.54438915539796795</v>
      </c>
      <c r="K9" s="14"/>
      <c r="L9" s="14">
        <v>0.61051509894726497</v>
      </c>
      <c r="M9" s="14">
        <v>0.44921809010824199</v>
      </c>
      <c r="N9" s="14">
        <v>0.39210428239723699</v>
      </c>
      <c r="O9" s="14">
        <v>0.471124814602988</v>
      </c>
      <c r="P9" s="14">
        <v>0.44148730592396501</v>
      </c>
      <c r="Q9" s="14">
        <v>0.50060676002628801</v>
      </c>
      <c r="R9" s="14">
        <v>0.52729083463124804</v>
      </c>
      <c r="S9" s="14">
        <v>0.538826979679628</v>
      </c>
      <c r="T9" s="14">
        <v>0.48671090984356402</v>
      </c>
      <c r="U9" s="14"/>
      <c r="V9" s="14">
        <v>0.48823048075435699</v>
      </c>
      <c r="W9" s="14">
        <v>0.53636503188610596</v>
      </c>
      <c r="X9" s="14"/>
      <c r="Y9" s="14">
        <v>0.47532085089188297</v>
      </c>
      <c r="Z9" s="14">
        <v>0.58027351270330896</v>
      </c>
      <c r="AA9" s="14">
        <v>0.60786585246125102</v>
      </c>
      <c r="AB9" s="14"/>
      <c r="AC9" s="14">
        <v>0.51305955106635004</v>
      </c>
      <c r="AD9" s="14">
        <v>0.45514699309513701</v>
      </c>
      <c r="AE9" s="14">
        <v>0.59907449418617997</v>
      </c>
      <c r="AF9" s="14">
        <v>0.55663913204244397</v>
      </c>
    </row>
    <row r="10" spans="2:32" x14ac:dyDescent="0.3">
      <c r="B10" s="15" t="s">
        <v>419</v>
      </c>
      <c r="C10" s="14">
        <v>0.20971488586534801</v>
      </c>
      <c r="D10" s="14">
        <v>0.20665646069566301</v>
      </c>
      <c r="E10" s="14">
        <v>0.21232064129645301</v>
      </c>
      <c r="F10" s="14"/>
      <c r="G10" s="14">
        <v>0.16158949345078899</v>
      </c>
      <c r="H10" s="14">
        <v>0.191906853492427</v>
      </c>
      <c r="I10" s="14">
        <v>0.25542664053470399</v>
      </c>
      <c r="J10" s="14">
        <v>0.278835673242671</v>
      </c>
      <c r="K10" s="14"/>
      <c r="L10" s="14">
        <v>0.213520347013026</v>
      </c>
      <c r="M10" s="14">
        <v>0.236127650631513</v>
      </c>
      <c r="N10" s="14">
        <v>0.19089532679468799</v>
      </c>
      <c r="O10" s="14">
        <v>0.20872897373398899</v>
      </c>
      <c r="P10" s="14">
        <v>0.254965657766836</v>
      </c>
      <c r="Q10" s="14">
        <v>0.18347160138590701</v>
      </c>
      <c r="R10" s="14">
        <v>0.156686503654657</v>
      </c>
      <c r="S10" s="14">
        <v>0.20738591280872101</v>
      </c>
      <c r="T10" s="14">
        <v>0.21646781396064399</v>
      </c>
      <c r="U10" s="14"/>
      <c r="V10" s="14">
        <v>0.22806438291417799</v>
      </c>
      <c r="W10" s="14">
        <v>0.17688971721916</v>
      </c>
      <c r="X10" s="14"/>
      <c r="Y10" s="14">
        <v>0.20834622596556401</v>
      </c>
      <c r="Z10" s="14">
        <v>0.22345011226501801</v>
      </c>
      <c r="AA10" s="14">
        <v>0.20646580860717401</v>
      </c>
      <c r="AB10" s="14"/>
      <c r="AC10" s="14">
        <v>0.16902180112173701</v>
      </c>
      <c r="AD10" s="14">
        <v>0.23055501438311099</v>
      </c>
      <c r="AE10" s="14">
        <v>0.19806039340934101</v>
      </c>
      <c r="AF10" s="14">
        <v>0.222914359391858</v>
      </c>
    </row>
    <row r="11" spans="2:32" x14ac:dyDescent="0.3">
      <c r="B11" s="15" t="s">
        <v>80</v>
      </c>
      <c r="C11" s="20">
        <v>0.284118143176398</v>
      </c>
      <c r="D11" s="20">
        <v>0.25234634638563602</v>
      </c>
      <c r="E11" s="20">
        <v>0.31675010514615598</v>
      </c>
      <c r="F11" s="20"/>
      <c r="G11" s="20">
        <v>0.34419388103040899</v>
      </c>
      <c r="H11" s="20">
        <v>0.30026462139376098</v>
      </c>
      <c r="I11" s="20">
        <v>0.24720217771266501</v>
      </c>
      <c r="J11" s="20">
        <v>0.17677517135936099</v>
      </c>
      <c r="K11" s="20"/>
      <c r="L11" s="20">
        <v>0.17596455403970901</v>
      </c>
      <c r="M11" s="20">
        <v>0.31465425926024398</v>
      </c>
      <c r="N11" s="20">
        <v>0.41700039080807499</v>
      </c>
      <c r="O11" s="20">
        <v>0.32014621166302298</v>
      </c>
      <c r="P11" s="20">
        <v>0.30354703630919899</v>
      </c>
      <c r="Q11" s="20">
        <v>0.31592163858780398</v>
      </c>
      <c r="R11" s="20">
        <v>0.31602266171409399</v>
      </c>
      <c r="S11" s="20">
        <v>0.25378710751165101</v>
      </c>
      <c r="T11" s="20">
        <v>0.29682127619579302</v>
      </c>
      <c r="U11" s="20"/>
      <c r="V11" s="20">
        <v>0.28370513633146399</v>
      </c>
      <c r="W11" s="20">
        <v>0.28674525089473402</v>
      </c>
      <c r="X11" s="20"/>
      <c r="Y11" s="20">
        <v>0.31633292314255401</v>
      </c>
      <c r="Z11" s="20">
        <v>0.196276375031673</v>
      </c>
      <c r="AA11" s="20">
        <v>0.185668338931574</v>
      </c>
      <c r="AB11" s="20"/>
      <c r="AC11" s="20">
        <v>0.31791864781191298</v>
      </c>
      <c r="AD11" s="20">
        <v>0.314297992521752</v>
      </c>
      <c r="AE11" s="20">
        <v>0.20286511240447999</v>
      </c>
      <c r="AF11" s="20">
        <v>0.220446508565697</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0.90976907997751499</v>
      </c>
      <c r="D9" s="14">
        <v>0.90463929732791903</v>
      </c>
      <c r="E9" s="14">
        <v>0.91462809160228697</v>
      </c>
      <c r="F9" s="14"/>
      <c r="G9" s="14">
        <v>0.90177126548769804</v>
      </c>
      <c r="H9" s="14">
        <v>0.90915852856194901</v>
      </c>
      <c r="I9" s="14">
        <v>0.91043303168490797</v>
      </c>
      <c r="J9" s="14">
        <v>0.92769470080482996</v>
      </c>
      <c r="K9" s="14"/>
      <c r="L9" s="14">
        <v>0.90339671875222305</v>
      </c>
      <c r="M9" s="14">
        <v>0.89754269747101001</v>
      </c>
      <c r="N9" s="14">
        <v>0.87126551696336196</v>
      </c>
      <c r="O9" s="14">
        <v>0.908570384589654</v>
      </c>
      <c r="P9" s="14">
        <v>0.90451593011798703</v>
      </c>
      <c r="Q9" s="14">
        <v>0.92555445572011597</v>
      </c>
      <c r="R9" s="14">
        <v>0.93985409947894505</v>
      </c>
      <c r="S9" s="14">
        <v>0.92000785808520702</v>
      </c>
      <c r="T9" s="14">
        <v>0.916615240614579</v>
      </c>
      <c r="U9" s="14"/>
      <c r="V9" s="14">
        <v>0.92673401627246499</v>
      </c>
      <c r="W9" s="14">
        <v>0.87583295110493398</v>
      </c>
      <c r="X9" s="14"/>
      <c r="Y9" s="14">
        <v>0.906794197636975</v>
      </c>
      <c r="Z9" s="14">
        <v>0.90378428729559102</v>
      </c>
      <c r="AA9" s="14">
        <v>0.928841849914254</v>
      </c>
      <c r="AB9" s="14"/>
      <c r="AC9" s="14">
        <v>0.87248737495848305</v>
      </c>
      <c r="AD9" s="14">
        <v>0.92636898391100198</v>
      </c>
      <c r="AE9" s="14">
        <v>0.88483509454280196</v>
      </c>
      <c r="AF9" s="14">
        <v>0.92748881491345003</v>
      </c>
    </row>
    <row r="10" spans="2:32" x14ac:dyDescent="0.3">
      <c r="B10" s="15" t="s">
        <v>419</v>
      </c>
      <c r="C10" s="14">
        <v>4.1003032786422103E-2</v>
      </c>
      <c r="D10" s="14">
        <v>4.2730105718917499E-2</v>
      </c>
      <c r="E10" s="14">
        <v>3.9399099855135497E-2</v>
      </c>
      <c r="F10" s="14"/>
      <c r="G10" s="14">
        <v>4.0372278563848597E-2</v>
      </c>
      <c r="H10" s="14">
        <v>3.8217333185217001E-2</v>
      </c>
      <c r="I10" s="14">
        <v>4.9968709926914497E-2</v>
      </c>
      <c r="J10" s="14">
        <v>3.32457731124981E-2</v>
      </c>
      <c r="K10" s="14"/>
      <c r="L10" s="14">
        <v>5.9568744068733699E-2</v>
      </c>
      <c r="M10" s="14">
        <v>4.4967799531278302E-2</v>
      </c>
      <c r="N10" s="14">
        <v>3.70959063829139E-2</v>
      </c>
      <c r="O10" s="14">
        <v>6.4268010625005506E-2</v>
      </c>
      <c r="P10" s="14">
        <v>3.29495145721539E-2</v>
      </c>
      <c r="Q10" s="14">
        <v>3.0283861436697802E-2</v>
      </c>
      <c r="R10" s="14">
        <v>2.2511207052900901E-2</v>
      </c>
      <c r="S10" s="14">
        <v>4.7652914470658399E-2</v>
      </c>
      <c r="T10" s="14">
        <v>2.0131909004649201E-2</v>
      </c>
      <c r="U10" s="14"/>
      <c r="V10" s="14">
        <v>3.5778576161528401E-2</v>
      </c>
      <c r="W10" s="14">
        <v>5.2712516063310101E-2</v>
      </c>
      <c r="X10" s="14"/>
      <c r="Y10" s="14">
        <v>3.8817086748169999E-2</v>
      </c>
      <c r="Z10" s="14">
        <v>6.3213213561927301E-2</v>
      </c>
      <c r="AA10" s="14">
        <v>3.6880578045983603E-2</v>
      </c>
      <c r="AB10" s="14"/>
      <c r="AC10" s="14">
        <v>4.8437840267218098E-2</v>
      </c>
      <c r="AD10" s="14">
        <v>3.4043827632867202E-2</v>
      </c>
      <c r="AE10" s="14">
        <v>6.4214643942724595E-2</v>
      </c>
      <c r="AF10" s="14">
        <v>3.9365616572506097E-2</v>
      </c>
    </row>
    <row r="11" spans="2:32" x14ac:dyDescent="0.3">
      <c r="B11" s="15" t="s">
        <v>80</v>
      </c>
      <c r="C11" s="20">
        <v>4.9227887236062501E-2</v>
      </c>
      <c r="D11" s="20">
        <v>5.2630596953163702E-2</v>
      </c>
      <c r="E11" s="20">
        <v>4.5972808542577202E-2</v>
      </c>
      <c r="F11" s="20"/>
      <c r="G11" s="20">
        <v>5.7856455948453699E-2</v>
      </c>
      <c r="H11" s="20">
        <v>5.2624138252833803E-2</v>
      </c>
      <c r="I11" s="20">
        <v>3.9598258388177099E-2</v>
      </c>
      <c r="J11" s="20">
        <v>3.9059526082671499E-2</v>
      </c>
      <c r="K11" s="20"/>
      <c r="L11" s="20">
        <v>3.70345371790433E-2</v>
      </c>
      <c r="M11" s="20">
        <v>5.7489502997711397E-2</v>
      </c>
      <c r="N11" s="20">
        <v>9.1638576653724102E-2</v>
      </c>
      <c r="O11" s="20">
        <v>2.716160478534E-2</v>
      </c>
      <c r="P11" s="20">
        <v>6.2534555309859199E-2</v>
      </c>
      <c r="Q11" s="20">
        <v>4.4161682843186598E-2</v>
      </c>
      <c r="R11" s="20">
        <v>3.7634693468154297E-2</v>
      </c>
      <c r="S11" s="20">
        <v>3.2339227444134297E-2</v>
      </c>
      <c r="T11" s="20">
        <v>6.3252850380771997E-2</v>
      </c>
      <c r="U11" s="20"/>
      <c r="V11" s="20">
        <v>3.7487407566006298E-2</v>
      </c>
      <c r="W11" s="20">
        <v>7.1454532831755499E-2</v>
      </c>
      <c r="X11" s="20"/>
      <c r="Y11" s="20">
        <v>5.4388715614855199E-2</v>
      </c>
      <c r="Z11" s="20">
        <v>3.3002499142481899E-2</v>
      </c>
      <c r="AA11" s="20">
        <v>3.4277572039762803E-2</v>
      </c>
      <c r="AB11" s="20"/>
      <c r="AC11" s="20">
        <v>7.9074784774298898E-2</v>
      </c>
      <c r="AD11" s="20">
        <v>3.95871884561311E-2</v>
      </c>
      <c r="AE11" s="20">
        <v>5.0950261514473703E-2</v>
      </c>
      <c r="AF11" s="20">
        <v>3.3145568514043502E-2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429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0.68592172815294306</v>
      </c>
      <c r="D9" s="14">
        <v>0.712125202140372</v>
      </c>
      <c r="E9" s="14">
        <v>0.66093720735029504</v>
      </c>
      <c r="F9" s="14"/>
      <c r="G9" s="14">
        <v>0.70084829004403904</v>
      </c>
      <c r="H9" s="14">
        <v>0.67021359177314499</v>
      </c>
      <c r="I9" s="14">
        <v>0.65251661444297504</v>
      </c>
      <c r="J9" s="14">
        <v>0.77006778384779395</v>
      </c>
      <c r="K9" s="14"/>
      <c r="L9" s="14">
        <v>0.78217570468100595</v>
      </c>
      <c r="M9" s="14">
        <v>0.65435951977123596</v>
      </c>
      <c r="N9" s="14">
        <v>0.54837622450085699</v>
      </c>
      <c r="O9" s="14">
        <v>0.62811693065559904</v>
      </c>
      <c r="P9" s="14">
        <v>0.67899024553229304</v>
      </c>
      <c r="Q9" s="14">
        <v>0.68404078456655704</v>
      </c>
      <c r="R9" s="14">
        <v>0.66018488014338605</v>
      </c>
      <c r="S9" s="14">
        <v>0.70286332481395197</v>
      </c>
      <c r="T9" s="14">
        <v>0.67537975184372001</v>
      </c>
      <c r="U9" s="14"/>
      <c r="V9" s="14">
        <v>0.724241303438242</v>
      </c>
      <c r="W9" s="14">
        <v>0.61041126504527798</v>
      </c>
      <c r="X9" s="14"/>
      <c r="Y9" s="14">
        <v>0.63089095376524895</v>
      </c>
      <c r="Z9" s="14">
        <v>0.79558629753664301</v>
      </c>
      <c r="AA9" s="14">
        <v>0.90103782371424002</v>
      </c>
      <c r="AB9" s="14"/>
      <c r="AC9" s="14">
        <v>0.56234097781453096</v>
      </c>
      <c r="AD9" s="14">
        <v>0.668539013225802</v>
      </c>
      <c r="AE9" s="14">
        <v>0.73975688499468195</v>
      </c>
      <c r="AF9" s="14">
        <v>0.83942016808338504</v>
      </c>
    </row>
    <row r="10" spans="2:32" x14ac:dyDescent="0.3">
      <c r="B10" s="15" t="s">
        <v>419</v>
      </c>
      <c r="C10" s="14">
        <v>0.10091341814914399</v>
      </c>
      <c r="D10" s="14">
        <v>9.2342126649735706E-2</v>
      </c>
      <c r="E10" s="14">
        <v>0.108705742050138</v>
      </c>
      <c r="F10" s="14"/>
      <c r="G10" s="14">
        <v>8.9238374534400103E-2</v>
      </c>
      <c r="H10" s="14">
        <v>8.5834219033459003E-2</v>
      </c>
      <c r="I10" s="14">
        <v>0.14088733381666699</v>
      </c>
      <c r="J10" s="14">
        <v>9.3931240312219999E-2</v>
      </c>
      <c r="K10" s="14"/>
      <c r="L10" s="14">
        <v>0.103343341838894</v>
      </c>
      <c r="M10" s="14">
        <v>0.108793185743173</v>
      </c>
      <c r="N10" s="14">
        <v>7.7702496984406705E-2</v>
      </c>
      <c r="O10" s="14">
        <v>0.13265158825832801</v>
      </c>
      <c r="P10" s="14">
        <v>6.7095249900606793E-2</v>
      </c>
      <c r="Q10" s="14">
        <v>0.11748699106115</v>
      </c>
      <c r="R10" s="14">
        <v>0.115081330176476</v>
      </c>
      <c r="S10" s="14">
        <v>0.11799125193280099</v>
      </c>
      <c r="T10" s="14">
        <v>7.2034579150081698E-2</v>
      </c>
      <c r="U10" s="14"/>
      <c r="V10" s="14">
        <v>9.0118101220856395E-2</v>
      </c>
      <c r="W10" s="14">
        <v>0.12269446284659</v>
      </c>
      <c r="X10" s="14"/>
      <c r="Y10" s="14">
        <v>0.10726383645151601</v>
      </c>
      <c r="Z10" s="14">
        <v>9.4634069825495604E-2</v>
      </c>
      <c r="AA10" s="14">
        <v>5.81164381041335E-2</v>
      </c>
      <c r="AB10" s="14"/>
      <c r="AC10" s="14">
        <v>0.123033577016989</v>
      </c>
      <c r="AD10" s="14">
        <v>9.7745389968367499E-2</v>
      </c>
      <c r="AE10" s="14">
        <v>0.12178198790353</v>
      </c>
      <c r="AF10" s="14">
        <v>7.4346712739188095E-2</v>
      </c>
    </row>
    <row r="11" spans="2:32" x14ac:dyDescent="0.3">
      <c r="B11" s="15" t="s">
        <v>80</v>
      </c>
      <c r="C11" s="20">
        <v>0.21316485369791299</v>
      </c>
      <c r="D11" s="20">
        <v>0.19553267120989201</v>
      </c>
      <c r="E11" s="20">
        <v>0.23035705059956599</v>
      </c>
      <c r="F11" s="20"/>
      <c r="G11" s="20">
        <v>0.20991333542156099</v>
      </c>
      <c r="H11" s="20">
        <v>0.24395218919339701</v>
      </c>
      <c r="I11" s="20">
        <v>0.206596051740357</v>
      </c>
      <c r="J11" s="20">
        <v>0.13600097583998599</v>
      </c>
      <c r="K11" s="20"/>
      <c r="L11" s="20">
        <v>0.1144809534801</v>
      </c>
      <c r="M11" s="20">
        <v>0.236847294485591</v>
      </c>
      <c r="N11" s="20">
        <v>0.373921278514736</v>
      </c>
      <c r="O11" s="20">
        <v>0.239231481086074</v>
      </c>
      <c r="P11" s="20">
        <v>0.25391450456710002</v>
      </c>
      <c r="Q11" s="20">
        <v>0.19847222437229201</v>
      </c>
      <c r="R11" s="20">
        <v>0.22473378968013799</v>
      </c>
      <c r="S11" s="20">
        <v>0.179145423253248</v>
      </c>
      <c r="T11" s="20">
        <v>0.252585669006198</v>
      </c>
      <c r="U11" s="20"/>
      <c r="V11" s="20">
        <v>0.18564059534090199</v>
      </c>
      <c r="W11" s="20">
        <v>0.26689427210813099</v>
      </c>
      <c r="X11" s="20"/>
      <c r="Y11" s="20">
        <v>0.261845209783235</v>
      </c>
      <c r="Z11" s="20">
        <v>0.109779632637862</v>
      </c>
      <c r="AA11" s="20">
        <v>4.0845738181626803E-2</v>
      </c>
      <c r="AB11" s="20"/>
      <c r="AC11" s="20">
        <v>0.31462544516848101</v>
      </c>
      <c r="AD11" s="20">
        <v>0.23371559680583001</v>
      </c>
      <c r="AE11" s="20">
        <v>0.13846112710178901</v>
      </c>
      <c r="AF11" s="20">
        <v>8.6233119177427001E-2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F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430</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x14ac:dyDescent="0.3">
      <c r="B9" s="15" t="s">
        <v>418</v>
      </c>
      <c r="C9" s="14">
        <v>0.73265888634924003</v>
      </c>
      <c r="D9" s="14">
        <v>0.75407926942491699</v>
      </c>
      <c r="E9" s="14">
        <v>0.71043046813244004</v>
      </c>
      <c r="F9" s="14"/>
      <c r="G9" s="14">
        <v>0.74680201588350703</v>
      </c>
      <c r="H9" s="14">
        <v>0.771589856248314</v>
      </c>
      <c r="I9" s="14">
        <v>0.71108164364072002</v>
      </c>
      <c r="J9" s="14">
        <v>0.62208676313565203</v>
      </c>
      <c r="K9" s="14"/>
      <c r="L9" s="14">
        <v>0.80734950244541204</v>
      </c>
      <c r="M9" s="14">
        <v>0.66751935036922005</v>
      </c>
      <c r="N9" s="14">
        <v>0.68454616438013205</v>
      </c>
      <c r="O9" s="14">
        <v>0.73225893673114295</v>
      </c>
      <c r="P9" s="14">
        <v>0.71713138920905395</v>
      </c>
      <c r="Q9" s="14">
        <v>0.72299394869116396</v>
      </c>
      <c r="R9" s="14">
        <v>0.66751090889689702</v>
      </c>
      <c r="S9" s="14">
        <v>0.75137683521439402</v>
      </c>
      <c r="T9" s="14">
        <v>0.75378005919481395</v>
      </c>
      <c r="U9" s="14"/>
      <c r="V9" s="14">
        <v>0.74525207779210201</v>
      </c>
      <c r="W9" s="14">
        <v>0.70525698219186805</v>
      </c>
      <c r="X9" s="14"/>
      <c r="Y9" s="14">
        <v>0.69813405468931899</v>
      </c>
      <c r="Z9" s="14">
        <v>0.73856834001840599</v>
      </c>
      <c r="AA9" s="14">
        <v>0.93598221118075198</v>
      </c>
      <c r="AB9" s="14"/>
      <c r="AC9" s="14">
        <v>0.69568846428233599</v>
      </c>
      <c r="AD9" s="14">
        <v>0.70064621327501297</v>
      </c>
      <c r="AE9" s="14">
        <v>0.73100357020505002</v>
      </c>
      <c r="AF9" s="14">
        <v>0.83748621775294096</v>
      </c>
    </row>
    <row r="10" spans="2:32" x14ac:dyDescent="0.3">
      <c r="B10" s="15" t="s">
        <v>419</v>
      </c>
      <c r="C10" s="14">
        <v>0.11615542672606601</v>
      </c>
      <c r="D10" s="14">
        <v>0.108273492817217</v>
      </c>
      <c r="E10" s="14">
        <v>0.124388214045249</v>
      </c>
      <c r="F10" s="14"/>
      <c r="G10" s="14">
        <v>0.10596672801368601</v>
      </c>
      <c r="H10" s="14">
        <v>9.1001613988775501E-2</v>
      </c>
      <c r="I10" s="14">
        <v>0.13977672427467899</v>
      </c>
      <c r="J10" s="14">
        <v>0.17051327160260701</v>
      </c>
      <c r="K10" s="14"/>
      <c r="L10" s="14">
        <v>0.105294046530705</v>
      </c>
      <c r="M10" s="14">
        <v>0.13212588622641699</v>
      </c>
      <c r="N10" s="14">
        <v>9.8245059262321702E-2</v>
      </c>
      <c r="O10" s="14">
        <v>0.15998723361742601</v>
      </c>
      <c r="P10" s="14">
        <v>0.11050885984938701</v>
      </c>
      <c r="Q10" s="14">
        <v>0.124303331666984</v>
      </c>
      <c r="R10" s="14">
        <v>0.157414019978072</v>
      </c>
      <c r="S10" s="14">
        <v>0.11304350988283</v>
      </c>
      <c r="T10" s="14">
        <v>7.3644911166572097E-2</v>
      </c>
      <c r="U10" s="14"/>
      <c r="V10" s="14">
        <v>0.108899089716821</v>
      </c>
      <c r="W10" s="14">
        <v>0.13211084182588401</v>
      </c>
      <c r="X10" s="14"/>
      <c r="Y10" s="14">
        <v>0.13295882298870701</v>
      </c>
      <c r="Z10" s="14">
        <v>0.13428215635337801</v>
      </c>
      <c r="AA10" s="14">
        <v>3.2179616367970398E-2</v>
      </c>
      <c r="AB10" s="14"/>
      <c r="AC10" s="14">
        <v>0.13944078458650599</v>
      </c>
      <c r="AD10" s="14">
        <v>0.12930381865177101</v>
      </c>
      <c r="AE10" s="14">
        <v>0.112387722926777</v>
      </c>
      <c r="AF10" s="14">
        <v>6.67070451320073E-2</v>
      </c>
    </row>
    <row r="11" spans="2:32" x14ac:dyDescent="0.3">
      <c r="B11" s="15" t="s">
        <v>80</v>
      </c>
      <c r="C11" s="20">
        <v>0.151185686924694</v>
      </c>
      <c r="D11" s="20">
        <v>0.137647237757866</v>
      </c>
      <c r="E11" s="20">
        <v>0.16518131782231099</v>
      </c>
      <c r="F11" s="20"/>
      <c r="G11" s="20">
        <v>0.14723125610280599</v>
      </c>
      <c r="H11" s="20">
        <v>0.13740852976291101</v>
      </c>
      <c r="I11" s="20">
        <v>0.14914163208460099</v>
      </c>
      <c r="J11" s="20">
        <v>0.20739996526174101</v>
      </c>
      <c r="K11" s="20"/>
      <c r="L11" s="20">
        <v>8.7356451023882703E-2</v>
      </c>
      <c r="M11" s="20">
        <v>0.20035476340436301</v>
      </c>
      <c r="N11" s="20">
        <v>0.21720877635754601</v>
      </c>
      <c r="O11" s="20">
        <v>0.107753829651431</v>
      </c>
      <c r="P11" s="20">
        <v>0.172359750941559</v>
      </c>
      <c r="Q11" s="20">
        <v>0.152702719641852</v>
      </c>
      <c r="R11" s="20">
        <v>0.17507507112503101</v>
      </c>
      <c r="S11" s="20">
        <v>0.13557965490277499</v>
      </c>
      <c r="T11" s="20">
        <v>0.17257502963861401</v>
      </c>
      <c r="U11" s="20"/>
      <c r="V11" s="20">
        <v>0.145848832491077</v>
      </c>
      <c r="W11" s="20">
        <v>0.162632175982248</v>
      </c>
      <c r="X11" s="20"/>
      <c r="Y11" s="20">
        <v>0.168907122321975</v>
      </c>
      <c r="Z11" s="20">
        <v>0.127149503628216</v>
      </c>
      <c r="AA11" s="20">
        <v>3.1838172451277701E-2</v>
      </c>
      <c r="AB11" s="20"/>
      <c r="AC11" s="20">
        <v>0.16487075113115801</v>
      </c>
      <c r="AD11" s="20">
        <v>0.17004996807321601</v>
      </c>
      <c r="AE11" s="20">
        <v>0.15660870686817199</v>
      </c>
      <c r="AF11" s="20">
        <v>9.5806737115051194E-2</v>
      </c>
    </row>
    <row r="12" spans="2:32" x14ac:dyDescent="0.3">
      <c r="B12" s="16"/>
    </row>
    <row r="13" spans="2:32" x14ac:dyDescent="0.3">
      <c r="B13" t="s">
        <v>65</v>
      </c>
    </row>
    <row r="14" spans="2:32" x14ac:dyDescent="0.3">
      <c r="B14" t="s">
        <v>66</v>
      </c>
    </row>
    <row r="16" spans="2:32" x14ac:dyDescent="0.3">
      <c r="B1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435</v>
      </c>
      <c r="E2" s="23"/>
      <c r="F2" s="23"/>
      <c r="G2" s="23"/>
    </row>
    <row r="6" spans="2:7" ht="49.95" customHeight="1" x14ac:dyDescent="0.3">
      <c r="B6" s="17" t="s">
        <v>14</v>
      </c>
      <c r="C6" s="17" t="s">
        <v>431</v>
      </c>
      <c r="D6" s="17" t="s">
        <v>432</v>
      </c>
      <c r="E6" s="17" t="s">
        <v>433</v>
      </c>
      <c r="F6" s="17" t="s">
        <v>434</v>
      </c>
    </row>
    <row r="7" spans="2:7" x14ac:dyDescent="0.3">
      <c r="B7" s="15" t="s">
        <v>261</v>
      </c>
      <c r="C7" s="14">
        <v>1.55122214065876E-2</v>
      </c>
      <c r="D7" s="14">
        <v>1.3780399068976001E-2</v>
      </c>
      <c r="E7" s="14">
        <v>4.47767284816512E-2</v>
      </c>
      <c r="F7" s="14">
        <v>0.22667762925012799</v>
      </c>
    </row>
    <row r="8" spans="2:7" x14ac:dyDescent="0.3">
      <c r="B8" s="15" t="s">
        <v>262</v>
      </c>
      <c r="C8" s="14">
        <v>5.0502789142285197E-2</v>
      </c>
      <c r="D8" s="14">
        <v>8.12310173902656E-2</v>
      </c>
      <c r="E8" s="14">
        <v>0.14061974782843201</v>
      </c>
      <c r="F8" s="14">
        <v>0.36452141062703503</v>
      </c>
    </row>
    <row r="9" spans="2:7" x14ac:dyDescent="0.3">
      <c r="B9" s="15" t="s">
        <v>263</v>
      </c>
      <c r="C9" s="14">
        <v>0.160294981981245</v>
      </c>
      <c r="D9" s="14">
        <v>0.192006251625984</v>
      </c>
      <c r="E9" s="14">
        <v>0.18889383797157999</v>
      </c>
      <c r="F9" s="14">
        <v>0.20049034307948199</v>
      </c>
    </row>
    <row r="10" spans="2:7" x14ac:dyDescent="0.3">
      <c r="B10" s="15" t="s">
        <v>264</v>
      </c>
      <c r="C10" s="14">
        <v>0.47227341209958601</v>
      </c>
      <c r="D10" s="14">
        <v>0.42899713034362802</v>
      </c>
      <c r="E10" s="14">
        <v>0.36248177946919602</v>
      </c>
      <c r="F10" s="14">
        <v>0.14880020013999401</v>
      </c>
    </row>
    <row r="11" spans="2:7" x14ac:dyDescent="0.3">
      <c r="B11" s="15" t="s">
        <v>265</v>
      </c>
      <c r="C11" s="14">
        <v>0.30141659537029603</v>
      </c>
      <c r="D11" s="14">
        <v>0.28398520157114698</v>
      </c>
      <c r="E11" s="14">
        <v>0.263227906249141</v>
      </c>
      <c r="F11" s="14">
        <v>5.9510416903361403E-2</v>
      </c>
    </row>
    <row r="12" spans="2:7" x14ac:dyDescent="0.3">
      <c r="B12" s="16" t="s">
        <v>82</v>
      </c>
      <c r="C12" s="16"/>
      <c r="D12" s="16"/>
      <c r="E12" s="16"/>
      <c r="F12" s="16"/>
    </row>
    <row r="13" spans="2:7" x14ac:dyDescent="0.3">
      <c r="B13" t="s">
        <v>65</v>
      </c>
    </row>
    <row r="14" spans="2:7" x14ac:dyDescent="0.3">
      <c r="B14" t="s">
        <v>66</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436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1048</v>
      </c>
      <c r="D7" s="10">
        <v>567</v>
      </c>
      <c r="E7" s="10">
        <v>480</v>
      </c>
      <c r="F7" s="10"/>
      <c r="G7" s="10">
        <v>196</v>
      </c>
      <c r="H7" s="10">
        <v>414</v>
      </c>
      <c r="I7" s="10">
        <v>264</v>
      </c>
      <c r="J7" s="10">
        <v>174</v>
      </c>
      <c r="K7" s="10"/>
      <c r="L7" s="10">
        <v>216</v>
      </c>
      <c r="M7" s="10">
        <v>158</v>
      </c>
      <c r="N7" s="10">
        <v>75</v>
      </c>
      <c r="O7" s="10">
        <v>79</v>
      </c>
      <c r="P7" s="10">
        <v>80</v>
      </c>
      <c r="Q7" s="10">
        <v>117</v>
      </c>
      <c r="R7" s="10">
        <v>90</v>
      </c>
      <c r="S7" s="10">
        <v>69</v>
      </c>
      <c r="T7" s="10">
        <v>164</v>
      </c>
      <c r="U7" s="10"/>
      <c r="V7" s="10">
        <v>712</v>
      </c>
      <c r="W7" s="10">
        <v>332</v>
      </c>
      <c r="X7" s="10"/>
      <c r="Y7" s="10">
        <v>813</v>
      </c>
      <c r="Z7" s="10">
        <v>90</v>
      </c>
      <c r="AA7" s="10">
        <v>101</v>
      </c>
      <c r="AB7" s="10"/>
      <c r="AC7" s="10">
        <v>268</v>
      </c>
      <c r="AD7" s="10">
        <v>542</v>
      </c>
      <c r="AE7" s="10">
        <v>64</v>
      </c>
      <c r="AF7" s="10">
        <v>170</v>
      </c>
    </row>
    <row r="8" spans="2:32" ht="30" customHeight="1" x14ac:dyDescent="0.3">
      <c r="B8" s="11" t="s">
        <v>19</v>
      </c>
      <c r="C8" s="11">
        <v>1040</v>
      </c>
      <c r="D8" s="11">
        <v>521</v>
      </c>
      <c r="E8" s="11">
        <v>517</v>
      </c>
      <c r="F8" s="11"/>
      <c r="G8" s="11">
        <v>261</v>
      </c>
      <c r="H8" s="11">
        <v>398</v>
      </c>
      <c r="I8" s="11">
        <v>252</v>
      </c>
      <c r="J8" s="11">
        <v>129</v>
      </c>
      <c r="K8" s="11"/>
      <c r="L8" s="11">
        <v>240</v>
      </c>
      <c r="M8" s="11">
        <v>155</v>
      </c>
      <c r="N8" s="11">
        <v>67</v>
      </c>
      <c r="O8" s="11">
        <v>77</v>
      </c>
      <c r="P8" s="11">
        <v>78</v>
      </c>
      <c r="Q8" s="11">
        <v>116</v>
      </c>
      <c r="R8" s="11">
        <v>86</v>
      </c>
      <c r="S8" s="11">
        <v>62</v>
      </c>
      <c r="T8" s="11">
        <v>158</v>
      </c>
      <c r="U8" s="11"/>
      <c r="V8" s="11">
        <v>701</v>
      </c>
      <c r="W8" s="11">
        <v>334</v>
      </c>
      <c r="X8" s="11"/>
      <c r="Y8" s="11">
        <v>712</v>
      </c>
      <c r="Z8" s="11">
        <v>141</v>
      </c>
      <c r="AA8" s="11">
        <v>81</v>
      </c>
      <c r="AB8" s="11"/>
      <c r="AC8" s="11">
        <v>238</v>
      </c>
      <c r="AD8" s="11">
        <v>472</v>
      </c>
      <c r="AE8" s="11">
        <v>96</v>
      </c>
      <c r="AF8" s="11">
        <v>230</v>
      </c>
    </row>
    <row r="9" spans="2:32" x14ac:dyDescent="0.3">
      <c r="B9" s="15" t="s">
        <v>261</v>
      </c>
      <c r="C9" s="14">
        <v>1.55122214065876E-2</v>
      </c>
      <c r="D9" s="14">
        <v>1.2594316703557099E-2</v>
      </c>
      <c r="E9" s="14">
        <v>1.8485985198166899E-2</v>
      </c>
      <c r="F9" s="14"/>
      <c r="G9" s="14">
        <v>2.2077034155608299E-2</v>
      </c>
      <c r="H9" s="14">
        <v>8.9290923962039408E-3</v>
      </c>
      <c r="I9" s="14">
        <v>2.17524322584014E-2</v>
      </c>
      <c r="J9" s="14">
        <v>1.02928368342917E-2</v>
      </c>
      <c r="K9" s="14"/>
      <c r="L9" s="14">
        <v>2.5942604241147499E-2</v>
      </c>
      <c r="M9" s="14">
        <v>0</v>
      </c>
      <c r="N9" s="14">
        <v>0</v>
      </c>
      <c r="O9" s="14">
        <v>0</v>
      </c>
      <c r="P9" s="14">
        <v>2.20328904074788E-2</v>
      </c>
      <c r="Q9" s="14">
        <v>3.3570787425451797E-2</v>
      </c>
      <c r="R9" s="14">
        <v>3.6877073090160598E-2</v>
      </c>
      <c r="S9" s="14">
        <v>1.78104683885138E-2</v>
      </c>
      <c r="T9" s="14">
        <v>0</v>
      </c>
      <c r="U9" s="14"/>
      <c r="V9" s="14">
        <v>1.15689049098086E-2</v>
      </c>
      <c r="W9" s="14">
        <v>2.3976056792321801E-2</v>
      </c>
      <c r="X9" s="14"/>
      <c r="Y9" s="14">
        <v>1.52706884519879E-2</v>
      </c>
      <c r="Z9" s="14">
        <v>3.7140382328694599E-2</v>
      </c>
      <c r="AA9" s="14">
        <v>0</v>
      </c>
      <c r="AB9" s="14"/>
      <c r="AC9" s="14">
        <v>1.16104210875422E-2</v>
      </c>
      <c r="AD9" s="14">
        <v>1.7205564160068899E-2</v>
      </c>
      <c r="AE9" s="14">
        <v>5.44676252172537E-2</v>
      </c>
      <c r="AF9" s="14">
        <v>0</v>
      </c>
    </row>
    <row r="10" spans="2:32" x14ac:dyDescent="0.3">
      <c r="B10" s="15" t="s">
        <v>262</v>
      </c>
      <c r="C10" s="14">
        <v>5.0502789142285197E-2</v>
      </c>
      <c r="D10" s="14">
        <v>4.0455245309882197E-2</v>
      </c>
      <c r="E10" s="14">
        <v>6.0736563122342303E-2</v>
      </c>
      <c r="F10" s="14"/>
      <c r="G10" s="14">
        <v>4.3622849941267902E-2</v>
      </c>
      <c r="H10" s="14">
        <v>5.2191950701626598E-2</v>
      </c>
      <c r="I10" s="14">
        <v>5.4322458526210197E-2</v>
      </c>
      <c r="J10" s="14">
        <v>5.17571095226265E-2</v>
      </c>
      <c r="K10" s="14"/>
      <c r="L10" s="14">
        <v>2.17704008320562E-2</v>
      </c>
      <c r="M10" s="14">
        <v>5.3863503857994099E-2</v>
      </c>
      <c r="N10" s="14">
        <v>3.0384960709491898E-2</v>
      </c>
      <c r="O10" s="14">
        <v>2.2126841319402301E-2</v>
      </c>
      <c r="P10" s="14">
        <v>5.5677153268284499E-2</v>
      </c>
      <c r="Q10" s="14">
        <v>7.1061188344779203E-2</v>
      </c>
      <c r="R10" s="14">
        <v>3.8054455077235497E-2</v>
      </c>
      <c r="S10" s="14">
        <v>6.8324379736251301E-2</v>
      </c>
      <c r="T10" s="14">
        <v>9.5349059365990793E-2</v>
      </c>
      <c r="U10" s="14"/>
      <c r="V10" s="14">
        <v>4.3354918985196798E-2</v>
      </c>
      <c r="W10" s="14">
        <v>6.6120665515909005E-2</v>
      </c>
      <c r="X10" s="14"/>
      <c r="Y10" s="14">
        <v>5.31880684274771E-2</v>
      </c>
      <c r="Z10" s="14">
        <v>2.73833197210442E-2</v>
      </c>
      <c r="AA10" s="14">
        <v>3.2901968095197402E-2</v>
      </c>
      <c r="AB10" s="14"/>
      <c r="AC10" s="14">
        <v>6.6504685620299098E-2</v>
      </c>
      <c r="AD10" s="14">
        <v>4.6780681340493901E-2</v>
      </c>
      <c r="AE10" s="14">
        <v>6.5173736820198405E-2</v>
      </c>
      <c r="AF10" s="14">
        <v>3.6323747297782101E-2</v>
      </c>
    </row>
    <row r="11" spans="2:32" x14ac:dyDescent="0.3">
      <c r="B11" s="15" t="s">
        <v>263</v>
      </c>
      <c r="C11" s="14">
        <v>0.160294981981245</v>
      </c>
      <c r="D11" s="14">
        <v>0.13836492973318901</v>
      </c>
      <c r="E11" s="14">
        <v>0.180636613059968</v>
      </c>
      <c r="F11" s="14"/>
      <c r="G11" s="14">
        <v>0.19687244279631899</v>
      </c>
      <c r="H11" s="14">
        <v>0.159559910594858</v>
      </c>
      <c r="I11" s="14">
        <v>0.13948796212141101</v>
      </c>
      <c r="J11" s="14">
        <v>0.12916335357748901</v>
      </c>
      <c r="K11" s="14"/>
      <c r="L11" s="14">
        <v>0.123095671294286</v>
      </c>
      <c r="M11" s="14">
        <v>0.15443530689531401</v>
      </c>
      <c r="N11" s="14">
        <v>0.187997001814242</v>
      </c>
      <c r="O11" s="14">
        <v>0.17994158974152499</v>
      </c>
      <c r="P11" s="14">
        <v>0.16414235236723901</v>
      </c>
      <c r="Q11" s="14">
        <v>0.19294587504313401</v>
      </c>
      <c r="R11" s="14">
        <v>0.19147340327284401</v>
      </c>
      <c r="S11" s="14">
        <v>0.13252341556983899</v>
      </c>
      <c r="T11" s="14">
        <v>0.16931027847272501</v>
      </c>
      <c r="U11" s="14"/>
      <c r="V11" s="14">
        <v>0.15723404461464499</v>
      </c>
      <c r="W11" s="14">
        <v>0.168691988890844</v>
      </c>
      <c r="X11" s="14"/>
      <c r="Y11" s="14">
        <v>0.16929344671058999</v>
      </c>
      <c r="Z11" s="14">
        <v>0.17176041102925599</v>
      </c>
      <c r="AA11" s="14">
        <v>0.123305238906484</v>
      </c>
      <c r="AB11" s="14"/>
      <c r="AC11" s="14">
        <v>0.18686200205227099</v>
      </c>
      <c r="AD11" s="14">
        <v>0.16141627506301601</v>
      </c>
      <c r="AE11" s="14">
        <v>0.123887806330345</v>
      </c>
      <c r="AF11" s="14">
        <v>0.14865026755452199</v>
      </c>
    </row>
    <row r="12" spans="2:32" x14ac:dyDescent="0.3">
      <c r="B12" s="15" t="s">
        <v>264</v>
      </c>
      <c r="C12" s="14">
        <v>0.47227341209958601</v>
      </c>
      <c r="D12" s="14">
        <v>0.46985443814544198</v>
      </c>
      <c r="E12" s="14">
        <v>0.47570347756022102</v>
      </c>
      <c r="F12" s="14"/>
      <c r="G12" s="14">
        <v>0.45874125532547699</v>
      </c>
      <c r="H12" s="14">
        <v>0.49647578706918999</v>
      </c>
      <c r="I12" s="14">
        <v>0.463445846534285</v>
      </c>
      <c r="J12" s="14">
        <v>0.44232097401965997</v>
      </c>
      <c r="K12" s="14"/>
      <c r="L12" s="14">
        <v>0.46980496136841998</v>
      </c>
      <c r="M12" s="14">
        <v>0.532530965620027</v>
      </c>
      <c r="N12" s="14">
        <v>0.56048671772049097</v>
      </c>
      <c r="O12" s="14">
        <v>0.42422611874970201</v>
      </c>
      <c r="P12" s="14">
        <v>0.53145302104747105</v>
      </c>
      <c r="Q12" s="14">
        <v>0.413666915592385</v>
      </c>
      <c r="R12" s="14">
        <v>0.36603761901839899</v>
      </c>
      <c r="S12" s="14">
        <v>0.47176290146933197</v>
      </c>
      <c r="T12" s="14">
        <v>0.47527113461832299</v>
      </c>
      <c r="U12" s="14"/>
      <c r="V12" s="14">
        <v>0.47271123879902599</v>
      </c>
      <c r="W12" s="14">
        <v>0.46485116948644301</v>
      </c>
      <c r="X12" s="14"/>
      <c r="Y12" s="14">
        <v>0.49011023161325001</v>
      </c>
      <c r="Z12" s="14">
        <v>0.40358395995227497</v>
      </c>
      <c r="AA12" s="14">
        <v>0.36633655616835098</v>
      </c>
      <c r="AB12" s="14"/>
      <c r="AC12" s="14">
        <v>0.461009928023636</v>
      </c>
      <c r="AD12" s="14">
        <v>0.50182423996190495</v>
      </c>
      <c r="AE12" s="14">
        <v>0.47432302194078901</v>
      </c>
      <c r="AF12" s="14">
        <v>0.41295855070156301</v>
      </c>
    </row>
    <row r="13" spans="2:32" x14ac:dyDescent="0.3">
      <c r="B13" s="15" t="s">
        <v>265</v>
      </c>
      <c r="C13" s="20">
        <v>0.30141659537029603</v>
      </c>
      <c r="D13" s="20">
        <v>0.33873107010793002</v>
      </c>
      <c r="E13" s="20">
        <v>0.26443736105930099</v>
      </c>
      <c r="F13" s="20"/>
      <c r="G13" s="20">
        <v>0.27868641778132802</v>
      </c>
      <c r="H13" s="20">
        <v>0.28284325923812098</v>
      </c>
      <c r="I13" s="20">
        <v>0.32099130055969199</v>
      </c>
      <c r="J13" s="20">
        <v>0.36646572604593303</v>
      </c>
      <c r="K13" s="20"/>
      <c r="L13" s="20">
        <v>0.35938636226409099</v>
      </c>
      <c r="M13" s="20">
        <v>0.25917022362666498</v>
      </c>
      <c r="N13" s="20">
        <v>0.22113131975577499</v>
      </c>
      <c r="O13" s="20">
        <v>0.37370545018937001</v>
      </c>
      <c r="P13" s="20">
        <v>0.22669458290952599</v>
      </c>
      <c r="Q13" s="20">
        <v>0.28875523359424998</v>
      </c>
      <c r="R13" s="20">
        <v>0.36755744954136199</v>
      </c>
      <c r="S13" s="20">
        <v>0.30957883483606402</v>
      </c>
      <c r="T13" s="20">
        <v>0.26006952754296098</v>
      </c>
      <c r="U13" s="20"/>
      <c r="V13" s="20">
        <v>0.31513089269132399</v>
      </c>
      <c r="W13" s="20">
        <v>0.27636011931448201</v>
      </c>
      <c r="X13" s="20"/>
      <c r="Y13" s="20">
        <v>0.27213756479669499</v>
      </c>
      <c r="Z13" s="20">
        <v>0.36013192696873098</v>
      </c>
      <c r="AA13" s="20">
        <v>0.47745623682996702</v>
      </c>
      <c r="AB13" s="20"/>
      <c r="AC13" s="20">
        <v>0.27401296321625201</v>
      </c>
      <c r="AD13" s="20">
        <v>0.27277323947451598</v>
      </c>
      <c r="AE13" s="20">
        <v>0.28214780969141401</v>
      </c>
      <c r="AF13" s="20">
        <v>0.40206743444613302</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437</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1048</v>
      </c>
      <c r="D7" s="10">
        <v>567</v>
      </c>
      <c r="E7" s="10">
        <v>480</v>
      </c>
      <c r="F7" s="10"/>
      <c r="G7" s="10">
        <v>196</v>
      </c>
      <c r="H7" s="10">
        <v>414</v>
      </c>
      <c r="I7" s="10">
        <v>264</v>
      </c>
      <c r="J7" s="10">
        <v>174</v>
      </c>
      <c r="K7" s="10"/>
      <c r="L7" s="10">
        <v>216</v>
      </c>
      <c r="M7" s="10">
        <v>158</v>
      </c>
      <c r="N7" s="10">
        <v>75</v>
      </c>
      <c r="O7" s="10">
        <v>79</v>
      </c>
      <c r="P7" s="10">
        <v>80</v>
      </c>
      <c r="Q7" s="10">
        <v>117</v>
      </c>
      <c r="R7" s="10">
        <v>90</v>
      </c>
      <c r="S7" s="10">
        <v>69</v>
      </c>
      <c r="T7" s="10">
        <v>164</v>
      </c>
      <c r="U7" s="10"/>
      <c r="V7" s="10">
        <v>712</v>
      </c>
      <c r="W7" s="10">
        <v>332</v>
      </c>
      <c r="X7" s="10"/>
      <c r="Y7" s="10">
        <v>813</v>
      </c>
      <c r="Z7" s="10">
        <v>90</v>
      </c>
      <c r="AA7" s="10">
        <v>101</v>
      </c>
      <c r="AB7" s="10"/>
      <c r="AC7" s="10">
        <v>268</v>
      </c>
      <c r="AD7" s="10">
        <v>542</v>
      </c>
      <c r="AE7" s="10">
        <v>64</v>
      </c>
      <c r="AF7" s="10">
        <v>170</v>
      </c>
    </row>
    <row r="8" spans="2:32" ht="30" customHeight="1" x14ac:dyDescent="0.3">
      <c r="B8" s="11" t="s">
        <v>19</v>
      </c>
      <c r="C8" s="11">
        <v>1040</v>
      </c>
      <c r="D8" s="11">
        <v>521</v>
      </c>
      <c r="E8" s="11">
        <v>517</v>
      </c>
      <c r="F8" s="11"/>
      <c r="G8" s="11">
        <v>261</v>
      </c>
      <c r="H8" s="11">
        <v>398</v>
      </c>
      <c r="I8" s="11">
        <v>252</v>
      </c>
      <c r="J8" s="11">
        <v>129</v>
      </c>
      <c r="K8" s="11"/>
      <c r="L8" s="11">
        <v>240</v>
      </c>
      <c r="M8" s="11">
        <v>155</v>
      </c>
      <c r="N8" s="11">
        <v>67</v>
      </c>
      <c r="O8" s="11">
        <v>77</v>
      </c>
      <c r="P8" s="11">
        <v>78</v>
      </c>
      <c r="Q8" s="11">
        <v>116</v>
      </c>
      <c r="R8" s="11">
        <v>86</v>
      </c>
      <c r="S8" s="11">
        <v>62</v>
      </c>
      <c r="T8" s="11">
        <v>158</v>
      </c>
      <c r="U8" s="11"/>
      <c r="V8" s="11">
        <v>701</v>
      </c>
      <c r="W8" s="11">
        <v>334</v>
      </c>
      <c r="X8" s="11"/>
      <c r="Y8" s="11">
        <v>712</v>
      </c>
      <c r="Z8" s="11">
        <v>141</v>
      </c>
      <c r="AA8" s="11">
        <v>81</v>
      </c>
      <c r="AB8" s="11"/>
      <c r="AC8" s="11">
        <v>238</v>
      </c>
      <c r="AD8" s="11">
        <v>472</v>
      </c>
      <c r="AE8" s="11">
        <v>96</v>
      </c>
      <c r="AF8" s="11">
        <v>230</v>
      </c>
    </row>
    <row r="9" spans="2:32" x14ac:dyDescent="0.3">
      <c r="B9" s="15" t="s">
        <v>261</v>
      </c>
      <c r="C9" s="14">
        <v>1.3780399068976001E-2</v>
      </c>
      <c r="D9" s="14">
        <v>1.6332348188633501E-2</v>
      </c>
      <c r="E9" s="14">
        <v>1.12370264077069E-2</v>
      </c>
      <c r="F9" s="14"/>
      <c r="G9" s="14">
        <v>2.5774350356791799E-2</v>
      </c>
      <c r="H9" s="14">
        <v>1.222591618939E-2</v>
      </c>
      <c r="I9" s="14">
        <v>3.1231745268002998E-3</v>
      </c>
      <c r="J9" s="14">
        <v>1.51355389167458E-2</v>
      </c>
      <c r="K9" s="14"/>
      <c r="L9" s="14">
        <v>9.8448149398947908E-3</v>
      </c>
      <c r="M9" s="14">
        <v>0</v>
      </c>
      <c r="N9" s="14">
        <v>0</v>
      </c>
      <c r="O9" s="14">
        <v>0</v>
      </c>
      <c r="P9" s="14">
        <v>1.0161232685026099E-2</v>
      </c>
      <c r="Q9" s="14">
        <v>1.4887732386611501E-2</v>
      </c>
      <c r="R9" s="14">
        <v>4.6005880736147302E-2</v>
      </c>
      <c r="S9" s="14">
        <v>5.5876891364817299E-2</v>
      </c>
      <c r="T9" s="14">
        <v>1.2689573255546E-2</v>
      </c>
      <c r="U9" s="14"/>
      <c r="V9" s="14">
        <v>1.47690434202996E-2</v>
      </c>
      <c r="W9" s="14">
        <v>1.1876157832527399E-2</v>
      </c>
      <c r="X9" s="14"/>
      <c r="Y9" s="14">
        <v>1.4711385077353201E-2</v>
      </c>
      <c r="Z9" s="14">
        <v>1.5990863176822599E-2</v>
      </c>
      <c r="AA9" s="14">
        <v>1.9738307355207398E-2</v>
      </c>
      <c r="AB9" s="14"/>
      <c r="AC9" s="14">
        <v>7.1820068783845399E-3</v>
      </c>
      <c r="AD9" s="14">
        <v>1.8594472404058902E-2</v>
      </c>
      <c r="AE9" s="14">
        <v>2.3451140990076301E-2</v>
      </c>
      <c r="AF9" s="14">
        <v>6.9175799580914197E-3</v>
      </c>
    </row>
    <row r="10" spans="2:32" x14ac:dyDescent="0.3">
      <c r="B10" s="15" t="s">
        <v>262</v>
      </c>
      <c r="C10" s="14">
        <v>8.12310173902656E-2</v>
      </c>
      <c r="D10" s="14">
        <v>7.93091353898049E-2</v>
      </c>
      <c r="E10" s="14">
        <v>8.3338822526290102E-2</v>
      </c>
      <c r="F10" s="14"/>
      <c r="G10" s="14">
        <v>5.8089047237651903E-2</v>
      </c>
      <c r="H10" s="14">
        <v>0.10575925598205101</v>
      </c>
      <c r="I10" s="14">
        <v>8.2049134590976805E-2</v>
      </c>
      <c r="J10" s="14">
        <v>5.0862268234923201E-2</v>
      </c>
      <c r="K10" s="14"/>
      <c r="L10" s="14">
        <v>4.15126188651396E-2</v>
      </c>
      <c r="M10" s="14">
        <v>7.9627693105931402E-2</v>
      </c>
      <c r="N10" s="14">
        <v>8.6526041385814295E-2</v>
      </c>
      <c r="O10" s="14">
        <v>9.79153048641732E-2</v>
      </c>
      <c r="P10" s="14">
        <v>6.1859924028389003E-2</v>
      </c>
      <c r="Q10" s="14">
        <v>0.115079450392522</v>
      </c>
      <c r="R10" s="14">
        <v>8.6806209082667493E-2</v>
      </c>
      <c r="S10" s="14">
        <v>0.114704571138999</v>
      </c>
      <c r="T10" s="14">
        <v>0.101216721183542</v>
      </c>
      <c r="U10" s="14"/>
      <c r="V10" s="14">
        <v>7.2916236016821401E-2</v>
      </c>
      <c r="W10" s="14">
        <v>9.9675646585711694E-2</v>
      </c>
      <c r="X10" s="14"/>
      <c r="Y10" s="14">
        <v>8.0642815923078495E-2</v>
      </c>
      <c r="Z10" s="14">
        <v>6.4754515342131905E-2</v>
      </c>
      <c r="AA10" s="14">
        <v>4.2243226309651799E-2</v>
      </c>
      <c r="AB10" s="14"/>
      <c r="AC10" s="14">
        <v>8.5681815962994595E-2</v>
      </c>
      <c r="AD10" s="14">
        <v>7.8569965168898304E-2</v>
      </c>
      <c r="AE10" s="14">
        <v>0.134182068588307</v>
      </c>
      <c r="AF10" s="14">
        <v>6.1312296157733898E-2</v>
      </c>
    </row>
    <row r="11" spans="2:32" x14ac:dyDescent="0.3">
      <c r="B11" s="15" t="s">
        <v>263</v>
      </c>
      <c r="C11" s="14">
        <v>0.192006251625984</v>
      </c>
      <c r="D11" s="14">
        <v>0.15852666414126601</v>
      </c>
      <c r="E11" s="14">
        <v>0.224056170157862</v>
      </c>
      <c r="F11" s="14"/>
      <c r="G11" s="14">
        <v>0.20835408695702101</v>
      </c>
      <c r="H11" s="14">
        <v>0.213681655316247</v>
      </c>
      <c r="I11" s="14">
        <v>0.161453007054466</v>
      </c>
      <c r="J11" s="14">
        <v>0.151828568799626</v>
      </c>
      <c r="K11" s="14"/>
      <c r="L11" s="14">
        <v>0.175156782506981</v>
      </c>
      <c r="M11" s="14">
        <v>0.18864942586552499</v>
      </c>
      <c r="N11" s="14">
        <v>0.224808032987203</v>
      </c>
      <c r="O11" s="14">
        <v>0.16986001847416701</v>
      </c>
      <c r="P11" s="14">
        <v>0.17588492976341899</v>
      </c>
      <c r="Q11" s="14">
        <v>0.16300476983922599</v>
      </c>
      <c r="R11" s="14">
        <v>0.19540715212066401</v>
      </c>
      <c r="S11" s="14">
        <v>0.15340323912460599</v>
      </c>
      <c r="T11" s="14">
        <v>0.26040458392502402</v>
      </c>
      <c r="U11" s="14"/>
      <c r="V11" s="14">
        <v>0.19394731471579199</v>
      </c>
      <c r="W11" s="14">
        <v>0.188163389440728</v>
      </c>
      <c r="X11" s="14"/>
      <c r="Y11" s="14">
        <v>0.21364468372109799</v>
      </c>
      <c r="Z11" s="14">
        <v>0.14183362108290501</v>
      </c>
      <c r="AA11" s="14">
        <v>7.8992997763172507E-2</v>
      </c>
      <c r="AB11" s="14"/>
      <c r="AC11" s="14">
        <v>0.21102626480800499</v>
      </c>
      <c r="AD11" s="14">
        <v>0.214692008035442</v>
      </c>
      <c r="AE11" s="14">
        <v>0.13178740155823099</v>
      </c>
      <c r="AF11" s="14">
        <v>0.15137007636541899</v>
      </c>
    </row>
    <row r="12" spans="2:32" x14ac:dyDescent="0.3">
      <c r="B12" s="15" t="s">
        <v>264</v>
      </c>
      <c r="C12" s="14">
        <v>0.42899713034362802</v>
      </c>
      <c r="D12" s="14">
        <v>0.42996162576931402</v>
      </c>
      <c r="E12" s="14">
        <v>0.42892584700215403</v>
      </c>
      <c r="F12" s="14"/>
      <c r="G12" s="14">
        <v>0.44558817600054801</v>
      </c>
      <c r="H12" s="14">
        <v>0.408573882564297</v>
      </c>
      <c r="I12" s="14">
        <v>0.43698657813445102</v>
      </c>
      <c r="J12" s="14">
        <v>0.442729168262332</v>
      </c>
      <c r="K12" s="14"/>
      <c r="L12" s="14">
        <v>0.388406831022167</v>
      </c>
      <c r="M12" s="14">
        <v>0.49628404140388699</v>
      </c>
      <c r="N12" s="14">
        <v>0.50213346930333103</v>
      </c>
      <c r="O12" s="14">
        <v>0.38180274559187</v>
      </c>
      <c r="P12" s="14">
        <v>0.53178751007514902</v>
      </c>
      <c r="Q12" s="14">
        <v>0.43411893773807297</v>
      </c>
      <c r="R12" s="14">
        <v>0.35878222118181902</v>
      </c>
      <c r="S12" s="14">
        <v>0.351221623301187</v>
      </c>
      <c r="T12" s="14">
        <v>0.431418276858686</v>
      </c>
      <c r="U12" s="14"/>
      <c r="V12" s="14">
        <v>0.41748836996473598</v>
      </c>
      <c r="W12" s="14">
        <v>0.44824123915685898</v>
      </c>
      <c r="X12" s="14"/>
      <c r="Y12" s="14">
        <v>0.44205717675259198</v>
      </c>
      <c r="Z12" s="14">
        <v>0.40140428388402599</v>
      </c>
      <c r="AA12" s="14">
        <v>0.43545538894782998</v>
      </c>
      <c r="AB12" s="14"/>
      <c r="AC12" s="14">
        <v>0.47348702267175402</v>
      </c>
      <c r="AD12" s="14">
        <v>0.42447730209728601</v>
      </c>
      <c r="AE12" s="14">
        <v>0.38598940238409002</v>
      </c>
      <c r="AF12" s="14">
        <v>0.40314400610083101</v>
      </c>
    </row>
    <row r="13" spans="2:32" x14ac:dyDescent="0.3">
      <c r="B13" s="15" t="s">
        <v>265</v>
      </c>
      <c r="C13" s="20">
        <v>0.28398520157114698</v>
      </c>
      <c r="D13" s="20">
        <v>0.31587022651098201</v>
      </c>
      <c r="E13" s="20">
        <v>0.25244213390598702</v>
      </c>
      <c r="F13" s="20"/>
      <c r="G13" s="20">
        <v>0.26219433944798798</v>
      </c>
      <c r="H13" s="20">
        <v>0.259759289948016</v>
      </c>
      <c r="I13" s="20">
        <v>0.316388105693306</v>
      </c>
      <c r="J13" s="20">
        <v>0.339444455786373</v>
      </c>
      <c r="K13" s="20"/>
      <c r="L13" s="20">
        <v>0.38507895266581799</v>
      </c>
      <c r="M13" s="20">
        <v>0.235438839624657</v>
      </c>
      <c r="N13" s="20">
        <v>0.18653245632365201</v>
      </c>
      <c r="O13" s="20">
        <v>0.35042193106978903</v>
      </c>
      <c r="P13" s="20">
        <v>0.220306403448017</v>
      </c>
      <c r="Q13" s="20">
        <v>0.27290910964356802</v>
      </c>
      <c r="R13" s="20">
        <v>0.31299853687870299</v>
      </c>
      <c r="S13" s="20">
        <v>0.32479367507038998</v>
      </c>
      <c r="T13" s="20">
        <v>0.194270844777202</v>
      </c>
      <c r="U13" s="20"/>
      <c r="V13" s="20">
        <v>0.30087903588235099</v>
      </c>
      <c r="W13" s="20">
        <v>0.25204356698417402</v>
      </c>
      <c r="X13" s="20"/>
      <c r="Y13" s="20">
        <v>0.24894393852587801</v>
      </c>
      <c r="Z13" s="20">
        <v>0.376016716514115</v>
      </c>
      <c r="AA13" s="20">
        <v>0.42357007962413901</v>
      </c>
      <c r="AB13" s="20"/>
      <c r="AC13" s="20">
        <v>0.22262288967886201</v>
      </c>
      <c r="AD13" s="20">
        <v>0.26366625229431501</v>
      </c>
      <c r="AE13" s="20">
        <v>0.32458998647929499</v>
      </c>
      <c r="AF13" s="20">
        <v>0.37725604141792501</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438</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1048</v>
      </c>
      <c r="D7" s="10">
        <v>567</v>
      </c>
      <c r="E7" s="10">
        <v>480</v>
      </c>
      <c r="F7" s="10"/>
      <c r="G7" s="10">
        <v>196</v>
      </c>
      <c r="H7" s="10">
        <v>414</v>
      </c>
      <c r="I7" s="10">
        <v>264</v>
      </c>
      <c r="J7" s="10">
        <v>174</v>
      </c>
      <c r="K7" s="10"/>
      <c r="L7" s="10">
        <v>216</v>
      </c>
      <c r="M7" s="10">
        <v>158</v>
      </c>
      <c r="N7" s="10">
        <v>75</v>
      </c>
      <c r="O7" s="10">
        <v>79</v>
      </c>
      <c r="P7" s="10">
        <v>80</v>
      </c>
      <c r="Q7" s="10">
        <v>117</v>
      </c>
      <c r="R7" s="10">
        <v>90</v>
      </c>
      <c r="S7" s="10">
        <v>69</v>
      </c>
      <c r="T7" s="10">
        <v>164</v>
      </c>
      <c r="U7" s="10"/>
      <c r="V7" s="10">
        <v>712</v>
      </c>
      <c r="W7" s="10">
        <v>332</v>
      </c>
      <c r="X7" s="10"/>
      <c r="Y7" s="10">
        <v>813</v>
      </c>
      <c r="Z7" s="10">
        <v>90</v>
      </c>
      <c r="AA7" s="10">
        <v>101</v>
      </c>
      <c r="AB7" s="10"/>
      <c r="AC7" s="10">
        <v>268</v>
      </c>
      <c r="AD7" s="10">
        <v>542</v>
      </c>
      <c r="AE7" s="10">
        <v>64</v>
      </c>
      <c r="AF7" s="10">
        <v>170</v>
      </c>
    </row>
    <row r="8" spans="2:32" ht="30" customHeight="1" x14ac:dyDescent="0.3">
      <c r="B8" s="11" t="s">
        <v>19</v>
      </c>
      <c r="C8" s="11">
        <v>1040</v>
      </c>
      <c r="D8" s="11">
        <v>521</v>
      </c>
      <c r="E8" s="11">
        <v>517</v>
      </c>
      <c r="F8" s="11"/>
      <c r="G8" s="11">
        <v>261</v>
      </c>
      <c r="H8" s="11">
        <v>398</v>
      </c>
      <c r="I8" s="11">
        <v>252</v>
      </c>
      <c r="J8" s="11">
        <v>129</v>
      </c>
      <c r="K8" s="11"/>
      <c r="L8" s="11">
        <v>240</v>
      </c>
      <c r="M8" s="11">
        <v>155</v>
      </c>
      <c r="N8" s="11">
        <v>67</v>
      </c>
      <c r="O8" s="11">
        <v>77</v>
      </c>
      <c r="P8" s="11">
        <v>78</v>
      </c>
      <c r="Q8" s="11">
        <v>116</v>
      </c>
      <c r="R8" s="11">
        <v>86</v>
      </c>
      <c r="S8" s="11">
        <v>62</v>
      </c>
      <c r="T8" s="11">
        <v>158</v>
      </c>
      <c r="U8" s="11"/>
      <c r="V8" s="11">
        <v>701</v>
      </c>
      <c r="W8" s="11">
        <v>334</v>
      </c>
      <c r="X8" s="11"/>
      <c r="Y8" s="11">
        <v>712</v>
      </c>
      <c r="Z8" s="11">
        <v>141</v>
      </c>
      <c r="AA8" s="11">
        <v>81</v>
      </c>
      <c r="AB8" s="11"/>
      <c r="AC8" s="11">
        <v>238</v>
      </c>
      <c r="AD8" s="11">
        <v>472</v>
      </c>
      <c r="AE8" s="11">
        <v>96</v>
      </c>
      <c r="AF8" s="11">
        <v>230</v>
      </c>
    </row>
    <row r="9" spans="2:32" x14ac:dyDescent="0.3">
      <c r="B9" s="15" t="s">
        <v>261</v>
      </c>
      <c r="C9" s="14">
        <v>4.47767284816512E-2</v>
      </c>
      <c r="D9" s="14">
        <v>4.8259845774685901E-2</v>
      </c>
      <c r="E9" s="14">
        <v>4.1359850865672398E-2</v>
      </c>
      <c r="F9" s="14"/>
      <c r="G9" s="14">
        <v>4.6603449710826202E-2</v>
      </c>
      <c r="H9" s="14">
        <v>3.4718625932684898E-2</v>
      </c>
      <c r="I9" s="14">
        <v>4.19248877692091E-2</v>
      </c>
      <c r="J9" s="14">
        <v>7.7693961848189497E-2</v>
      </c>
      <c r="K9" s="14"/>
      <c r="L9" s="14">
        <v>3.25273218713443E-2</v>
      </c>
      <c r="M9" s="14">
        <v>3.1499290700819901E-2</v>
      </c>
      <c r="N9" s="14">
        <v>7.2289822488127306E-2</v>
      </c>
      <c r="O9" s="14">
        <v>0</v>
      </c>
      <c r="P9" s="14">
        <v>9.0538848286362994E-2</v>
      </c>
      <c r="Q9" s="14">
        <v>6.44658578604001E-2</v>
      </c>
      <c r="R9" s="14">
        <v>7.3878561773101398E-2</v>
      </c>
      <c r="S9" s="14">
        <v>3.8618946172570799E-2</v>
      </c>
      <c r="T9" s="14">
        <v>3.6327721361564001E-2</v>
      </c>
      <c r="U9" s="14"/>
      <c r="V9" s="14">
        <v>4.3482298834601099E-2</v>
      </c>
      <c r="W9" s="14">
        <v>4.80441359252416E-2</v>
      </c>
      <c r="X9" s="14"/>
      <c r="Y9" s="14">
        <v>4.1245251903381297E-2</v>
      </c>
      <c r="Z9" s="14">
        <v>8.7470972603314698E-2</v>
      </c>
      <c r="AA9" s="14">
        <v>2.8283692854080202E-2</v>
      </c>
      <c r="AB9" s="14"/>
      <c r="AC9" s="14">
        <v>3.34171378456267E-2</v>
      </c>
      <c r="AD9" s="14">
        <v>4.5433218123230798E-2</v>
      </c>
      <c r="AE9" s="14">
        <v>8.4111841900401205E-2</v>
      </c>
      <c r="AF9" s="14">
        <v>3.9478154050467597E-2</v>
      </c>
    </row>
    <row r="10" spans="2:32" x14ac:dyDescent="0.3">
      <c r="B10" s="15" t="s">
        <v>262</v>
      </c>
      <c r="C10" s="14">
        <v>0.14061974782843201</v>
      </c>
      <c r="D10" s="14">
        <v>0.12995944001770901</v>
      </c>
      <c r="E10" s="14">
        <v>0.151660423812532</v>
      </c>
      <c r="F10" s="14"/>
      <c r="G10" s="14">
        <v>0.115478975172354</v>
      </c>
      <c r="H10" s="14">
        <v>0.14776831626063899</v>
      </c>
      <c r="I10" s="14">
        <v>0.159871072555726</v>
      </c>
      <c r="J10" s="14">
        <v>0.13182344934001899</v>
      </c>
      <c r="K10" s="14"/>
      <c r="L10" s="14">
        <v>0.12022565239771001</v>
      </c>
      <c r="M10" s="14">
        <v>0.140636881250572</v>
      </c>
      <c r="N10" s="14">
        <v>0.132581760682076</v>
      </c>
      <c r="O10" s="14">
        <v>0.15925591798417199</v>
      </c>
      <c r="P10" s="14">
        <v>0.140652606021131</v>
      </c>
      <c r="Q10" s="14">
        <v>0.14836802275455899</v>
      </c>
      <c r="R10" s="14">
        <v>0.103839785706541</v>
      </c>
      <c r="S10" s="14">
        <v>0.14963305111886199</v>
      </c>
      <c r="T10" s="14">
        <v>0.17670718249990999</v>
      </c>
      <c r="U10" s="14"/>
      <c r="V10" s="14">
        <v>0.149467720604882</v>
      </c>
      <c r="W10" s="14">
        <v>0.123790639044787</v>
      </c>
      <c r="X10" s="14"/>
      <c r="Y10" s="14">
        <v>0.14096045820147299</v>
      </c>
      <c r="Z10" s="14">
        <v>0.10098324896833601</v>
      </c>
      <c r="AA10" s="14">
        <v>0.120362324733537</v>
      </c>
      <c r="AB10" s="14"/>
      <c r="AC10" s="14">
        <v>9.3117865213411394E-2</v>
      </c>
      <c r="AD10" s="14">
        <v>0.16591002338071201</v>
      </c>
      <c r="AE10" s="14">
        <v>0.19942451702652</v>
      </c>
      <c r="AF10" s="14">
        <v>0.11572088070089701</v>
      </c>
    </row>
    <row r="11" spans="2:32" x14ac:dyDescent="0.3">
      <c r="B11" s="15" t="s">
        <v>263</v>
      </c>
      <c r="C11" s="14">
        <v>0.18889383797157999</v>
      </c>
      <c r="D11" s="14">
        <v>0.16969635806220801</v>
      </c>
      <c r="E11" s="14">
        <v>0.20654115116622601</v>
      </c>
      <c r="F11" s="14"/>
      <c r="G11" s="14">
        <v>0.234314582117992</v>
      </c>
      <c r="H11" s="14">
        <v>0.19509592817714699</v>
      </c>
      <c r="I11" s="14">
        <v>0.16231181739056999</v>
      </c>
      <c r="J11" s="14">
        <v>0.12974062117395499</v>
      </c>
      <c r="K11" s="14"/>
      <c r="L11" s="14">
        <v>0.13707499392695099</v>
      </c>
      <c r="M11" s="14">
        <v>0.21215584331189899</v>
      </c>
      <c r="N11" s="14">
        <v>0.30122928571587898</v>
      </c>
      <c r="O11" s="14">
        <v>0.20563936883789</v>
      </c>
      <c r="P11" s="14">
        <v>0.15579399874653899</v>
      </c>
      <c r="Q11" s="14">
        <v>0.21465088166020899</v>
      </c>
      <c r="R11" s="14">
        <v>0.15111491974841701</v>
      </c>
      <c r="S11" s="14">
        <v>0.146225564950627</v>
      </c>
      <c r="T11" s="14">
        <v>0.22388554434931099</v>
      </c>
      <c r="U11" s="14"/>
      <c r="V11" s="14">
        <v>0.18683583988163099</v>
      </c>
      <c r="W11" s="14">
        <v>0.191413163026114</v>
      </c>
      <c r="X11" s="14"/>
      <c r="Y11" s="14">
        <v>0.21008833946285599</v>
      </c>
      <c r="Z11" s="14">
        <v>0.13461726641281699</v>
      </c>
      <c r="AA11" s="14">
        <v>0.15037740725585999</v>
      </c>
      <c r="AB11" s="14"/>
      <c r="AC11" s="14">
        <v>0.24185434860357299</v>
      </c>
      <c r="AD11" s="14">
        <v>0.19528748865349699</v>
      </c>
      <c r="AE11" s="14">
        <v>6.7033721629884205E-2</v>
      </c>
      <c r="AF11" s="14">
        <v>0.169489337878997</v>
      </c>
    </row>
    <row r="12" spans="2:32" x14ac:dyDescent="0.3">
      <c r="B12" s="15" t="s">
        <v>264</v>
      </c>
      <c r="C12" s="14">
        <v>0.36248177946919602</v>
      </c>
      <c r="D12" s="14">
        <v>0.35462309214169702</v>
      </c>
      <c r="E12" s="14">
        <v>0.37116439750317598</v>
      </c>
      <c r="F12" s="14"/>
      <c r="G12" s="14">
        <v>0.37361004490945299</v>
      </c>
      <c r="H12" s="14">
        <v>0.354296672699493</v>
      </c>
      <c r="I12" s="14">
        <v>0.350457446949345</v>
      </c>
      <c r="J12" s="14">
        <v>0.38872877670177503</v>
      </c>
      <c r="K12" s="14"/>
      <c r="L12" s="14">
        <v>0.37806709160482899</v>
      </c>
      <c r="M12" s="14">
        <v>0.41022863364002499</v>
      </c>
      <c r="N12" s="14">
        <v>0.27010824343683598</v>
      </c>
      <c r="O12" s="14">
        <v>0.25250969109277099</v>
      </c>
      <c r="P12" s="14">
        <v>0.43298189419213101</v>
      </c>
      <c r="Q12" s="14">
        <v>0.35361100713867599</v>
      </c>
      <c r="R12" s="14">
        <v>0.38204347683272</v>
      </c>
      <c r="S12" s="14">
        <v>0.31766571499381002</v>
      </c>
      <c r="T12" s="14">
        <v>0.36338736201344002</v>
      </c>
      <c r="U12" s="14"/>
      <c r="V12" s="14">
        <v>0.342194741243881</v>
      </c>
      <c r="W12" s="14">
        <v>0.40131111437564099</v>
      </c>
      <c r="X12" s="14"/>
      <c r="Y12" s="14">
        <v>0.37148162809694202</v>
      </c>
      <c r="Z12" s="14">
        <v>0.36457349140683398</v>
      </c>
      <c r="AA12" s="14">
        <v>0.31507150333876899</v>
      </c>
      <c r="AB12" s="14"/>
      <c r="AC12" s="14">
        <v>0.40753231877144602</v>
      </c>
      <c r="AD12" s="14">
        <v>0.34964602385440102</v>
      </c>
      <c r="AE12" s="14">
        <v>0.38597067543267299</v>
      </c>
      <c r="AF12" s="14">
        <v>0.32690143076511702</v>
      </c>
    </row>
    <row r="13" spans="2:32" x14ac:dyDescent="0.3">
      <c r="B13" s="15" t="s">
        <v>265</v>
      </c>
      <c r="C13" s="20">
        <v>0.263227906249141</v>
      </c>
      <c r="D13" s="20">
        <v>0.29746126400369999</v>
      </c>
      <c r="E13" s="20">
        <v>0.229274176652393</v>
      </c>
      <c r="F13" s="20"/>
      <c r="G13" s="20">
        <v>0.22999294808937501</v>
      </c>
      <c r="H13" s="20">
        <v>0.268120456930036</v>
      </c>
      <c r="I13" s="20">
        <v>0.28543477533514999</v>
      </c>
      <c r="J13" s="20">
        <v>0.27201319093606102</v>
      </c>
      <c r="K13" s="20"/>
      <c r="L13" s="20">
        <v>0.33210494019916498</v>
      </c>
      <c r="M13" s="20">
        <v>0.205479351096684</v>
      </c>
      <c r="N13" s="20">
        <v>0.22379088767708299</v>
      </c>
      <c r="O13" s="20">
        <v>0.38259502208516699</v>
      </c>
      <c r="P13" s="20">
        <v>0.18003265275383601</v>
      </c>
      <c r="Q13" s="20">
        <v>0.21890423058615599</v>
      </c>
      <c r="R13" s="20">
        <v>0.289123255939221</v>
      </c>
      <c r="S13" s="20">
        <v>0.34785672276412999</v>
      </c>
      <c r="T13" s="20">
        <v>0.19969218977577399</v>
      </c>
      <c r="U13" s="20"/>
      <c r="V13" s="20">
        <v>0.27801939943500498</v>
      </c>
      <c r="W13" s="20">
        <v>0.23544094762821599</v>
      </c>
      <c r="X13" s="20"/>
      <c r="Y13" s="20">
        <v>0.23622432233534699</v>
      </c>
      <c r="Z13" s="20">
        <v>0.31235502060869802</v>
      </c>
      <c r="AA13" s="20">
        <v>0.38590507181775402</v>
      </c>
      <c r="AB13" s="20"/>
      <c r="AC13" s="20">
        <v>0.22407832956594401</v>
      </c>
      <c r="AD13" s="20">
        <v>0.24372324598816</v>
      </c>
      <c r="AE13" s="20">
        <v>0.26345924401052201</v>
      </c>
      <c r="AF13" s="20">
        <v>0.34841019660452099</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439</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1048</v>
      </c>
      <c r="D7" s="10">
        <v>567</v>
      </c>
      <c r="E7" s="10">
        <v>480</v>
      </c>
      <c r="F7" s="10"/>
      <c r="G7" s="10">
        <v>196</v>
      </c>
      <c r="H7" s="10">
        <v>414</v>
      </c>
      <c r="I7" s="10">
        <v>264</v>
      </c>
      <c r="J7" s="10">
        <v>174</v>
      </c>
      <c r="K7" s="10"/>
      <c r="L7" s="10">
        <v>216</v>
      </c>
      <c r="M7" s="10">
        <v>158</v>
      </c>
      <c r="N7" s="10">
        <v>75</v>
      </c>
      <c r="O7" s="10">
        <v>79</v>
      </c>
      <c r="P7" s="10">
        <v>80</v>
      </c>
      <c r="Q7" s="10">
        <v>117</v>
      </c>
      <c r="R7" s="10">
        <v>90</v>
      </c>
      <c r="S7" s="10">
        <v>69</v>
      </c>
      <c r="T7" s="10">
        <v>164</v>
      </c>
      <c r="U7" s="10"/>
      <c r="V7" s="10">
        <v>712</v>
      </c>
      <c r="W7" s="10">
        <v>332</v>
      </c>
      <c r="X7" s="10"/>
      <c r="Y7" s="10">
        <v>813</v>
      </c>
      <c r="Z7" s="10">
        <v>90</v>
      </c>
      <c r="AA7" s="10">
        <v>101</v>
      </c>
      <c r="AB7" s="10"/>
      <c r="AC7" s="10">
        <v>268</v>
      </c>
      <c r="AD7" s="10">
        <v>542</v>
      </c>
      <c r="AE7" s="10">
        <v>64</v>
      </c>
      <c r="AF7" s="10">
        <v>170</v>
      </c>
    </row>
    <row r="8" spans="2:32" ht="30" customHeight="1" x14ac:dyDescent="0.3">
      <c r="B8" s="11" t="s">
        <v>19</v>
      </c>
      <c r="C8" s="11">
        <v>1040</v>
      </c>
      <c r="D8" s="11">
        <v>521</v>
      </c>
      <c r="E8" s="11">
        <v>517</v>
      </c>
      <c r="F8" s="11"/>
      <c r="G8" s="11">
        <v>261</v>
      </c>
      <c r="H8" s="11">
        <v>398</v>
      </c>
      <c r="I8" s="11">
        <v>252</v>
      </c>
      <c r="J8" s="11">
        <v>129</v>
      </c>
      <c r="K8" s="11"/>
      <c r="L8" s="11">
        <v>240</v>
      </c>
      <c r="M8" s="11">
        <v>155</v>
      </c>
      <c r="N8" s="11">
        <v>67</v>
      </c>
      <c r="O8" s="11">
        <v>77</v>
      </c>
      <c r="P8" s="11">
        <v>78</v>
      </c>
      <c r="Q8" s="11">
        <v>116</v>
      </c>
      <c r="R8" s="11">
        <v>86</v>
      </c>
      <c r="S8" s="11">
        <v>62</v>
      </c>
      <c r="T8" s="11">
        <v>158</v>
      </c>
      <c r="U8" s="11"/>
      <c r="V8" s="11">
        <v>701</v>
      </c>
      <c r="W8" s="11">
        <v>334</v>
      </c>
      <c r="X8" s="11"/>
      <c r="Y8" s="11">
        <v>712</v>
      </c>
      <c r="Z8" s="11">
        <v>141</v>
      </c>
      <c r="AA8" s="11">
        <v>81</v>
      </c>
      <c r="AB8" s="11"/>
      <c r="AC8" s="11">
        <v>238</v>
      </c>
      <c r="AD8" s="11">
        <v>472</v>
      </c>
      <c r="AE8" s="11">
        <v>96</v>
      </c>
      <c r="AF8" s="11">
        <v>230</v>
      </c>
    </row>
    <row r="9" spans="2:32" x14ac:dyDescent="0.3">
      <c r="B9" s="15" t="s">
        <v>261</v>
      </c>
      <c r="C9" s="14">
        <v>0.22667762925012799</v>
      </c>
      <c r="D9" s="14">
        <v>0.25690509188536298</v>
      </c>
      <c r="E9" s="14">
        <v>0.19668500232943301</v>
      </c>
      <c r="F9" s="14"/>
      <c r="G9" s="14">
        <v>0.21401780298905901</v>
      </c>
      <c r="H9" s="14">
        <v>0.209038083032595</v>
      </c>
      <c r="I9" s="14">
        <v>0.23049147018112101</v>
      </c>
      <c r="J9" s="14">
        <v>0.29930060507488498</v>
      </c>
      <c r="K9" s="14"/>
      <c r="L9" s="14">
        <v>0.31920022241566598</v>
      </c>
      <c r="M9" s="14">
        <v>0.176615811778711</v>
      </c>
      <c r="N9" s="14">
        <v>0.143037740309675</v>
      </c>
      <c r="O9" s="14">
        <v>0.31202876398363699</v>
      </c>
      <c r="P9" s="14">
        <v>0.15099948124981699</v>
      </c>
      <c r="Q9" s="14">
        <v>0.202933860670519</v>
      </c>
      <c r="R9" s="14">
        <v>0.229383195683072</v>
      </c>
      <c r="S9" s="14">
        <v>0.29375408641539602</v>
      </c>
      <c r="T9" s="14">
        <v>0.15565154342504101</v>
      </c>
      <c r="U9" s="14"/>
      <c r="V9" s="14">
        <v>0.238444956141142</v>
      </c>
      <c r="W9" s="14">
        <v>0.20478460507048599</v>
      </c>
      <c r="X9" s="14"/>
      <c r="Y9" s="14">
        <v>0.19326817217199699</v>
      </c>
      <c r="Z9" s="14">
        <v>0.31027964707106798</v>
      </c>
      <c r="AA9" s="14">
        <v>0.30386670943951899</v>
      </c>
      <c r="AB9" s="14"/>
      <c r="AC9" s="14">
        <v>0.19139161351054099</v>
      </c>
      <c r="AD9" s="14">
        <v>0.19533785870988901</v>
      </c>
      <c r="AE9" s="14">
        <v>0.23780945945842</v>
      </c>
      <c r="AF9" s="14">
        <v>0.326919687179209</v>
      </c>
    </row>
    <row r="10" spans="2:32" x14ac:dyDescent="0.3">
      <c r="B10" s="15" t="s">
        <v>262</v>
      </c>
      <c r="C10" s="14">
        <v>0.36452141062703503</v>
      </c>
      <c r="D10" s="14">
        <v>0.35979726856308902</v>
      </c>
      <c r="E10" s="14">
        <v>0.37004875513193303</v>
      </c>
      <c r="F10" s="14"/>
      <c r="G10" s="14">
        <v>0.31246420969490901</v>
      </c>
      <c r="H10" s="14">
        <v>0.35993046844262799</v>
      </c>
      <c r="I10" s="14">
        <v>0.42694176977401399</v>
      </c>
      <c r="J10" s="14">
        <v>0.36196053819166202</v>
      </c>
      <c r="K10" s="14"/>
      <c r="L10" s="14">
        <v>0.29093337293198801</v>
      </c>
      <c r="M10" s="14">
        <v>0.45151399357197802</v>
      </c>
      <c r="N10" s="14">
        <v>0.40946719036929602</v>
      </c>
      <c r="O10" s="14">
        <v>0.29799594237883098</v>
      </c>
      <c r="P10" s="14">
        <v>0.40949528580713201</v>
      </c>
      <c r="Q10" s="14">
        <v>0.39233548069678198</v>
      </c>
      <c r="R10" s="14">
        <v>0.36393892237566</v>
      </c>
      <c r="S10" s="14">
        <v>0.380433272940922</v>
      </c>
      <c r="T10" s="14">
        <v>0.35591770781586102</v>
      </c>
      <c r="U10" s="14"/>
      <c r="V10" s="14">
        <v>0.37569927422149801</v>
      </c>
      <c r="W10" s="14">
        <v>0.33537677374924901</v>
      </c>
      <c r="X10" s="14"/>
      <c r="Y10" s="14">
        <v>0.380254603960959</v>
      </c>
      <c r="Z10" s="14">
        <v>0.29473657608193599</v>
      </c>
      <c r="AA10" s="14">
        <v>0.36778888142338201</v>
      </c>
      <c r="AB10" s="14"/>
      <c r="AC10" s="14">
        <v>0.33361434275923801</v>
      </c>
      <c r="AD10" s="14">
        <v>0.40169174723974199</v>
      </c>
      <c r="AE10" s="14">
        <v>0.33972263080093101</v>
      </c>
      <c r="AF10" s="14">
        <v>0.32235128290821502</v>
      </c>
    </row>
    <row r="11" spans="2:32" x14ac:dyDescent="0.3">
      <c r="B11" s="15" t="s">
        <v>263</v>
      </c>
      <c r="C11" s="14">
        <v>0.20049034307948199</v>
      </c>
      <c r="D11" s="14">
        <v>0.17272870919111899</v>
      </c>
      <c r="E11" s="14">
        <v>0.22679449947143299</v>
      </c>
      <c r="F11" s="14"/>
      <c r="G11" s="14">
        <v>0.21873896185121999</v>
      </c>
      <c r="H11" s="14">
        <v>0.20835417636909001</v>
      </c>
      <c r="I11" s="14">
        <v>0.19152431116572</v>
      </c>
      <c r="J11" s="14">
        <v>0.15679203126992899</v>
      </c>
      <c r="K11" s="14"/>
      <c r="L11" s="14">
        <v>0.14381786213657499</v>
      </c>
      <c r="M11" s="14">
        <v>0.214383009317554</v>
      </c>
      <c r="N11" s="14">
        <v>0.26847931848874901</v>
      </c>
      <c r="O11" s="14">
        <v>0.28012181615655501</v>
      </c>
      <c r="P11" s="14">
        <v>0.18074252001690599</v>
      </c>
      <c r="Q11" s="14">
        <v>0.20164662000499101</v>
      </c>
      <c r="R11" s="14">
        <v>0.20188142639106099</v>
      </c>
      <c r="S11" s="14">
        <v>0.169751740160098</v>
      </c>
      <c r="T11" s="14">
        <v>0.225530433236695</v>
      </c>
      <c r="U11" s="14"/>
      <c r="V11" s="14">
        <v>0.19026927945430699</v>
      </c>
      <c r="W11" s="14">
        <v>0.222266898049885</v>
      </c>
      <c r="X11" s="14"/>
      <c r="Y11" s="14">
        <v>0.22070191163587899</v>
      </c>
      <c r="Z11" s="14">
        <v>0.14510452877353</v>
      </c>
      <c r="AA11" s="14">
        <v>0.106140874029987</v>
      </c>
      <c r="AB11" s="14"/>
      <c r="AC11" s="14">
        <v>0.26525094785137399</v>
      </c>
      <c r="AD11" s="14">
        <v>0.198000417051508</v>
      </c>
      <c r="AE11" s="14">
        <v>0.116275493564614</v>
      </c>
      <c r="AF11" s="14">
        <v>0.174401583406771</v>
      </c>
    </row>
    <row r="12" spans="2:32" x14ac:dyDescent="0.3">
      <c r="B12" s="15" t="s">
        <v>264</v>
      </c>
      <c r="C12" s="14">
        <v>0.14880020013999401</v>
      </c>
      <c r="D12" s="14">
        <v>0.14487416676068399</v>
      </c>
      <c r="E12" s="14">
        <v>0.15307004594176299</v>
      </c>
      <c r="F12" s="14"/>
      <c r="G12" s="14">
        <v>0.174978939883038</v>
      </c>
      <c r="H12" s="14">
        <v>0.17393149610190001</v>
      </c>
      <c r="I12" s="14">
        <v>0.103728659460326</v>
      </c>
      <c r="J12" s="14">
        <v>0.10646591894667901</v>
      </c>
      <c r="K12" s="14"/>
      <c r="L12" s="14">
        <v>0.178343880892886</v>
      </c>
      <c r="M12" s="14">
        <v>0.12731976149455701</v>
      </c>
      <c r="N12" s="14">
        <v>0.10937397116527001</v>
      </c>
      <c r="O12" s="14">
        <v>6.8201698262889604E-2</v>
      </c>
      <c r="P12" s="14">
        <v>0.213790611470773</v>
      </c>
      <c r="Q12" s="14">
        <v>0.150603772708124</v>
      </c>
      <c r="R12" s="14">
        <v>0.120562165130336</v>
      </c>
      <c r="S12" s="14">
        <v>5.5172831292302098E-2</v>
      </c>
      <c r="T12" s="14">
        <v>0.19999517197709701</v>
      </c>
      <c r="U12" s="14"/>
      <c r="V12" s="14">
        <v>0.138865948293873</v>
      </c>
      <c r="W12" s="14">
        <v>0.17147503346654899</v>
      </c>
      <c r="X12" s="14"/>
      <c r="Y12" s="14">
        <v>0.146387433603613</v>
      </c>
      <c r="Z12" s="14">
        <v>0.18107290554640701</v>
      </c>
      <c r="AA12" s="14">
        <v>0.120780803941359</v>
      </c>
      <c r="AB12" s="14"/>
      <c r="AC12" s="14">
        <v>0.14840434534923</v>
      </c>
      <c r="AD12" s="14">
        <v>0.14622091729507</v>
      </c>
      <c r="AE12" s="14">
        <v>0.22836345247986101</v>
      </c>
      <c r="AF12" s="14">
        <v>0.123770315719402</v>
      </c>
    </row>
    <row r="13" spans="2:32" x14ac:dyDescent="0.3">
      <c r="B13" s="15" t="s">
        <v>265</v>
      </c>
      <c r="C13" s="20">
        <v>5.9510416903361403E-2</v>
      </c>
      <c r="D13" s="20">
        <v>6.5694763599745395E-2</v>
      </c>
      <c r="E13" s="20">
        <v>5.3401697125437901E-2</v>
      </c>
      <c r="F13" s="20"/>
      <c r="G13" s="20">
        <v>7.9800085581773594E-2</v>
      </c>
      <c r="H13" s="20">
        <v>4.8745776053787E-2</v>
      </c>
      <c r="I13" s="20">
        <v>4.7313789418819502E-2</v>
      </c>
      <c r="J13" s="20">
        <v>7.5480906516844498E-2</v>
      </c>
      <c r="K13" s="20"/>
      <c r="L13" s="20">
        <v>6.7704661622884396E-2</v>
      </c>
      <c r="M13" s="20">
        <v>3.0167423837199898E-2</v>
      </c>
      <c r="N13" s="20">
        <v>6.9641779667009407E-2</v>
      </c>
      <c r="O13" s="20">
        <v>4.1651779218087201E-2</v>
      </c>
      <c r="P13" s="20">
        <v>4.4972101455372601E-2</v>
      </c>
      <c r="Q13" s="20">
        <v>5.2480265919582998E-2</v>
      </c>
      <c r="R13" s="20">
        <v>8.4234290419871405E-2</v>
      </c>
      <c r="S13" s="20">
        <v>0.100888069191282</v>
      </c>
      <c r="T13" s="20">
        <v>6.2905143545306005E-2</v>
      </c>
      <c r="U13" s="20"/>
      <c r="V13" s="20">
        <v>5.6720541889179403E-2</v>
      </c>
      <c r="W13" s="20">
        <v>6.6096689663831698E-2</v>
      </c>
      <c r="X13" s="20"/>
      <c r="Y13" s="20">
        <v>5.93878786275528E-2</v>
      </c>
      <c r="Z13" s="20">
        <v>6.8806342527058695E-2</v>
      </c>
      <c r="AA13" s="20">
        <v>0.101422731165753</v>
      </c>
      <c r="AB13" s="20"/>
      <c r="AC13" s="20">
        <v>6.1338750529616098E-2</v>
      </c>
      <c r="AD13" s="20">
        <v>5.8749059703791497E-2</v>
      </c>
      <c r="AE13" s="20">
        <v>7.7828963696174203E-2</v>
      </c>
      <c r="AF13" s="20">
        <v>5.2557130786403297E-2</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440</v>
      </c>
      <c r="E2" s="23"/>
      <c r="F2" s="23"/>
      <c r="G2" s="23"/>
    </row>
    <row r="6" spans="2:7" ht="49.95" customHeight="1" x14ac:dyDescent="0.3">
      <c r="B6" s="17" t="s">
        <v>14</v>
      </c>
      <c r="C6" s="17" t="s">
        <v>434</v>
      </c>
      <c r="D6" s="17" t="s">
        <v>433</v>
      </c>
      <c r="E6" s="17" t="s">
        <v>432</v>
      </c>
      <c r="F6" s="17" t="s">
        <v>431</v>
      </c>
    </row>
    <row r="7" spans="2:7" x14ac:dyDescent="0.3">
      <c r="B7" s="15" t="s">
        <v>261</v>
      </c>
      <c r="C7" s="14">
        <v>0.20669517048383801</v>
      </c>
      <c r="D7" s="14">
        <v>4.5306708012573402E-2</v>
      </c>
      <c r="E7" s="14">
        <v>2.5496045862031899E-2</v>
      </c>
      <c r="F7" s="14">
        <v>3.2313732353664699E-2</v>
      </c>
    </row>
    <row r="8" spans="2:7" x14ac:dyDescent="0.3">
      <c r="B8" s="15" t="s">
        <v>262</v>
      </c>
      <c r="C8" s="14">
        <v>0.284944831349489</v>
      </c>
      <c r="D8" s="14">
        <v>0.108595658555592</v>
      </c>
      <c r="E8" s="14">
        <v>0.109613640872709</v>
      </c>
      <c r="F8" s="14">
        <v>6.8294328877390606E-2</v>
      </c>
    </row>
    <row r="9" spans="2:7" x14ac:dyDescent="0.3">
      <c r="B9" s="15" t="s">
        <v>263</v>
      </c>
      <c r="C9" s="14">
        <v>0.19603403829044899</v>
      </c>
      <c r="D9" s="14">
        <v>0.16157664858821399</v>
      </c>
      <c r="E9" s="14">
        <v>0.19632288691677099</v>
      </c>
      <c r="F9" s="14">
        <v>0.17435484698537099</v>
      </c>
    </row>
    <row r="10" spans="2:7" x14ac:dyDescent="0.3">
      <c r="B10" s="15" t="s">
        <v>264</v>
      </c>
      <c r="C10" s="14">
        <v>0.21372720071895601</v>
      </c>
      <c r="D10" s="14">
        <v>0.39044630493077898</v>
      </c>
      <c r="E10" s="14">
        <v>0.39198279659699797</v>
      </c>
      <c r="F10" s="14">
        <v>0.39724875150679001</v>
      </c>
    </row>
    <row r="11" spans="2:7" x14ac:dyDescent="0.3">
      <c r="B11" s="15" t="s">
        <v>265</v>
      </c>
      <c r="C11" s="14">
        <v>9.8598759157267499E-2</v>
      </c>
      <c r="D11" s="14">
        <v>0.29407467991284097</v>
      </c>
      <c r="E11" s="14">
        <v>0.27658462975149001</v>
      </c>
      <c r="F11" s="14">
        <v>0.327788340276784</v>
      </c>
    </row>
    <row r="12" spans="2:7" x14ac:dyDescent="0.3">
      <c r="B12" s="16" t="s">
        <v>82</v>
      </c>
      <c r="C12" s="16"/>
      <c r="D12" s="16"/>
      <c r="E12" s="16"/>
      <c r="F12" s="16"/>
    </row>
    <row r="13" spans="2:7" x14ac:dyDescent="0.3">
      <c r="B13" t="s">
        <v>65</v>
      </c>
    </row>
    <row r="14" spans="2:7" x14ac:dyDescent="0.3">
      <c r="B14" t="s">
        <v>66</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441</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961</v>
      </c>
      <c r="D7" s="10">
        <v>515</v>
      </c>
      <c r="E7" s="10">
        <v>444</v>
      </c>
      <c r="F7" s="10"/>
      <c r="G7" s="10">
        <v>190</v>
      </c>
      <c r="H7" s="10">
        <v>384</v>
      </c>
      <c r="I7" s="10">
        <v>238</v>
      </c>
      <c r="J7" s="10">
        <v>149</v>
      </c>
      <c r="K7" s="10"/>
      <c r="L7" s="10">
        <v>189</v>
      </c>
      <c r="M7" s="10">
        <v>139</v>
      </c>
      <c r="N7" s="10">
        <v>68</v>
      </c>
      <c r="O7" s="10">
        <v>85</v>
      </c>
      <c r="P7" s="10">
        <v>80</v>
      </c>
      <c r="Q7" s="10">
        <v>124</v>
      </c>
      <c r="R7" s="10">
        <v>94</v>
      </c>
      <c r="S7" s="10">
        <v>48</v>
      </c>
      <c r="T7" s="10">
        <v>134</v>
      </c>
      <c r="U7" s="10"/>
      <c r="V7" s="10">
        <v>640</v>
      </c>
      <c r="W7" s="10">
        <v>313</v>
      </c>
      <c r="X7" s="10"/>
      <c r="Y7" s="10">
        <v>763</v>
      </c>
      <c r="Z7" s="10">
        <v>78</v>
      </c>
      <c r="AA7" s="10">
        <v>75</v>
      </c>
      <c r="AB7" s="10"/>
      <c r="AC7" s="10">
        <v>265</v>
      </c>
      <c r="AD7" s="10">
        <v>494</v>
      </c>
      <c r="AE7" s="10">
        <v>48</v>
      </c>
      <c r="AF7" s="10">
        <v>146</v>
      </c>
    </row>
    <row r="8" spans="2:32" ht="30" customHeight="1" x14ac:dyDescent="0.3">
      <c r="B8" s="11" t="s">
        <v>19</v>
      </c>
      <c r="C8" s="11">
        <v>969</v>
      </c>
      <c r="D8" s="11">
        <v>482</v>
      </c>
      <c r="E8" s="11">
        <v>485</v>
      </c>
      <c r="F8" s="11"/>
      <c r="G8" s="11">
        <v>262</v>
      </c>
      <c r="H8" s="11">
        <v>364</v>
      </c>
      <c r="I8" s="11">
        <v>230</v>
      </c>
      <c r="J8" s="11">
        <v>113</v>
      </c>
      <c r="K8" s="11"/>
      <c r="L8" s="11">
        <v>208</v>
      </c>
      <c r="M8" s="11">
        <v>139</v>
      </c>
      <c r="N8" s="11">
        <v>59</v>
      </c>
      <c r="O8" s="11">
        <v>81</v>
      </c>
      <c r="P8" s="11">
        <v>80</v>
      </c>
      <c r="Q8" s="11">
        <v>130</v>
      </c>
      <c r="R8" s="11">
        <v>91</v>
      </c>
      <c r="S8" s="11">
        <v>44</v>
      </c>
      <c r="T8" s="11">
        <v>138</v>
      </c>
      <c r="U8" s="11"/>
      <c r="V8" s="11">
        <v>640</v>
      </c>
      <c r="W8" s="11">
        <v>317</v>
      </c>
      <c r="X8" s="11"/>
      <c r="Y8" s="11">
        <v>674</v>
      </c>
      <c r="Z8" s="11">
        <v>120</v>
      </c>
      <c r="AA8" s="11">
        <v>59</v>
      </c>
      <c r="AB8" s="11"/>
      <c r="AC8" s="11">
        <v>237</v>
      </c>
      <c r="AD8" s="11">
        <v>433</v>
      </c>
      <c r="AE8" s="11">
        <v>80</v>
      </c>
      <c r="AF8" s="11">
        <v>207</v>
      </c>
    </row>
    <row r="9" spans="2:32" x14ac:dyDescent="0.3">
      <c r="B9" s="15" t="s">
        <v>261</v>
      </c>
      <c r="C9" s="14">
        <v>0.20669517048383801</v>
      </c>
      <c r="D9" s="14">
        <v>0.22569358860643701</v>
      </c>
      <c r="E9" s="14">
        <v>0.186868194697144</v>
      </c>
      <c r="F9" s="14"/>
      <c r="G9" s="14">
        <v>0.21992569602357201</v>
      </c>
      <c r="H9" s="14">
        <v>0.176650548117156</v>
      </c>
      <c r="I9" s="14">
        <v>0.24136142985955999</v>
      </c>
      <c r="J9" s="14">
        <v>0.20247603034012701</v>
      </c>
      <c r="K9" s="14"/>
      <c r="L9" s="14">
        <v>0.33383886508126598</v>
      </c>
      <c r="M9" s="14">
        <v>0.12767826421283901</v>
      </c>
      <c r="N9" s="14">
        <v>0.15123265563069799</v>
      </c>
      <c r="O9" s="14">
        <v>0.14262798094620899</v>
      </c>
      <c r="P9" s="14">
        <v>0.18779888304772899</v>
      </c>
      <c r="Q9" s="14">
        <v>0.18185734782489299</v>
      </c>
      <c r="R9" s="14">
        <v>0.23914504892343999</v>
      </c>
      <c r="S9" s="14">
        <v>0.163871061282655</v>
      </c>
      <c r="T9" s="14">
        <v>0.18284808101685701</v>
      </c>
      <c r="U9" s="14"/>
      <c r="V9" s="14">
        <v>0.23864003947816301</v>
      </c>
      <c r="W9" s="14">
        <v>0.14100881805930701</v>
      </c>
      <c r="X9" s="14"/>
      <c r="Y9" s="14">
        <v>0.15138356409290299</v>
      </c>
      <c r="Z9" s="14">
        <v>0.29874470923105401</v>
      </c>
      <c r="AA9" s="14">
        <v>0.51014976601274997</v>
      </c>
      <c r="AB9" s="14"/>
      <c r="AC9" s="14">
        <v>0.102951478295501</v>
      </c>
      <c r="AD9" s="14">
        <v>0.177592051196545</v>
      </c>
      <c r="AE9" s="14">
        <v>0.25372775231633699</v>
      </c>
      <c r="AF9" s="14">
        <v>0.36641658399680999</v>
      </c>
    </row>
    <row r="10" spans="2:32" x14ac:dyDescent="0.3">
      <c r="B10" s="15" t="s">
        <v>262</v>
      </c>
      <c r="C10" s="14">
        <v>0.284944831349489</v>
      </c>
      <c r="D10" s="14">
        <v>0.27821520364925501</v>
      </c>
      <c r="E10" s="14">
        <v>0.29277759427027</v>
      </c>
      <c r="F10" s="14"/>
      <c r="G10" s="14">
        <v>0.33260202642484699</v>
      </c>
      <c r="H10" s="14">
        <v>0.26575116352789302</v>
      </c>
      <c r="I10" s="14">
        <v>0.26689350965981301</v>
      </c>
      <c r="J10" s="14">
        <v>0.27305387183804902</v>
      </c>
      <c r="K10" s="14"/>
      <c r="L10" s="14">
        <v>0.31811143532025499</v>
      </c>
      <c r="M10" s="14">
        <v>0.30444480122373702</v>
      </c>
      <c r="N10" s="14">
        <v>0.23125640487532401</v>
      </c>
      <c r="O10" s="14">
        <v>0.31660075576774799</v>
      </c>
      <c r="P10" s="14">
        <v>0.25006270212874598</v>
      </c>
      <c r="Q10" s="14">
        <v>0.26343613443029701</v>
      </c>
      <c r="R10" s="14">
        <v>0.16816125091623799</v>
      </c>
      <c r="S10" s="14">
        <v>0.36210845932674302</v>
      </c>
      <c r="T10" s="14">
        <v>0.31270260237514103</v>
      </c>
      <c r="U10" s="14"/>
      <c r="V10" s="14">
        <v>0.28740807272271002</v>
      </c>
      <c r="W10" s="14">
        <v>0.26921271488118298</v>
      </c>
      <c r="X10" s="14"/>
      <c r="Y10" s="14">
        <v>0.29453496714758698</v>
      </c>
      <c r="Z10" s="14">
        <v>0.35473821116312998</v>
      </c>
      <c r="AA10" s="14">
        <v>0.17887583743886201</v>
      </c>
      <c r="AB10" s="14"/>
      <c r="AC10" s="14">
        <v>0.27687641742684099</v>
      </c>
      <c r="AD10" s="14">
        <v>0.30386446532704903</v>
      </c>
      <c r="AE10" s="14">
        <v>0.24651421864443099</v>
      </c>
      <c r="AF10" s="14">
        <v>0.25296400599073698</v>
      </c>
    </row>
    <row r="11" spans="2:32" x14ac:dyDescent="0.3">
      <c r="B11" s="15" t="s">
        <v>263</v>
      </c>
      <c r="C11" s="14">
        <v>0.19603403829044899</v>
      </c>
      <c r="D11" s="14">
        <v>0.187269892396218</v>
      </c>
      <c r="E11" s="14">
        <v>0.203296471801544</v>
      </c>
      <c r="F11" s="14"/>
      <c r="G11" s="14">
        <v>0.178503332456285</v>
      </c>
      <c r="H11" s="14">
        <v>0.22649771106924599</v>
      </c>
      <c r="I11" s="14">
        <v>0.15559270592388</v>
      </c>
      <c r="J11" s="14">
        <v>0.22064555557624799</v>
      </c>
      <c r="K11" s="14"/>
      <c r="L11" s="14">
        <v>0.113884244142228</v>
      </c>
      <c r="M11" s="14">
        <v>0.22637689176647899</v>
      </c>
      <c r="N11" s="14">
        <v>0.21204691317734101</v>
      </c>
      <c r="O11" s="14">
        <v>0.22518426256139901</v>
      </c>
      <c r="P11" s="14">
        <v>0.287186141110224</v>
      </c>
      <c r="Q11" s="14">
        <v>0.16746315954094701</v>
      </c>
      <c r="R11" s="14">
        <v>0.22940924567191001</v>
      </c>
      <c r="S11" s="14">
        <v>0.125959035467236</v>
      </c>
      <c r="T11" s="14">
        <v>0.23921146886980199</v>
      </c>
      <c r="U11" s="14"/>
      <c r="V11" s="14">
        <v>0.19223895621388101</v>
      </c>
      <c r="W11" s="14">
        <v>0.20811745456453101</v>
      </c>
      <c r="X11" s="14"/>
      <c r="Y11" s="14">
        <v>0.220881647025021</v>
      </c>
      <c r="Z11" s="14">
        <v>0.113633569644503</v>
      </c>
      <c r="AA11" s="14">
        <v>6.3364769546604402E-2</v>
      </c>
      <c r="AB11" s="14"/>
      <c r="AC11" s="14">
        <v>0.24015720085923301</v>
      </c>
      <c r="AD11" s="14">
        <v>0.21050687108097199</v>
      </c>
      <c r="AE11" s="14">
        <v>0.11322154017276601</v>
      </c>
      <c r="AF11" s="14">
        <v>0.154003281247656</v>
      </c>
    </row>
    <row r="12" spans="2:32" x14ac:dyDescent="0.3">
      <c r="B12" s="15" t="s">
        <v>264</v>
      </c>
      <c r="C12" s="14">
        <v>0.21372720071895601</v>
      </c>
      <c r="D12" s="14">
        <v>0.21274892311217999</v>
      </c>
      <c r="E12" s="14">
        <v>0.21555181708151899</v>
      </c>
      <c r="F12" s="14"/>
      <c r="G12" s="14">
        <v>0.184294638542366</v>
      </c>
      <c r="H12" s="14">
        <v>0.236536878617227</v>
      </c>
      <c r="I12" s="14">
        <v>0.224392326348344</v>
      </c>
      <c r="J12" s="14">
        <v>0.18664729331073901</v>
      </c>
      <c r="K12" s="14"/>
      <c r="L12" s="14">
        <v>0.14382871741192499</v>
      </c>
      <c r="M12" s="14">
        <v>0.24933018059994699</v>
      </c>
      <c r="N12" s="14">
        <v>0.29117166059883498</v>
      </c>
      <c r="O12" s="14">
        <v>0.21063421298828999</v>
      </c>
      <c r="P12" s="14">
        <v>0.188234445533529</v>
      </c>
      <c r="Q12" s="14">
        <v>0.26033958807697299</v>
      </c>
      <c r="R12" s="14">
        <v>0.24970326131446199</v>
      </c>
      <c r="S12" s="14">
        <v>0.21845801679195101</v>
      </c>
      <c r="T12" s="14">
        <v>0.19747978730879601</v>
      </c>
      <c r="U12" s="14"/>
      <c r="V12" s="14">
        <v>0.196350960643703</v>
      </c>
      <c r="W12" s="14">
        <v>0.256345270599032</v>
      </c>
      <c r="X12" s="14"/>
      <c r="Y12" s="14">
        <v>0.237889988881298</v>
      </c>
      <c r="Z12" s="14">
        <v>0.136158817062626</v>
      </c>
      <c r="AA12" s="14">
        <v>0.158086459115858</v>
      </c>
      <c r="AB12" s="14"/>
      <c r="AC12" s="14">
        <v>0.27138938690202502</v>
      </c>
      <c r="AD12" s="14">
        <v>0.22170503910273801</v>
      </c>
      <c r="AE12" s="14">
        <v>0.21178732810918399</v>
      </c>
      <c r="AF12" s="14">
        <v>0.14328358486048301</v>
      </c>
    </row>
    <row r="13" spans="2:32" x14ac:dyDescent="0.3">
      <c r="B13" s="15" t="s">
        <v>265</v>
      </c>
      <c r="C13" s="20">
        <v>9.8598759157267499E-2</v>
      </c>
      <c r="D13" s="20">
        <v>9.6072392235910603E-2</v>
      </c>
      <c r="E13" s="20">
        <v>0.101505922149523</v>
      </c>
      <c r="F13" s="20"/>
      <c r="G13" s="20">
        <v>8.4674306552930206E-2</v>
      </c>
      <c r="H13" s="20">
        <v>9.4563698668478594E-2</v>
      </c>
      <c r="I13" s="20">
        <v>0.111760028208404</v>
      </c>
      <c r="J13" s="20">
        <v>0.117177248934837</v>
      </c>
      <c r="K13" s="20"/>
      <c r="L13" s="20">
        <v>9.0336738044326306E-2</v>
      </c>
      <c r="M13" s="20">
        <v>9.2169862196998104E-2</v>
      </c>
      <c r="N13" s="20">
        <v>0.11429236571780101</v>
      </c>
      <c r="O13" s="20">
        <v>0.104952787736355</v>
      </c>
      <c r="P13" s="20">
        <v>8.6717828179771694E-2</v>
      </c>
      <c r="Q13" s="20">
        <v>0.126903770126891</v>
      </c>
      <c r="R13" s="20">
        <v>0.113581193173951</v>
      </c>
      <c r="S13" s="20">
        <v>0.12960342713141601</v>
      </c>
      <c r="T13" s="20">
        <v>6.7758060429404507E-2</v>
      </c>
      <c r="U13" s="20"/>
      <c r="V13" s="20">
        <v>8.5361970941544504E-2</v>
      </c>
      <c r="W13" s="20">
        <v>0.12531574189594799</v>
      </c>
      <c r="X13" s="20"/>
      <c r="Y13" s="20">
        <v>9.5309832853191001E-2</v>
      </c>
      <c r="Z13" s="20">
        <v>9.6724692898687001E-2</v>
      </c>
      <c r="AA13" s="20">
        <v>8.9523167885925001E-2</v>
      </c>
      <c r="AB13" s="20"/>
      <c r="AC13" s="20">
        <v>0.108625516516399</v>
      </c>
      <c r="AD13" s="20">
        <v>8.6331573292695696E-2</v>
      </c>
      <c r="AE13" s="20">
        <v>0.174749160757282</v>
      </c>
      <c r="AF13" s="20">
        <v>8.3332543904313897E-2</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442</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961</v>
      </c>
      <c r="D7" s="10">
        <v>515</v>
      </c>
      <c r="E7" s="10">
        <v>444</v>
      </c>
      <c r="F7" s="10"/>
      <c r="G7" s="10">
        <v>190</v>
      </c>
      <c r="H7" s="10">
        <v>384</v>
      </c>
      <c r="I7" s="10">
        <v>238</v>
      </c>
      <c r="J7" s="10">
        <v>149</v>
      </c>
      <c r="K7" s="10"/>
      <c r="L7" s="10">
        <v>189</v>
      </c>
      <c r="M7" s="10">
        <v>139</v>
      </c>
      <c r="N7" s="10">
        <v>68</v>
      </c>
      <c r="O7" s="10">
        <v>85</v>
      </c>
      <c r="P7" s="10">
        <v>80</v>
      </c>
      <c r="Q7" s="10">
        <v>124</v>
      </c>
      <c r="R7" s="10">
        <v>94</v>
      </c>
      <c r="S7" s="10">
        <v>48</v>
      </c>
      <c r="T7" s="10">
        <v>134</v>
      </c>
      <c r="U7" s="10"/>
      <c r="V7" s="10">
        <v>640</v>
      </c>
      <c r="W7" s="10">
        <v>313</v>
      </c>
      <c r="X7" s="10"/>
      <c r="Y7" s="10">
        <v>763</v>
      </c>
      <c r="Z7" s="10">
        <v>78</v>
      </c>
      <c r="AA7" s="10">
        <v>75</v>
      </c>
      <c r="AB7" s="10"/>
      <c r="AC7" s="10">
        <v>265</v>
      </c>
      <c r="AD7" s="10">
        <v>494</v>
      </c>
      <c r="AE7" s="10">
        <v>48</v>
      </c>
      <c r="AF7" s="10">
        <v>146</v>
      </c>
    </row>
    <row r="8" spans="2:32" ht="30" customHeight="1" x14ac:dyDescent="0.3">
      <c r="B8" s="11" t="s">
        <v>19</v>
      </c>
      <c r="C8" s="11">
        <v>969</v>
      </c>
      <c r="D8" s="11">
        <v>482</v>
      </c>
      <c r="E8" s="11">
        <v>485</v>
      </c>
      <c r="F8" s="11"/>
      <c r="G8" s="11">
        <v>262</v>
      </c>
      <c r="H8" s="11">
        <v>364</v>
      </c>
      <c r="I8" s="11">
        <v>230</v>
      </c>
      <c r="J8" s="11">
        <v>113</v>
      </c>
      <c r="K8" s="11"/>
      <c r="L8" s="11">
        <v>208</v>
      </c>
      <c r="M8" s="11">
        <v>139</v>
      </c>
      <c r="N8" s="11">
        <v>59</v>
      </c>
      <c r="O8" s="11">
        <v>81</v>
      </c>
      <c r="P8" s="11">
        <v>80</v>
      </c>
      <c r="Q8" s="11">
        <v>130</v>
      </c>
      <c r="R8" s="11">
        <v>91</v>
      </c>
      <c r="S8" s="11">
        <v>44</v>
      </c>
      <c r="T8" s="11">
        <v>138</v>
      </c>
      <c r="U8" s="11"/>
      <c r="V8" s="11">
        <v>640</v>
      </c>
      <c r="W8" s="11">
        <v>317</v>
      </c>
      <c r="X8" s="11"/>
      <c r="Y8" s="11">
        <v>674</v>
      </c>
      <c r="Z8" s="11">
        <v>120</v>
      </c>
      <c r="AA8" s="11">
        <v>59</v>
      </c>
      <c r="AB8" s="11"/>
      <c r="AC8" s="11">
        <v>237</v>
      </c>
      <c r="AD8" s="11">
        <v>433</v>
      </c>
      <c r="AE8" s="11">
        <v>80</v>
      </c>
      <c r="AF8" s="11">
        <v>207</v>
      </c>
    </row>
    <row r="9" spans="2:32" x14ac:dyDescent="0.3">
      <c r="B9" s="15" t="s">
        <v>261</v>
      </c>
      <c r="C9" s="14">
        <v>4.5306708012573402E-2</v>
      </c>
      <c r="D9" s="14">
        <v>4.8107812910367899E-2</v>
      </c>
      <c r="E9" s="14">
        <v>4.2698997358894902E-2</v>
      </c>
      <c r="F9" s="14"/>
      <c r="G9" s="14">
        <v>2.5527676297757401E-2</v>
      </c>
      <c r="H9" s="14">
        <v>3.6232956146652298E-2</v>
      </c>
      <c r="I9" s="14">
        <v>7.2407639379062402E-2</v>
      </c>
      <c r="J9" s="14">
        <v>6.5380598452495095E-2</v>
      </c>
      <c r="K9" s="14"/>
      <c r="L9" s="14">
        <v>1.9566291412802601E-2</v>
      </c>
      <c r="M9" s="14">
        <v>3.9076828451064402E-2</v>
      </c>
      <c r="N9" s="14">
        <v>6.2487438296362198E-2</v>
      </c>
      <c r="O9" s="14">
        <v>6.7955553691498999E-2</v>
      </c>
      <c r="P9" s="14">
        <v>3.8511845227033902E-2</v>
      </c>
      <c r="Q9" s="14">
        <v>6.0589567587552497E-2</v>
      </c>
      <c r="R9" s="14">
        <v>6.0065377197901997E-2</v>
      </c>
      <c r="S9" s="14">
        <v>4.2268316023350697E-2</v>
      </c>
      <c r="T9" s="14">
        <v>5.0527553456792301E-2</v>
      </c>
      <c r="U9" s="14"/>
      <c r="V9" s="14">
        <v>3.6858348189731598E-2</v>
      </c>
      <c r="W9" s="14">
        <v>6.0476689119952097E-2</v>
      </c>
      <c r="X9" s="14"/>
      <c r="Y9" s="14">
        <v>5.3552654781794898E-2</v>
      </c>
      <c r="Z9" s="14">
        <v>3.04699482750392E-2</v>
      </c>
      <c r="AA9" s="14">
        <v>0</v>
      </c>
      <c r="AB9" s="14"/>
      <c r="AC9" s="14">
        <v>8.0895458342696999E-2</v>
      </c>
      <c r="AD9" s="14">
        <v>3.6525102025221502E-2</v>
      </c>
      <c r="AE9" s="14">
        <v>0</v>
      </c>
      <c r="AF9" s="14">
        <v>3.7555849361740203E-2</v>
      </c>
    </row>
    <row r="10" spans="2:32" x14ac:dyDescent="0.3">
      <c r="B10" s="15" t="s">
        <v>262</v>
      </c>
      <c r="C10" s="14">
        <v>0.108595658555592</v>
      </c>
      <c r="D10" s="14">
        <v>0.111551885558696</v>
      </c>
      <c r="E10" s="14">
        <v>0.10608551141283599</v>
      </c>
      <c r="F10" s="14"/>
      <c r="G10" s="14">
        <v>9.2082000296832806E-2</v>
      </c>
      <c r="H10" s="14">
        <v>0.109146725345716</v>
      </c>
      <c r="I10" s="14">
        <v>0.12766957192897699</v>
      </c>
      <c r="J10" s="14">
        <v>0.106325769678748</v>
      </c>
      <c r="K10" s="14"/>
      <c r="L10" s="14">
        <v>6.3827835459136603E-2</v>
      </c>
      <c r="M10" s="14">
        <v>0.148543627543056</v>
      </c>
      <c r="N10" s="14">
        <v>0.111003631958437</v>
      </c>
      <c r="O10" s="14">
        <v>0.150822688107804</v>
      </c>
      <c r="P10" s="14">
        <v>0.122999820785668</v>
      </c>
      <c r="Q10" s="14">
        <v>0.107615335563153</v>
      </c>
      <c r="R10" s="14">
        <v>0.146562602627303</v>
      </c>
      <c r="S10" s="14">
        <v>0.11547045110232999</v>
      </c>
      <c r="T10" s="14">
        <v>7.5275831677277999E-2</v>
      </c>
      <c r="U10" s="14"/>
      <c r="V10" s="14">
        <v>9.7886174169551199E-2</v>
      </c>
      <c r="W10" s="14">
        <v>0.13179498063745099</v>
      </c>
      <c r="X10" s="14"/>
      <c r="Y10" s="14">
        <v>0.129366417959969</v>
      </c>
      <c r="Z10" s="14">
        <v>6.5966950099040994E-2</v>
      </c>
      <c r="AA10" s="14">
        <v>0</v>
      </c>
      <c r="AB10" s="14"/>
      <c r="AC10" s="14">
        <v>0.15078808626012799</v>
      </c>
      <c r="AD10" s="14">
        <v>0.117163401950034</v>
      </c>
      <c r="AE10" s="14">
        <v>7.5540848391048798E-2</v>
      </c>
      <c r="AF10" s="14">
        <v>5.7537955939553999E-2</v>
      </c>
    </row>
    <row r="11" spans="2:32" x14ac:dyDescent="0.3">
      <c r="B11" s="15" t="s">
        <v>263</v>
      </c>
      <c r="C11" s="14">
        <v>0.16157664858821399</v>
      </c>
      <c r="D11" s="14">
        <v>0.16370697494081299</v>
      </c>
      <c r="E11" s="14">
        <v>0.15835973294805</v>
      </c>
      <c r="F11" s="14"/>
      <c r="G11" s="14">
        <v>0.19533373307628801</v>
      </c>
      <c r="H11" s="14">
        <v>0.17917837935769201</v>
      </c>
      <c r="I11" s="14">
        <v>0.10218672186941399</v>
      </c>
      <c r="J11" s="14">
        <v>0.14722953124045501</v>
      </c>
      <c r="K11" s="14"/>
      <c r="L11" s="14">
        <v>0.12118611680595701</v>
      </c>
      <c r="M11" s="14">
        <v>0.20580041797868401</v>
      </c>
      <c r="N11" s="14">
        <v>0.284835638155087</v>
      </c>
      <c r="O11" s="14">
        <v>0.15311447184157201</v>
      </c>
      <c r="P11" s="14">
        <v>0.12713297439228299</v>
      </c>
      <c r="Q11" s="14">
        <v>0.13938194789295499</v>
      </c>
      <c r="R11" s="14">
        <v>0.19413194654177199</v>
      </c>
      <c r="S11" s="14">
        <v>0.13899251103940699</v>
      </c>
      <c r="T11" s="14">
        <v>0.15640722510718599</v>
      </c>
      <c r="U11" s="14"/>
      <c r="V11" s="14">
        <v>0.140079053290217</v>
      </c>
      <c r="W11" s="14">
        <v>0.19881661696039099</v>
      </c>
      <c r="X11" s="14"/>
      <c r="Y11" s="14">
        <v>0.185300140194601</v>
      </c>
      <c r="Z11" s="14">
        <v>5.9375303124538002E-2</v>
      </c>
      <c r="AA11" s="14">
        <v>0.124719817301522</v>
      </c>
      <c r="AB11" s="14"/>
      <c r="AC11" s="14">
        <v>0.220037842632229</v>
      </c>
      <c r="AD11" s="14">
        <v>0.16316544363900101</v>
      </c>
      <c r="AE11" s="14">
        <v>0.135963197457002</v>
      </c>
      <c r="AF11" s="14">
        <v>9.1758064061738698E-2</v>
      </c>
    </row>
    <row r="12" spans="2:32" x14ac:dyDescent="0.3">
      <c r="B12" s="15" t="s">
        <v>264</v>
      </c>
      <c r="C12" s="14">
        <v>0.39044630493077898</v>
      </c>
      <c r="D12" s="14">
        <v>0.37414962420153502</v>
      </c>
      <c r="E12" s="14">
        <v>0.40822167116171598</v>
      </c>
      <c r="F12" s="14"/>
      <c r="G12" s="14">
        <v>0.37609205964447001</v>
      </c>
      <c r="H12" s="14">
        <v>0.42218472416965502</v>
      </c>
      <c r="I12" s="14">
        <v>0.37401543967461598</v>
      </c>
      <c r="J12" s="14">
        <v>0.35466810824310502</v>
      </c>
      <c r="K12" s="14"/>
      <c r="L12" s="14">
        <v>0.42843742994856299</v>
      </c>
      <c r="M12" s="14">
        <v>0.36282792515342299</v>
      </c>
      <c r="N12" s="14">
        <v>0.28609511684995997</v>
      </c>
      <c r="O12" s="14">
        <v>0.39693183943254201</v>
      </c>
      <c r="P12" s="14">
        <v>0.39945762933574402</v>
      </c>
      <c r="Q12" s="14">
        <v>0.41399700138567003</v>
      </c>
      <c r="R12" s="14">
        <v>0.35709723395066301</v>
      </c>
      <c r="S12" s="14">
        <v>0.382422142384651</v>
      </c>
      <c r="T12" s="14">
        <v>0.39917576206340399</v>
      </c>
      <c r="U12" s="14"/>
      <c r="V12" s="14">
        <v>0.374164729657392</v>
      </c>
      <c r="W12" s="14">
        <v>0.425665203093814</v>
      </c>
      <c r="X12" s="14"/>
      <c r="Y12" s="14">
        <v>0.39035951371626298</v>
      </c>
      <c r="Z12" s="14">
        <v>0.43231043137263803</v>
      </c>
      <c r="AA12" s="14">
        <v>0.24988135023083199</v>
      </c>
      <c r="AB12" s="14"/>
      <c r="AC12" s="14">
        <v>0.37820961064553699</v>
      </c>
      <c r="AD12" s="14">
        <v>0.40051904087554102</v>
      </c>
      <c r="AE12" s="14">
        <v>0.56622005633642103</v>
      </c>
      <c r="AF12" s="14">
        <v>0.31900381583514298</v>
      </c>
    </row>
    <row r="13" spans="2:32" x14ac:dyDescent="0.3">
      <c r="B13" s="15" t="s">
        <v>265</v>
      </c>
      <c r="C13" s="20">
        <v>0.29407467991284097</v>
      </c>
      <c r="D13" s="20">
        <v>0.30248370238858902</v>
      </c>
      <c r="E13" s="20">
        <v>0.28463408711850402</v>
      </c>
      <c r="F13" s="20"/>
      <c r="G13" s="20">
        <v>0.31096453068465202</v>
      </c>
      <c r="H13" s="20">
        <v>0.25325721498028497</v>
      </c>
      <c r="I13" s="20">
        <v>0.32372062714792998</v>
      </c>
      <c r="J13" s="20">
        <v>0.32639599238519601</v>
      </c>
      <c r="K13" s="20"/>
      <c r="L13" s="20">
        <v>0.366982326373541</v>
      </c>
      <c r="M13" s="20">
        <v>0.243751200873772</v>
      </c>
      <c r="N13" s="20">
        <v>0.25557817474015398</v>
      </c>
      <c r="O13" s="20">
        <v>0.23117544692658401</v>
      </c>
      <c r="P13" s="20">
        <v>0.31189773025927198</v>
      </c>
      <c r="Q13" s="20">
        <v>0.27841614757067001</v>
      </c>
      <c r="R13" s="20">
        <v>0.242142839682361</v>
      </c>
      <c r="S13" s="20">
        <v>0.32084657945026201</v>
      </c>
      <c r="T13" s="20">
        <v>0.31861362769534002</v>
      </c>
      <c r="U13" s="20"/>
      <c r="V13" s="20">
        <v>0.351011694693108</v>
      </c>
      <c r="W13" s="20">
        <v>0.183246510188392</v>
      </c>
      <c r="X13" s="20"/>
      <c r="Y13" s="20">
        <v>0.24142127334737201</v>
      </c>
      <c r="Z13" s="20">
        <v>0.41187736712874401</v>
      </c>
      <c r="AA13" s="20">
        <v>0.62539883246764605</v>
      </c>
      <c r="AB13" s="20"/>
      <c r="AC13" s="20">
        <v>0.17006900211940901</v>
      </c>
      <c r="AD13" s="20">
        <v>0.28262701151020198</v>
      </c>
      <c r="AE13" s="20">
        <v>0.22227589781552801</v>
      </c>
      <c r="AF13" s="20">
        <v>0.49414431480182403</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443</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961</v>
      </c>
      <c r="D7" s="10">
        <v>515</v>
      </c>
      <c r="E7" s="10">
        <v>444</v>
      </c>
      <c r="F7" s="10"/>
      <c r="G7" s="10">
        <v>190</v>
      </c>
      <c r="H7" s="10">
        <v>384</v>
      </c>
      <c r="I7" s="10">
        <v>238</v>
      </c>
      <c r="J7" s="10">
        <v>149</v>
      </c>
      <c r="K7" s="10"/>
      <c r="L7" s="10">
        <v>189</v>
      </c>
      <c r="M7" s="10">
        <v>139</v>
      </c>
      <c r="N7" s="10">
        <v>68</v>
      </c>
      <c r="O7" s="10">
        <v>85</v>
      </c>
      <c r="P7" s="10">
        <v>80</v>
      </c>
      <c r="Q7" s="10">
        <v>124</v>
      </c>
      <c r="R7" s="10">
        <v>94</v>
      </c>
      <c r="S7" s="10">
        <v>48</v>
      </c>
      <c r="T7" s="10">
        <v>134</v>
      </c>
      <c r="U7" s="10"/>
      <c r="V7" s="10">
        <v>640</v>
      </c>
      <c r="W7" s="10">
        <v>313</v>
      </c>
      <c r="X7" s="10"/>
      <c r="Y7" s="10">
        <v>763</v>
      </c>
      <c r="Z7" s="10">
        <v>78</v>
      </c>
      <c r="AA7" s="10">
        <v>75</v>
      </c>
      <c r="AB7" s="10"/>
      <c r="AC7" s="10">
        <v>265</v>
      </c>
      <c r="AD7" s="10">
        <v>494</v>
      </c>
      <c r="AE7" s="10">
        <v>48</v>
      </c>
      <c r="AF7" s="10">
        <v>146</v>
      </c>
    </row>
    <row r="8" spans="2:32" ht="30" customHeight="1" x14ac:dyDescent="0.3">
      <c r="B8" s="11" t="s">
        <v>19</v>
      </c>
      <c r="C8" s="11">
        <v>969</v>
      </c>
      <c r="D8" s="11">
        <v>482</v>
      </c>
      <c r="E8" s="11">
        <v>485</v>
      </c>
      <c r="F8" s="11"/>
      <c r="G8" s="11">
        <v>262</v>
      </c>
      <c r="H8" s="11">
        <v>364</v>
      </c>
      <c r="I8" s="11">
        <v>230</v>
      </c>
      <c r="J8" s="11">
        <v>113</v>
      </c>
      <c r="K8" s="11"/>
      <c r="L8" s="11">
        <v>208</v>
      </c>
      <c r="M8" s="11">
        <v>139</v>
      </c>
      <c r="N8" s="11">
        <v>59</v>
      </c>
      <c r="O8" s="11">
        <v>81</v>
      </c>
      <c r="P8" s="11">
        <v>80</v>
      </c>
      <c r="Q8" s="11">
        <v>130</v>
      </c>
      <c r="R8" s="11">
        <v>91</v>
      </c>
      <c r="S8" s="11">
        <v>44</v>
      </c>
      <c r="T8" s="11">
        <v>138</v>
      </c>
      <c r="U8" s="11"/>
      <c r="V8" s="11">
        <v>640</v>
      </c>
      <c r="W8" s="11">
        <v>317</v>
      </c>
      <c r="X8" s="11"/>
      <c r="Y8" s="11">
        <v>674</v>
      </c>
      <c r="Z8" s="11">
        <v>120</v>
      </c>
      <c r="AA8" s="11">
        <v>59</v>
      </c>
      <c r="AB8" s="11"/>
      <c r="AC8" s="11">
        <v>237</v>
      </c>
      <c r="AD8" s="11">
        <v>433</v>
      </c>
      <c r="AE8" s="11">
        <v>80</v>
      </c>
      <c r="AF8" s="11">
        <v>207</v>
      </c>
    </row>
    <row r="9" spans="2:32" x14ac:dyDescent="0.3">
      <c r="B9" s="15" t="s">
        <v>261</v>
      </c>
      <c r="C9" s="14">
        <v>2.5496045862031899E-2</v>
      </c>
      <c r="D9" s="14">
        <v>2.5988511913415301E-2</v>
      </c>
      <c r="E9" s="14">
        <v>2.5107373200904701E-2</v>
      </c>
      <c r="F9" s="14"/>
      <c r="G9" s="14">
        <v>4.2225061536631499E-3</v>
      </c>
      <c r="H9" s="14">
        <v>2.4431127939910501E-2</v>
      </c>
      <c r="I9" s="14">
        <v>4.60736573626375E-2</v>
      </c>
      <c r="J9" s="14">
        <v>3.6441161025926698E-2</v>
      </c>
      <c r="K9" s="14"/>
      <c r="L9" s="14">
        <v>2.5798167818203901E-2</v>
      </c>
      <c r="M9" s="14">
        <v>1.92461351473571E-2</v>
      </c>
      <c r="N9" s="14">
        <v>5.7870147440311E-2</v>
      </c>
      <c r="O9" s="14">
        <v>9.7414971443230899E-3</v>
      </c>
      <c r="P9" s="14">
        <v>1.87981817132521E-2</v>
      </c>
      <c r="Q9" s="14">
        <v>2.8906124498853599E-2</v>
      </c>
      <c r="R9" s="14">
        <v>3.6800408132970197E-2</v>
      </c>
      <c r="S9" s="14">
        <v>2.1131164989384402E-2</v>
      </c>
      <c r="T9" s="14">
        <v>2.1345925591833501E-2</v>
      </c>
      <c r="U9" s="14"/>
      <c r="V9" s="14">
        <v>2.1475601437179699E-2</v>
      </c>
      <c r="W9" s="14">
        <v>3.1026163942245999E-2</v>
      </c>
      <c r="X9" s="14"/>
      <c r="Y9" s="14">
        <v>2.6058926069525298E-2</v>
      </c>
      <c r="Z9" s="14">
        <v>2.5026953973769001E-2</v>
      </c>
      <c r="AA9" s="14">
        <v>0</v>
      </c>
      <c r="AB9" s="14"/>
      <c r="AC9" s="14">
        <v>4.1501540333093501E-2</v>
      </c>
      <c r="AD9" s="14">
        <v>1.5293926425886799E-2</v>
      </c>
      <c r="AE9" s="14">
        <v>0</v>
      </c>
      <c r="AF9" s="14">
        <v>3.4414161650442601E-2</v>
      </c>
    </row>
    <row r="10" spans="2:32" x14ac:dyDescent="0.3">
      <c r="B10" s="15" t="s">
        <v>262</v>
      </c>
      <c r="C10" s="14">
        <v>0.109613640872709</v>
      </c>
      <c r="D10" s="14">
        <v>0.10941515485075801</v>
      </c>
      <c r="E10" s="14">
        <v>0.11024759569395</v>
      </c>
      <c r="F10" s="14"/>
      <c r="G10" s="14">
        <v>0.14898329921155901</v>
      </c>
      <c r="H10" s="14">
        <v>8.9856657211682206E-2</v>
      </c>
      <c r="I10" s="14">
        <v>0.113364320271861</v>
      </c>
      <c r="J10" s="14">
        <v>7.4394567865709693E-2</v>
      </c>
      <c r="K10" s="14"/>
      <c r="L10" s="14">
        <v>6.0848911045783098E-2</v>
      </c>
      <c r="M10" s="14">
        <v>0.13189534917106699</v>
      </c>
      <c r="N10" s="14">
        <v>0.165469143862288</v>
      </c>
      <c r="O10" s="14">
        <v>8.7438547980145206E-2</v>
      </c>
      <c r="P10" s="14">
        <v>0.13420317184434399</v>
      </c>
      <c r="Q10" s="14">
        <v>0.15656754124958899</v>
      </c>
      <c r="R10" s="14">
        <v>0.11714363891883001</v>
      </c>
      <c r="S10" s="14">
        <v>0.18514230017260899</v>
      </c>
      <c r="T10" s="14">
        <v>6.2504232927528602E-2</v>
      </c>
      <c r="U10" s="14"/>
      <c r="V10" s="14">
        <v>9.5844694887098E-2</v>
      </c>
      <c r="W10" s="14">
        <v>0.14128029064714501</v>
      </c>
      <c r="X10" s="14"/>
      <c r="Y10" s="14">
        <v>0.123260646147581</v>
      </c>
      <c r="Z10" s="14">
        <v>5.9867895308169203E-2</v>
      </c>
      <c r="AA10" s="14">
        <v>1.1565439526297501E-2</v>
      </c>
      <c r="AB10" s="14"/>
      <c r="AC10" s="14">
        <v>0.14847962113096799</v>
      </c>
      <c r="AD10" s="14">
        <v>0.11057390737954299</v>
      </c>
      <c r="AE10" s="14">
        <v>0.119957180189686</v>
      </c>
      <c r="AF10" s="14">
        <v>6.5015703977789593E-2</v>
      </c>
    </row>
    <row r="11" spans="2:32" x14ac:dyDescent="0.3">
      <c r="B11" s="15" t="s">
        <v>263</v>
      </c>
      <c r="C11" s="14">
        <v>0.19632288691677099</v>
      </c>
      <c r="D11" s="14">
        <v>0.19369945961379201</v>
      </c>
      <c r="E11" s="14">
        <v>0.199715716272379</v>
      </c>
      <c r="F11" s="14"/>
      <c r="G11" s="14">
        <v>0.192334549088478</v>
      </c>
      <c r="H11" s="14">
        <v>0.23090588022179401</v>
      </c>
      <c r="I11" s="14">
        <v>0.15210962115974799</v>
      </c>
      <c r="J11" s="14">
        <v>0.18385130813081399</v>
      </c>
      <c r="K11" s="14"/>
      <c r="L11" s="14">
        <v>0.15696245512569201</v>
      </c>
      <c r="M11" s="14">
        <v>0.221387973584075</v>
      </c>
      <c r="N11" s="14">
        <v>0.22689600187194001</v>
      </c>
      <c r="O11" s="14">
        <v>0.27623156232561902</v>
      </c>
      <c r="P11" s="14">
        <v>0.20774748327027201</v>
      </c>
      <c r="Q11" s="14">
        <v>0.15766548342943401</v>
      </c>
      <c r="R11" s="14">
        <v>0.221749911211606</v>
      </c>
      <c r="S11" s="14">
        <v>0.17091589570802701</v>
      </c>
      <c r="T11" s="14">
        <v>0.19127333305169</v>
      </c>
      <c r="U11" s="14"/>
      <c r="V11" s="14">
        <v>0.183241224764812</v>
      </c>
      <c r="W11" s="14">
        <v>0.223096755944902</v>
      </c>
      <c r="X11" s="14"/>
      <c r="Y11" s="14">
        <v>0.22872158944276999</v>
      </c>
      <c r="Z11" s="14">
        <v>9.6150884140403695E-2</v>
      </c>
      <c r="AA11" s="14">
        <v>0.11875247038994</v>
      </c>
      <c r="AB11" s="14"/>
      <c r="AC11" s="14">
        <v>0.24405533808334701</v>
      </c>
      <c r="AD11" s="14">
        <v>0.217592550186821</v>
      </c>
      <c r="AE11" s="14">
        <v>0.16102123892648201</v>
      </c>
      <c r="AF11" s="14">
        <v>0.111342153466805</v>
      </c>
    </row>
    <row r="12" spans="2:32" x14ac:dyDescent="0.3">
      <c r="B12" s="15" t="s">
        <v>264</v>
      </c>
      <c r="C12" s="14">
        <v>0.39198279659699797</v>
      </c>
      <c r="D12" s="14">
        <v>0.36291406639350499</v>
      </c>
      <c r="E12" s="14">
        <v>0.42023554092381898</v>
      </c>
      <c r="F12" s="14"/>
      <c r="G12" s="14">
        <v>0.339835983762172</v>
      </c>
      <c r="H12" s="14">
        <v>0.42034156678673701</v>
      </c>
      <c r="I12" s="14">
        <v>0.39444028501997402</v>
      </c>
      <c r="J12" s="14">
        <v>0.41643443652153</v>
      </c>
      <c r="K12" s="14"/>
      <c r="L12" s="14">
        <v>0.36875935313108499</v>
      </c>
      <c r="M12" s="14">
        <v>0.40449717565117499</v>
      </c>
      <c r="N12" s="14">
        <v>0.36782056078143999</v>
      </c>
      <c r="O12" s="14">
        <v>0.38993223733974802</v>
      </c>
      <c r="P12" s="14">
        <v>0.41261674183003499</v>
      </c>
      <c r="Q12" s="14">
        <v>0.37351440324556401</v>
      </c>
      <c r="R12" s="14">
        <v>0.40290616646302801</v>
      </c>
      <c r="S12" s="14">
        <v>0.43412019518140399</v>
      </c>
      <c r="T12" s="14">
        <v>0.41071149175299798</v>
      </c>
      <c r="U12" s="14"/>
      <c r="V12" s="14">
        <v>0.38744282626745702</v>
      </c>
      <c r="W12" s="14">
        <v>0.39823721297204701</v>
      </c>
      <c r="X12" s="14"/>
      <c r="Y12" s="14">
        <v>0.392588945853309</v>
      </c>
      <c r="Z12" s="14">
        <v>0.47004413072850199</v>
      </c>
      <c r="AA12" s="14">
        <v>0.20168901248959201</v>
      </c>
      <c r="AB12" s="14"/>
      <c r="AC12" s="14">
        <v>0.37887978247092102</v>
      </c>
      <c r="AD12" s="14">
        <v>0.403621526673695</v>
      </c>
      <c r="AE12" s="14">
        <v>0.45557040939573601</v>
      </c>
      <c r="AF12" s="14">
        <v>0.35357998343019198</v>
      </c>
    </row>
    <row r="13" spans="2:32" x14ac:dyDescent="0.3">
      <c r="B13" s="15" t="s">
        <v>265</v>
      </c>
      <c r="C13" s="20">
        <v>0.27658462975149001</v>
      </c>
      <c r="D13" s="20">
        <v>0.307982807228529</v>
      </c>
      <c r="E13" s="20">
        <v>0.244693773908948</v>
      </c>
      <c r="F13" s="20"/>
      <c r="G13" s="20">
        <v>0.31462366178412798</v>
      </c>
      <c r="H13" s="20">
        <v>0.23446476783987599</v>
      </c>
      <c r="I13" s="20">
        <v>0.29401211618577999</v>
      </c>
      <c r="J13" s="20">
        <v>0.28887852645602002</v>
      </c>
      <c r="K13" s="20"/>
      <c r="L13" s="20">
        <v>0.38763111287923602</v>
      </c>
      <c r="M13" s="20">
        <v>0.22297336644632601</v>
      </c>
      <c r="N13" s="20">
        <v>0.18194414604402101</v>
      </c>
      <c r="O13" s="20">
        <v>0.236656155210165</v>
      </c>
      <c r="P13" s="20">
        <v>0.22663442134209699</v>
      </c>
      <c r="Q13" s="20">
        <v>0.28334644757655902</v>
      </c>
      <c r="R13" s="20">
        <v>0.221399875273567</v>
      </c>
      <c r="S13" s="20">
        <v>0.18869044394857501</v>
      </c>
      <c r="T13" s="20">
        <v>0.31416501667594998</v>
      </c>
      <c r="U13" s="20"/>
      <c r="V13" s="20">
        <v>0.31199565264345303</v>
      </c>
      <c r="W13" s="20">
        <v>0.20635957649365999</v>
      </c>
      <c r="X13" s="20"/>
      <c r="Y13" s="20">
        <v>0.229369892486815</v>
      </c>
      <c r="Z13" s="20">
        <v>0.34891013584915598</v>
      </c>
      <c r="AA13" s="20">
        <v>0.66799307759417104</v>
      </c>
      <c r="AB13" s="20"/>
      <c r="AC13" s="20">
        <v>0.18708371798167001</v>
      </c>
      <c r="AD13" s="20">
        <v>0.25291808933405302</v>
      </c>
      <c r="AE13" s="20">
        <v>0.26345117148809599</v>
      </c>
      <c r="AF13" s="20">
        <v>0.43564799747477001</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444</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961</v>
      </c>
      <c r="D7" s="10">
        <v>515</v>
      </c>
      <c r="E7" s="10">
        <v>444</v>
      </c>
      <c r="F7" s="10"/>
      <c r="G7" s="10">
        <v>190</v>
      </c>
      <c r="H7" s="10">
        <v>384</v>
      </c>
      <c r="I7" s="10">
        <v>238</v>
      </c>
      <c r="J7" s="10">
        <v>149</v>
      </c>
      <c r="K7" s="10"/>
      <c r="L7" s="10">
        <v>189</v>
      </c>
      <c r="M7" s="10">
        <v>139</v>
      </c>
      <c r="N7" s="10">
        <v>68</v>
      </c>
      <c r="O7" s="10">
        <v>85</v>
      </c>
      <c r="P7" s="10">
        <v>80</v>
      </c>
      <c r="Q7" s="10">
        <v>124</v>
      </c>
      <c r="R7" s="10">
        <v>94</v>
      </c>
      <c r="S7" s="10">
        <v>48</v>
      </c>
      <c r="T7" s="10">
        <v>134</v>
      </c>
      <c r="U7" s="10"/>
      <c r="V7" s="10">
        <v>640</v>
      </c>
      <c r="W7" s="10">
        <v>313</v>
      </c>
      <c r="X7" s="10"/>
      <c r="Y7" s="10">
        <v>763</v>
      </c>
      <c r="Z7" s="10">
        <v>78</v>
      </c>
      <c r="AA7" s="10">
        <v>75</v>
      </c>
      <c r="AB7" s="10"/>
      <c r="AC7" s="10">
        <v>265</v>
      </c>
      <c r="AD7" s="10">
        <v>494</v>
      </c>
      <c r="AE7" s="10">
        <v>48</v>
      </c>
      <c r="AF7" s="10">
        <v>146</v>
      </c>
    </row>
    <row r="8" spans="2:32" ht="30" customHeight="1" x14ac:dyDescent="0.3">
      <c r="B8" s="11" t="s">
        <v>19</v>
      </c>
      <c r="C8" s="11">
        <v>969</v>
      </c>
      <c r="D8" s="11">
        <v>482</v>
      </c>
      <c r="E8" s="11">
        <v>485</v>
      </c>
      <c r="F8" s="11"/>
      <c r="G8" s="11">
        <v>262</v>
      </c>
      <c r="H8" s="11">
        <v>364</v>
      </c>
      <c r="I8" s="11">
        <v>230</v>
      </c>
      <c r="J8" s="11">
        <v>113</v>
      </c>
      <c r="K8" s="11"/>
      <c r="L8" s="11">
        <v>208</v>
      </c>
      <c r="M8" s="11">
        <v>139</v>
      </c>
      <c r="N8" s="11">
        <v>59</v>
      </c>
      <c r="O8" s="11">
        <v>81</v>
      </c>
      <c r="P8" s="11">
        <v>80</v>
      </c>
      <c r="Q8" s="11">
        <v>130</v>
      </c>
      <c r="R8" s="11">
        <v>91</v>
      </c>
      <c r="S8" s="11">
        <v>44</v>
      </c>
      <c r="T8" s="11">
        <v>138</v>
      </c>
      <c r="U8" s="11"/>
      <c r="V8" s="11">
        <v>640</v>
      </c>
      <c r="W8" s="11">
        <v>317</v>
      </c>
      <c r="X8" s="11"/>
      <c r="Y8" s="11">
        <v>674</v>
      </c>
      <c r="Z8" s="11">
        <v>120</v>
      </c>
      <c r="AA8" s="11">
        <v>59</v>
      </c>
      <c r="AB8" s="11"/>
      <c r="AC8" s="11">
        <v>237</v>
      </c>
      <c r="AD8" s="11">
        <v>433</v>
      </c>
      <c r="AE8" s="11">
        <v>80</v>
      </c>
      <c r="AF8" s="11">
        <v>207</v>
      </c>
    </row>
    <row r="9" spans="2:32" x14ac:dyDescent="0.3">
      <c r="B9" s="15" t="s">
        <v>261</v>
      </c>
      <c r="C9" s="14">
        <v>3.2313732353664699E-2</v>
      </c>
      <c r="D9" s="14">
        <v>2.8075623272782301E-2</v>
      </c>
      <c r="E9" s="14">
        <v>3.6660788449447299E-2</v>
      </c>
      <c r="F9" s="14"/>
      <c r="G9" s="14">
        <v>1.2860157836767999E-2</v>
      </c>
      <c r="H9" s="14">
        <v>3.7369318505230301E-2</v>
      </c>
      <c r="I9" s="14">
        <v>4.1786868845708099E-2</v>
      </c>
      <c r="J9" s="14">
        <v>4.18639261476903E-2</v>
      </c>
      <c r="K9" s="14"/>
      <c r="L9" s="14">
        <v>4.3056006196793298E-2</v>
      </c>
      <c r="M9" s="14">
        <v>2.5856990313676002E-2</v>
      </c>
      <c r="N9" s="14">
        <v>1.3343395914905199E-2</v>
      </c>
      <c r="O9" s="14">
        <v>3.0864263017200799E-2</v>
      </c>
      <c r="P9" s="14">
        <v>1.8795389466144001E-2</v>
      </c>
      <c r="Q9" s="14">
        <v>3.4203079918167102E-2</v>
      </c>
      <c r="R9" s="14">
        <v>3.6800408132970197E-2</v>
      </c>
      <c r="S9" s="14">
        <v>3.9582857674253499E-2</v>
      </c>
      <c r="T9" s="14">
        <v>3.2442319032568098E-2</v>
      </c>
      <c r="U9" s="14"/>
      <c r="V9" s="14">
        <v>3.27874517240659E-2</v>
      </c>
      <c r="W9" s="14">
        <v>2.9007941415896601E-2</v>
      </c>
      <c r="X9" s="14"/>
      <c r="Y9" s="14">
        <v>2.48248346582381E-2</v>
      </c>
      <c r="Z9" s="14">
        <v>8.05271258587031E-2</v>
      </c>
      <c r="AA9" s="14">
        <v>1.3512232592435299E-2</v>
      </c>
      <c r="AB9" s="14"/>
      <c r="AC9" s="14">
        <v>3.5411745631791502E-2</v>
      </c>
      <c r="AD9" s="14">
        <v>1.6705032486784802E-2</v>
      </c>
      <c r="AE9" s="14">
        <v>1.00410354028587E-2</v>
      </c>
      <c r="AF9" s="14">
        <v>6.6448773177614606E-2</v>
      </c>
    </row>
    <row r="10" spans="2:32" x14ac:dyDescent="0.3">
      <c r="B10" s="15" t="s">
        <v>262</v>
      </c>
      <c r="C10" s="14">
        <v>6.8294328877390606E-2</v>
      </c>
      <c r="D10" s="14">
        <v>7.2880099412570704E-2</v>
      </c>
      <c r="E10" s="14">
        <v>6.4001765930434898E-2</v>
      </c>
      <c r="F10" s="14"/>
      <c r="G10" s="14">
        <v>6.6373304158165003E-2</v>
      </c>
      <c r="H10" s="14">
        <v>7.0157638381443399E-2</v>
      </c>
      <c r="I10" s="14">
        <v>6.9410071846513405E-2</v>
      </c>
      <c r="J10" s="14">
        <v>6.44618435310578E-2</v>
      </c>
      <c r="K10" s="14"/>
      <c r="L10" s="14">
        <v>2.3112581920649501E-2</v>
      </c>
      <c r="M10" s="14">
        <v>0.108984969862816</v>
      </c>
      <c r="N10" s="14">
        <v>9.7712776543912402E-2</v>
      </c>
      <c r="O10" s="14">
        <v>3.4796282850328E-2</v>
      </c>
      <c r="P10" s="14">
        <v>9.5206227028894197E-2</v>
      </c>
      <c r="Q10" s="14">
        <v>9.6280204880203196E-2</v>
      </c>
      <c r="R10" s="14">
        <v>9.2925730323952696E-2</v>
      </c>
      <c r="S10" s="14">
        <v>8.7826423946102697E-2</v>
      </c>
      <c r="T10" s="14">
        <v>3.80257152854271E-2</v>
      </c>
      <c r="U10" s="14"/>
      <c r="V10" s="14">
        <v>5.51516665474917E-2</v>
      </c>
      <c r="W10" s="14">
        <v>9.4988223172469299E-2</v>
      </c>
      <c r="X10" s="14"/>
      <c r="Y10" s="14">
        <v>8.4537578687946702E-2</v>
      </c>
      <c r="Z10" s="14">
        <v>4.2879582278631097E-2</v>
      </c>
      <c r="AA10" s="14">
        <v>2.50776721187328E-2</v>
      </c>
      <c r="AB10" s="14"/>
      <c r="AC10" s="14">
        <v>9.47564588560732E-2</v>
      </c>
      <c r="AD10" s="14">
        <v>7.8059600681500599E-2</v>
      </c>
      <c r="AE10" s="14">
        <v>9.5674667020229295E-2</v>
      </c>
      <c r="AF10" s="14">
        <v>7.20419525324403E-3</v>
      </c>
    </row>
    <row r="11" spans="2:32" x14ac:dyDescent="0.3">
      <c r="B11" s="15" t="s">
        <v>263</v>
      </c>
      <c r="C11" s="14">
        <v>0.17435484698537099</v>
      </c>
      <c r="D11" s="14">
        <v>0.163876689593593</v>
      </c>
      <c r="E11" s="14">
        <v>0.185478437166812</v>
      </c>
      <c r="F11" s="14"/>
      <c r="G11" s="14">
        <v>0.20069434192895799</v>
      </c>
      <c r="H11" s="14">
        <v>0.18979818215515001</v>
      </c>
      <c r="I11" s="14">
        <v>0.147573552351007</v>
      </c>
      <c r="J11" s="14">
        <v>0.117808550400665</v>
      </c>
      <c r="K11" s="14"/>
      <c r="L11" s="14">
        <v>0.113431074946213</v>
      </c>
      <c r="M11" s="14">
        <v>0.25256990871930801</v>
      </c>
      <c r="N11" s="14">
        <v>0.27443363258881298</v>
      </c>
      <c r="O11" s="14">
        <v>0.242679375304693</v>
      </c>
      <c r="P11" s="14">
        <v>0.13311519493229901</v>
      </c>
      <c r="Q11" s="14">
        <v>0.18267855125697199</v>
      </c>
      <c r="R11" s="14">
        <v>0.14876283781903499</v>
      </c>
      <c r="S11" s="14">
        <v>0.13169806671747999</v>
      </c>
      <c r="T11" s="14">
        <v>0.15061591957199899</v>
      </c>
      <c r="U11" s="14"/>
      <c r="V11" s="14">
        <v>0.15672639735964999</v>
      </c>
      <c r="W11" s="14">
        <v>0.20953736455271199</v>
      </c>
      <c r="X11" s="14"/>
      <c r="Y11" s="14">
        <v>0.20530284023832701</v>
      </c>
      <c r="Z11" s="14">
        <v>7.7800613724854306E-2</v>
      </c>
      <c r="AA11" s="14">
        <v>9.9786213045853306E-2</v>
      </c>
      <c r="AB11" s="14"/>
      <c r="AC11" s="14">
        <v>0.25861538842974302</v>
      </c>
      <c r="AD11" s="14">
        <v>0.17318681858407101</v>
      </c>
      <c r="AE11" s="14">
        <v>6.4177163834710907E-2</v>
      </c>
      <c r="AF11" s="14">
        <v>0.122273898520942</v>
      </c>
    </row>
    <row r="12" spans="2:32" x14ac:dyDescent="0.3">
      <c r="B12" s="15" t="s">
        <v>264</v>
      </c>
      <c r="C12" s="14">
        <v>0.39724875150679001</v>
      </c>
      <c r="D12" s="14">
        <v>0.38285980974499101</v>
      </c>
      <c r="E12" s="14">
        <v>0.41091090711941802</v>
      </c>
      <c r="F12" s="14"/>
      <c r="G12" s="14">
        <v>0.35777586651557203</v>
      </c>
      <c r="H12" s="14">
        <v>0.41255213852621297</v>
      </c>
      <c r="I12" s="14">
        <v>0.40709807922473301</v>
      </c>
      <c r="J12" s="14">
        <v>0.419406914933591</v>
      </c>
      <c r="K12" s="14"/>
      <c r="L12" s="14">
        <v>0.38461254594213601</v>
      </c>
      <c r="M12" s="14">
        <v>0.345841009143531</v>
      </c>
      <c r="N12" s="14">
        <v>0.34889464211021098</v>
      </c>
      <c r="O12" s="14">
        <v>0.40090340095816401</v>
      </c>
      <c r="P12" s="14">
        <v>0.466392402396408</v>
      </c>
      <c r="Q12" s="14">
        <v>0.37841797061064802</v>
      </c>
      <c r="R12" s="14">
        <v>0.43394471910228599</v>
      </c>
      <c r="S12" s="14">
        <v>0.49406135103276999</v>
      </c>
      <c r="T12" s="14">
        <v>0.40958656257062698</v>
      </c>
      <c r="U12" s="14"/>
      <c r="V12" s="14">
        <v>0.40360206708535901</v>
      </c>
      <c r="W12" s="14">
        <v>0.38699585756424498</v>
      </c>
      <c r="X12" s="14"/>
      <c r="Y12" s="14">
        <v>0.42335901736395898</v>
      </c>
      <c r="Z12" s="14">
        <v>0.34755948939526798</v>
      </c>
      <c r="AA12" s="14">
        <v>0.18967046204051499</v>
      </c>
      <c r="AB12" s="14"/>
      <c r="AC12" s="14">
        <v>0.36257443582772297</v>
      </c>
      <c r="AD12" s="14">
        <v>0.46042102516467298</v>
      </c>
      <c r="AE12" s="14">
        <v>0.45932767708359701</v>
      </c>
      <c r="AF12" s="14">
        <v>0.284677097878622</v>
      </c>
    </row>
    <row r="13" spans="2:32" x14ac:dyDescent="0.3">
      <c r="B13" s="15" t="s">
        <v>265</v>
      </c>
      <c r="C13" s="20">
        <v>0.327788340276784</v>
      </c>
      <c r="D13" s="20">
        <v>0.352307777976062</v>
      </c>
      <c r="E13" s="20">
        <v>0.302948101333888</v>
      </c>
      <c r="F13" s="20"/>
      <c r="G13" s="20">
        <v>0.36229632956053698</v>
      </c>
      <c r="H13" s="20">
        <v>0.29012272243196402</v>
      </c>
      <c r="I13" s="20">
        <v>0.33413142773203802</v>
      </c>
      <c r="J13" s="20">
        <v>0.35645876498699602</v>
      </c>
      <c r="K13" s="20"/>
      <c r="L13" s="20">
        <v>0.435787790994209</v>
      </c>
      <c r="M13" s="20">
        <v>0.26674712196066802</v>
      </c>
      <c r="N13" s="20">
        <v>0.26561555284215799</v>
      </c>
      <c r="O13" s="20">
        <v>0.29075667786961401</v>
      </c>
      <c r="P13" s="20">
        <v>0.28649078617625501</v>
      </c>
      <c r="Q13" s="20">
        <v>0.30842019333401</v>
      </c>
      <c r="R13" s="20">
        <v>0.28756630462175597</v>
      </c>
      <c r="S13" s="20">
        <v>0.24683130062939501</v>
      </c>
      <c r="T13" s="20">
        <v>0.369329483539378</v>
      </c>
      <c r="U13" s="20"/>
      <c r="V13" s="20">
        <v>0.35173241728343302</v>
      </c>
      <c r="W13" s="20">
        <v>0.27947061329467698</v>
      </c>
      <c r="X13" s="20"/>
      <c r="Y13" s="20">
        <v>0.26197572905152899</v>
      </c>
      <c r="Z13" s="20">
        <v>0.45123318874254398</v>
      </c>
      <c r="AA13" s="20">
        <v>0.67195342020246396</v>
      </c>
      <c r="AB13" s="20"/>
      <c r="AC13" s="20">
        <v>0.24864197125467</v>
      </c>
      <c r="AD13" s="20">
        <v>0.27162752308297</v>
      </c>
      <c r="AE13" s="20">
        <v>0.37077945665860401</v>
      </c>
      <c r="AF13" s="20">
        <v>0.519396035169577</v>
      </c>
    </row>
    <row r="14" spans="2:32" x14ac:dyDescent="0.3">
      <c r="B14" s="16" t="s">
        <v>82</v>
      </c>
    </row>
    <row r="15" spans="2:32" x14ac:dyDescent="0.3">
      <c r="B15" t="s">
        <v>65</v>
      </c>
    </row>
    <row r="16" spans="2:32" x14ac:dyDescent="0.3">
      <c r="B16" t="s">
        <v>66</v>
      </c>
    </row>
    <row r="18" spans="2:2" x14ac:dyDescent="0.3">
      <c r="B18"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F26"/>
  <sheetViews>
    <sheetView showGridLines="0" topLeftCell="A12" workbookViewId="0">
      <pane xSplit="2" topLeftCell="C1" activePane="topRight" state="frozen"/>
      <selection pane="topRight" activeCell="B26" sqref="B26"/>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0" width="10.6640625" customWidth="1"/>
    <col min="21" max="21" width="2.21875" customWidth="1"/>
    <col min="22" max="23" width="10.6640625" customWidth="1"/>
    <col min="24" max="24" width="2.21875" customWidth="1"/>
    <col min="25" max="27" width="10.6640625" customWidth="1"/>
    <col min="28" max="28" width="2.21875" customWidth="1"/>
    <col min="29" max="32" width="10.6640625" customWidth="1"/>
    <col min="33" max="33" width="2.21875" customWidth="1"/>
  </cols>
  <sheetData>
    <row r="2" spans="2:32" ht="40.049999999999997" customHeight="1" x14ac:dyDescent="0.3">
      <c r="D2" s="26" t="s">
        <v>456</v>
      </c>
      <c r="E2" s="23"/>
      <c r="F2" s="23"/>
      <c r="G2" s="23"/>
      <c r="H2" s="23"/>
      <c r="I2" s="23"/>
      <c r="J2" s="23"/>
      <c r="K2" s="23"/>
      <c r="L2" s="23"/>
      <c r="M2" s="23"/>
      <c r="N2" s="23"/>
      <c r="O2" s="23"/>
      <c r="P2" s="23"/>
      <c r="Q2" s="23"/>
      <c r="R2" s="23"/>
      <c r="S2" s="23"/>
      <c r="T2" s="23"/>
      <c r="U2" s="23"/>
      <c r="V2" s="23"/>
      <c r="W2" s="23"/>
      <c r="X2" s="23"/>
      <c r="Y2" s="23"/>
      <c r="Z2" s="23"/>
      <c r="AA2" s="23"/>
      <c r="AB2" s="23"/>
    </row>
    <row r="5" spans="2:32" ht="30" customHeight="1" x14ac:dyDescent="0.3">
      <c r="B5" s="19"/>
      <c r="C5" s="19"/>
      <c r="D5" s="27" t="s">
        <v>42</v>
      </c>
      <c r="E5" s="27"/>
      <c r="F5" s="19"/>
      <c r="G5" s="27" t="s">
        <v>43</v>
      </c>
      <c r="H5" s="27"/>
      <c r="I5" s="27"/>
      <c r="J5" s="27"/>
      <c r="K5" s="19"/>
      <c r="L5" s="27" t="s">
        <v>44</v>
      </c>
      <c r="M5" s="27"/>
      <c r="N5" s="27"/>
      <c r="O5" s="27"/>
      <c r="P5" s="27"/>
      <c r="Q5" s="27"/>
      <c r="R5" s="27"/>
      <c r="S5" s="27"/>
      <c r="T5" s="27"/>
      <c r="U5" s="19"/>
      <c r="V5" s="27" t="s">
        <v>45</v>
      </c>
      <c r="W5" s="27"/>
      <c r="X5" s="19"/>
      <c r="Y5" s="27" t="s">
        <v>46</v>
      </c>
      <c r="Z5" s="27"/>
      <c r="AA5" s="27"/>
      <c r="AB5" s="19"/>
      <c r="AC5" s="27" t="s">
        <v>47</v>
      </c>
      <c r="AD5" s="27"/>
      <c r="AE5" s="27"/>
      <c r="AF5" s="27"/>
    </row>
    <row r="6" spans="2:32" ht="43.2" x14ac:dyDescent="0.3">
      <c r="B6" t="s">
        <v>14</v>
      </c>
      <c r="C6" s="9" t="s">
        <v>15</v>
      </c>
      <c r="D6" s="12" t="s">
        <v>16</v>
      </c>
      <c r="E6" s="12" t="s">
        <v>17</v>
      </c>
      <c r="G6" s="12" t="s">
        <v>20</v>
      </c>
      <c r="H6" s="12" t="s">
        <v>21</v>
      </c>
      <c r="I6" s="12" t="s">
        <v>22</v>
      </c>
      <c r="J6" s="12" t="s">
        <v>23</v>
      </c>
      <c r="L6" s="12" t="s">
        <v>24</v>
      </c>
      <c r="M6" s="12" t="s">
        <v>25</v>
      </c>
      <c r="N6" s="12" t="s">
        <v>26</v>
      </c>
      <c r="O6" s="12" t="s">
        <v>27</v>
      </c>
      <c r="P6" s="12" t="s">
        <v>28</v>
      </c>
      <c r="Q6" s="12" t="s">
        <v>29</v>
      </c>
      <c r="R6" s="12" t="s">
        <v>30</v>
      </c>
      <c r="S6" s="12" t="s">
        <v>31</v>
      </c>
      <c r="T6" s="12" t="s">
        <v>32</v>
      </c>
      <c r="V6" s="12" t="s">
        <v>33</v>
      </c>
      <c r="W6" s="12" t="s">
        <v>34</v>
      </c>
      <c r="Y6" s="12" t="s">
        <v>35</v>
      </c>
      <c r="Z6" s="12" t="s">
        <v>36</v>
      </c>
      <c r="AA6" s="12" t="s">
        <v>37</v>
      </c>
      <c r="AC6" s="12" t="s">
        <v>38</v>
      </c>
      <c r="AD6" s="12" t="s">
        <v>39</v>
      </c>
      <c r="AE6" s="12" t="s">
        <v>40</v>
      </c>
      <c r="AF6" s="12" t="s">
        <v>41</v>
      </c>
    </row>
    <row r="7" spans="2:32" ht="30" customHeight="1" x14ac:dyDescent="0.3">
      <c r="B7" s="10" t="s">
        <v>18</v>
      </c>
      <c r="C7" s="10">
        <v>2007</v>
      </c>
      <c r="D7" s="10">
        <v>1080</v>
      </c>
      <c r="E7" s="10">
        <v>924</v>
      </c>
      <c r="F7" s="10"/>
      <c r="G7" s="10">
        <v>385</v>
      </c>
      <c r="H7" s="10">
        <v>798</v>
      </c>
      <c r="I7" s="10">
        <v>502</v>
      </c>
      <c r="J7" s="10">
        <v>322</v>
      </c>
      <c r="K7" s="10"/>
      <c r="L7" s="10">
        <v>405</v>
      </c>
      <c r="M7" s="10">
        <v>297</v>
      </c>
      <c r="N7" s="10">
        <v>143</v>
      </c>
      <c r="O7" s="10">
        <v>163</v>
      </c>
      <c r="P7" s="10">
        <v>160</v>
      </c>
      <c r="Q7" s="10">
        <v>241</v>
      </c>
      <c r="R7" s="10">
        <v>184</v>
      </c>
      <c r="S7" s="10">
        <v>117</v>
      </c>
      <c r="T7" s="10">
        <v>297</v>
      </c>
      <c r="U7" s="10"/>
      <c r="V7" s="10">
        <v>1350</v>
      </c>
      <c r="W7" s="10">
        <v>645</v>
      </c>
      <c r="X7" s="10"/>
      <c r="Y7" s="10">
        <v>1574</v>
      </c>
      <c r="Z7" s="10">
        <v>168</v>
      </c>
      <c r="AA7" s="10">
        <v>176</v>
      </c>
      <c r="AB7" s="10"/>
      <c r="AC7" s="10">
        <v>533</v>
      </c>
      <c r="AD7" s="10">
        <v>1034</v>
      </c>
      <c r="AE7" s="10">
        <v>112</v>
      </c>
      <c r="AF7" s="10">
        <v>316</v>
      </c>
    </row>
    <row r="8" spans="2:32" ht="30" customHeight="1" x14ac:dyDescent="0.3">
      <c r="B8" s="11" t="s">
        <v>19</v>
      </c>
      <c r="C8" s="11">
        <v>2007</v>
      </c>
      <c r="D8" s="11">
        <v>1002</v>
      </c>
      <c r="E8" s="11">
        <v>1002</v>
      </c>
      <c r="F8" s="11"/>
      <c r="G8" s="11">
        <v>522</v>
      </c>
      <c r="H8" s="11">
        <v>762</v>
      </c>
      <c r="I8" s="11">
        <v>482</v>
      </c>
      <c r="J8" s="11">
        <v>241</v>
      </c>
      <c r="K8" s="11"/>
      <c r="L8" s="11">
        <v>448</v>
      </c>
      <c r="M8" s="11">
        <v>295</v>
      </c>
      <c r="N8" s="11">
        <v>126</v>
      </c>
      <c r="O8" s="11">
        <v>157</v>
      </c>
      <c r="P8" s="11">
        <v>157</v>
      </c>
      <c r="Q8" s="11">
        <v>246</v>
      </c>
      <c r="R8" s="11">
        <v>177</v>
      </c>
      <c r="S8" s="11">
        <v>106</v>
      </c>
      <c r="T8" s="11">
        <v>296</v>
      </c>
      <c r="U8" s="11"/>
      <c r="V8" s="11">
        <v>1340</v>
      </c>
      <c r="W8" s="11">
        <v>652</v>
      </c>
      <c r="X8" s="11"/>
      <c r="Y8" s="11">
        <v>1385</v>
      </c>
      <c r="Z8" s="11">
        <v>261</v>
      </c>
      <c r="AA8" s="11">
        <v>140</v>
      </c>
      <c r="AB8" s="11"/>
      <c r="AC8" s="11">
        <v>475</v>
      </c>
      <c r="AD8" s="11">
        <v>903</v>
      </c>
      <c r="AE8" s="11">
        <v>177</v>
      </c>
      <c r="AF8" s="11">
        <v>437</v>
      </c>
    </row>
    <row r="9" spans="2:32" ht="28.8" x14ac:dyDescent="0.3">
      <c r="B9" s="15" t="s">
        <v>445</v>
      </c>
      <c r="C9" s="14">
        <v>0.327004049680855</v>
      </c>
      <c r="D9" s="14">
        <v>0.33651404089640202</v>
      </c>
      <c r="E9" s="14">
        <v>0.31655130766508</v>
      </c>
      <c r="F9" s="14"/>
      <c r="G9" s="14">
        <v>0.31914743703114601</v>
      </c>
      <c r="H9" s="14">
        <v>0.33449038865705299</v>
      </c>
      <c r="I9" s="14">
        <v>0.31648621721423198</v>
      </c>
      <c r="J9" s="14">
        <v>0.341386442843504</v>
      </c>
      <c r="K9" s="14"/>
      <c r="L9" s="14">
        <v>0.28219888515553798</v>
      </c>
      <c r="M9" s="14">
        <v>0.30862848466082099</v>
      </c>
      <c r="N9" s="14">
        <v>0.33498382094922702</v>
      </c>
      <c r="O9" s="14">
        <v>0.33866910803767802</v>
      </c>
      <c r="P9" s="14">
        <v>0.35719157997904999</v>
      </c>
      <c r="Q9" s="14">
        <v>0.34507442530632498</v>
      </c>
      <c r="R9" s="14">
        <v>0.340956707228733</v>
      </c>
      <c r="S9" s="14">
        <v>0.294163616871703</v>
      </c>
      <c r="T9" s="14">
        <v>0.37590103647245099</v>
      </c>
      <c r="U9" s="14"/>
      <c r="V9" s="14">
        <v>0.33158920960773303</v>
      </c>
      <c r="W9" s="14">
        <v>0.313839349443786</v>
      </c>
      <c r="X9" s="14"/>
      <c r="Y9" s="14">
        <v>0.33069785591241402</v>
      </c>
      <c r="Z9" s="14">
        <v>0.30991968011705301</v>
      </c>
      <c r="AA9" s="14">
        <v>0.302933322835302</v>
      </c>
      <c r="AB9" s="14"/>
      <c r="AC9" s="14">
        <v>0.33277793153850599</v>
      </c>
      <c r="AD9" s="14">
        <v>0.32812896332177599</v>
      </c>
      <c r="AE9" s="14">
        <v>0.262880164818041</v>
      </c>
      <c r="AF9" s="14">
        <v>0.33874416207178898</v>
      </c>
    </row>
    <row r="10" spans="2:32" ht="28.8" x14ac:dyDescent="0.3">
      <c r="B10" s="15" t="s">
        <v>446</v>
      </c>
      <c r="C10" s="14">
        <v>0.288507393211001</v>
      </c>
      <c r="D10" s="14">
        <v>0.27989822122513902</v>
      </c>
      <c r="E10" s="14">
        <v>0.297144859287234</v>
      </c>
      <c r="F10" s="14"/>
      <c r="G10" s="14">
        <v>0.28036284920959498</v>
      </c>
      <c r="H10" s="14">
        <v>0.29745709510096502</v>
      </c>
      <c r="I10" s="14">
        <v>0.289489135559651</v>
      </c>
      <c r="J10" s="14">
        <v>0.27588739037503202</v>
      </c>
      <c r="K10" s="14"/>
      <c r="L10" s="14">
        <v>0.24390878155517401</v>
      </c>
      <c r="M10" s="14">
        <v>0.31533293796874001</v>
      </c>
      <c r="N10" s="14">
        <v>0.29521706551453702</v>
      </c>
      <c r="O10" s="14">
        <v>0.29593421809930198</v>
      </c>
      <c r="P10" s="14">
        <v>0.34887261612051301</v>
      </c>
      <c r="Q10" s="14">
        <v>0.32815939517706399</v>
      </c>
      <c r="R10" s="14">
        <v>0.21972200942523201</v>
      </c>
      <c r="S10" s="14">
        <v>0.30430826743294997</v>
      </c>
      <c r="T10" s="14">
        <v>0.29300299394648399</v>
      </c>
      <c r="U10" s="14"/>
      <c r="V10" s="14">
        <v>0.27778606938262501</v>
      </c>
      <c r="W10" s="14">
        <v>0.30286884639415601</v>
      </c>
      <c r="X10" s="14"/>
      <c r="Y10" s="14">
        <v>0.314139909344478</v>
      </c>
      <c r="Z10" s="14">
        <v>0.23957644580453499</v>
      </c>
      <c r="AA10" s="14">
        <v>0.22988902154905999</v>
      </c>
      <c r="AB10" s="14"/>
      <c r="AC10" s="14">
        <v>0.33630096813879401</v>
      </c>
      <c r="AD10" s="14">
        <v>0.29989912918987</v>
      </c>
      <c r="AE10" s="14">
        <v>0.212911020834956</v>
      </c>
      <c r="AF10" s="14">
        <v>0.23206160971112999</v>
      </c>
    </row>
    <row r="11" spans="2:32" ht="28.8" x14ac:dyDescent="0.3">
      <c r="B11" s="15" t="s">
        <v>447</v>
      </c>
      <c r="C11" s="14">
        <v>0.269378797272951</v>
      </c>
      <c r="D11" s="14">
        <v>0.26708105182557701</v>
      </c>
      <c r="E11" s="14">
        <v>0.27056190570919703</v>
      </c>
      <c r="F11" s="14"/>
      <c r="G11" s="14">
        <v>0.24053563307255599</v>
      </c>
      <c r="H11" s="14">
        <v>0.24643032673481599</v>
      </c>
      <c r="I11" s="14">
        <v>0.321583559871151</v>
      </c>
      <c r="J11" s="14">
        <v>0.30000191217059502</v>
      </c>
      <c r="K11" s="14"/>
      <c r="L11" s="14">
        <v>0.23576388961647601</v>
      </c>
      <c r="M11" s="14">
        <v>0.298104168625628</v>
      </c>
      <c r="N11" s="14">
        <v>0.238345367822486</v>
      </c>
      <c r="O11" s="14">
        <v>0.31937330735617903</v>
      </c>
      <c r="P11" s="14">
        <v>0.261461469392336</v>
      </c>
      <c r="Q11" s="14">
        <v>0.29254027300447299</v>
      </c>
      <c r="R11" s="14">
        <v>0.28500342905300302</v>
      </c>
      <c r="S11" s="14">
        <v>0.247816575840825</v>
      </c>
      <c r="T11" s="14">
        <v>0.261627791425948</v>
      </c>
      <c r="U11" s="14"/>
      <c r="V11" s="14">
        <v>0.26982287364505902</v>
      </c>
      <c r="W11" s="14">
        <v>0.273690343067157</v>
      </c>
      <c r="X11" s="14"/>
      <c r="Y11" s="14">
        <v>0.26319610264055898</v>
      </c>
      <c r="Z11" s="14">
        <v>0.31070874571183099</v>
      </c>
      <c r="AA11" s="14">
        <v>0.22806317375014801</v>
      </c>
      <c r="AB11" s="14"/>
      <c r="AC11" s="14">
        <v>0.27173873886637401</v>
      </c>
      <c r="AD11" s="14">
        <v>0.25984841909459</v>
      </c>
      <c r="AE11" s="14">
        <v>0.27894164214998501</v>
      </c>
      <c r="AF11" s="14">
        <v>0.290447633348763</v>
      </c>
    </row>
    <row r="12" spans="2:32" x14ac:dyDescent="0.3">
      <c r="B12" s="15" t="s">
        <v>448</v>
      </c>
      <c r="C12" s="14">
        <v>0.255815313684501</v>
      </c>
      <c r="D12" s="14">
        <v>0.257545621534151</v>
      </c>
      <c r="E12" s="14">
        <v>0.25485469608559702</v>
      </c>
      <c r="F12" s="14"/>
      <c r="G12" s="14">
        <v>0.360493633424397</v>
      </c>
      <c r="H12" s="14">
        <v>0.23655106241114099</v>
      </c>
      <c r="I12" s="14">
        <v>0.21287084014147101</v>
      </c>
      <c r="J12" s="14">
        <v>0.175883831584145</v>
      </c>
      <c r="K12" s="14"/>
      <c r="L12" s="14">
        <v>0.24575767214770899</v>
      </c>
      <c r="M12" s="14">
        <v>0.29033732545340901</v>
      </c>
      <c r="N12" s="14">
        <v>0.29386020858516299</v>
      </c>
      <c r="O12" s="14">
        <v>0.21504526713651201</v>
      </c>
      <c r="P12" s="14">
        <v>0.30505834557672301</v>
      </c>
      <c r="Q12" s="14">
        <v>0.24772023897284001</v>
      </c>
      <c r="R12" s="14">
        <v>0.275910740792847</v>
      </c>
      <c r="S12" s="14">
        <v>0.231744026445864</v>
      </c>
      <c r="T12" s="14">
        <v>0.21915486670663401</v>
      </c>
      <c r="U12" s="14"/>
      <c r="V12" s="14">
        <v>0.25685807826393098</v>
      </c>
      <c r="W12" s="14">
        <v>0.255993852982765</v>
      </c>
      <c r="X12" s="14"/>
      <c r="Y12" s="14">
        <v>0.260853099591486</v>
      </c>
      <c r="Z12" s="14">
        <v>0.28164135051195299</v>
      </c>
      <c r="AA12" s="14">
        <v>0.151831286647854</v>
      </c>
      <c r="AB12" s="14"/>
      <c r="AC12" s="14">
        <v>0.24783704661616601</v>
      </c>
      <c r="AD12" s="14">
        <v>0.268823870516046</v>
      </c>
      <c r="AE12" s="14">
        <v>0.27794186363704898</v>
      </c>
      <c r="AF12" s="14">
        <v>0.232115713795219</v>
      </c>
    </row>
    <row r="13" spans="2:32" x14ac:dyDescent="0.3">
      <c r="B13" s="15" t="s">
        <v>449</v>
      </c>
      <c r="C13" s="14">
        <v>0.25253467192797902</v>
      </c>
      <c r="D13" s="14">
        <v>0.23645719367856199</v>
      </c>
      <c r="E13" s="14">
        <v>0.26829041608288201</v>
      </c>
      <c r="F13" s="14"/>
      <c r="G13" s="14">
        <v>0.23814800714630799</v>
      </c>
      <c r="H13" s="14">
        <v>0.24844498946527999</v>
      </c>
      <c r="I13" s="14">
        <v>0.28485765585105</v>
      </c>
      <c r="J13" s="14">
        <v>0.231980725047023</v>
      </c>
      <c r="K13" s="14"/>
      <c r="L13" s="14">
        <v>0.22669518168550001</v>
      </c>
      <c r="M13" s="14">
        <v>0.26980065359459199</v>
      </c>
      <c r="N13" s="14">
        <v>0.29466540766756899</v>
      </c>
      <c r="O13" s="14">
        <v>0.29590157235751402</v>
      </c>
      <c r="P13" s="14">
        <v>0.22947923893164601</v>
      </c>
      <c r="Q13" s="14">
        <v>0.257735237212671</v>
      </c>
      <c r="R13" s="14">
        <v>0.25876977772695098</v>
      </c>
      <c r="S13" s="14">
        <v>0.24872232682086001</v>
      </c>
      <c r="T13" s="14">
        <v>0.23910335307937999</v>
      </c>
      <c r="U13" s="14"/>
      <c r="V13" s="14">
        <v>0.25685593103986298</v>
      </c>
      <c r="W13" s="14">
        <v>0.24787435731594101</v>
      </c>
      <c r="X13" s="14"/>
      <c r="Y13" s="14">
        <v>0.275961580002961</v>
      </c>
      <c r="Z13" s="14">
        <v>0.25177453454452398</v>
      </c>
      <c r="AA13" s="14">
        <v>0.138507212167052</v>
      </c>
      <c r="AB13" s="14"/>
      <c r="AC13" s="14">
        <v>0.27438059846287599</v>
      </c>
      <c r="AD13" s="14">
        <v>0.27759748832404002</v>
      </c>
      <c r="AE13" s="14">
        <v>0.17655241623367901</v>
      </c>
      <c r="AF13" s="14">
        <v>0.21396740689027199</v>
      </c>
    </row>
    <row r="14" spans="2:32" ht="28.8" x14ac:dyDescent="0.3">
      <c r="B14" s="15" t="s">
        <v>450</v>
      </c>
      <c r="C14" s="14">
        <v>0.237443424512812</v>
      </c>
      <c r="D14" s="14">
        <v>0.24012915980425301</v>
      </c>
      <c r="E14" s="14">
        <v>0.235471932208007</v>
      </c>
      <c r="F14" s="14"/>
      <c r="G14" s="14">
        <v>0.19300027237516701</v>
      </c>
      <c r="H14" s="14">
        <v>0.241383624141601</v>
      </c>
      <c r="I14" s="14">
        <v>0.23501031955506799</v>
      </c>
      <c r="J14" s="14">
        <v>0.32611417093748202</v>
      </c>
      <c r="K14" s="14"/>
      <c r="L14" s="14">
        <v>0.306217026863214</v>
      </c>
      <c r="M14" s="14">
        <v>0.22039332878138901</v>
      </c>
      <c r="N14" s="14">
        <v>0.17687302908153499</v>
      </c>
      <c r="O14" s="14">
        <v>0.22694182942571201</v>
      </c>
      <c r="P14" s="14">
        <v>0.23520987287078801</v>
      </c>
      <c r="Q14" s="14">
        <v>0.20508931974038</v>
      </c>
      <c r="R14" s="14">
        <v>0.22579005560215501</v>
      </c>
      <c r="S14" s="14">
        <v>0.223583398183723</v>
      </c>
      <c r="T14" s="14">
        <v>0.221600705722376</v>
      </c>
      <c r="U14" s="14"/>
      <c r="V14" s="14">
        <v>0.25575306153507998</v>
      </c>
      <c r="W14" s="14">
        <v>0.202841332684327</v>
      </c>
      <c r="X14" s="14"/>
      <c r="Y14" s="14">
        <v>0.206818799788661</v>
      </c>
      <c r="Z14" s="14">
        <v>0.26919230451708698</v>
      </c>
      <c r="AA14" s="14">
        <v>0.34699538269649799</v>
      </c>
      <c r="AB14" s="14"/>
      <c r="AC14" s="14">
        <v>0.19581445868936001</v>
      </c>
      <c r="AD14" s="14">
        <v>0.21231549543637099</v>
      </c>
      <c r="AE14" s="14">
        <v>0.22174896618404899</v>
      </c>
      <c r="AF14" s="14">
        <v>0.34557144291790198</v>
      </c>
    </row>
    <row r="15" spans="2:32" ht="28.8" x14ac:dyDescent="0.3">
      <c r="B15" s="15" t="s">
        <v>451</v>
      </c>
      <c r="C15" s="14">
        <v>0.224183295338579</v>
      </c>
      <c r="D15" s="14">
        <v>0.20833974497336299</v>
      </c>
      <c r="E15" s="14">
        <v>0.239619741557444</v>
      </c>
      <c r="F15" s="14"/>
      <c r="G15" s="14">
        <v>0.211812868391833</v>
      </c>
      <c r="H15" s="14">
        <v>0.21364868120419001</v>
      </c>
      <c r="I15" s="14">
        <v>0.22374341241621301</v>
      </c>
      <c r="J15" s="14">
        <v>0.28516571195761198</v>
      </c>
      <c r="K15" s="14"/>
      <c r="L15" s="14">
        <v>0.228953293759532</v>
      </c>
      <c r="M15" s="14">
        <v>0.246612822433706</v>
      </c>
      <c r="N15" s="14">
        <v>0.21560094263944701</v>
      </c>
      <c r="O15" s="14">
        <v>0.19850312519975799</v>
      </c>
      <c r="P15" s="14">
        <v>0.23729228828641399</v>
      </c>
      <c r="Q15" s="14">
        <v>0.20776348142544199</v>
      </c>
      <c r="R15" s="14">
        <v>0.22956326864013299</v>
      </c>
      <c r="S15" s="14">
        <v>0.22477396645351</v>
      </c>
      <c r="T15" s="14">
        <v>0.215109159929805</v>
      </c>
      <c r="U15" s="14"/>
      <c r="V15" s="14">
        <v>0.21200039272735499</v>
      </c>
      <c r="W15" s="14">
        <v>0.24930840316693001</v>
      </c>
      <c r="X15" s="14"/>
      <c r="Y15" s="14">
        <v>0.22777822711161999</v>
      </c>
      <c r="Z15" s="14">
        <v>0.14778862056275499</v>
      </c>
      <c r="AA15" s="14">
        <v>0.31114181333848601</v>
      </c>
      <c r="AB15" s="14"/>
      <c r="AC15" s="14">
        <v>0.237447495041231</v>
      </c>
      <c r="AD15" s="14">
        <v>0.222147397135395</v>
      </c>
      <c r="AE15" s="14">
        <v>0.28122326374009898</v>
      </c>
      <c r="AF15" s="14">
        <v>0.19101884164911201</v>
      </c>
    </row>
    <row r="16" spans="2:32" x14ac:dyDescent="0.3">
      <c r="B16" s="15" t="s">
        <v>452</v>
      </c>
      <c r="C16" s="14">
        <v>0.19511844604065101</v>
      </c>
      <c r="D16" s="14">
        <v>0.20432946967020499</v>
      </c>
      <c r="E16" s="14">
        <v>0.18649324401109599</v>
      </c>
      <c r="F16" s="14"/>
      <c r="G16" s="14">
        <v>0.158987434369564</v>
      </c>
      <c r="H16" s="14">
        <v>0.16907390990767901</v>
      </c>
      <c r="I16" s="14">
        <v>0.22654253992910101</v>
      </c>
      <c r="J16" s="14">
        <v>0.292877414386708</v>
      </c>
      <c r="K16" s="14"/>
      <c r="L16" s="14">
        <v>0.263043053083858</v>
      </c>
      <c r="M16" s="14">
        <v>0.22538883625015699</v>
      </c>
      <c r="N16" s="14">
        <v>0.13370928990822101</v>
      </c>
      <c r="O16" s="14">
        <v>0.14788631170644101</v>
      </c>
      <c r="P16" s="14">
        <v>0.179489591343793</v>
      </c>
      <c r="Q16" s="14">
        <v>0.157458212019601</v>
      </c>
      <c r="R16" s="14">
        <v>0.14838556769467401</v>
      </c>
      <c r="S16" s="14">
        <v>0.210091975196397</v>
      </c>
      <c r="T16" s="14">
        <v>0.17551029024265899</v>
      </c>
      <c r="U16" s="14"/>
      <c r="V16" s="14">
        <v>0.21873564637630399</v>
      </c>
      <c r="W16" s="14">
        <v>0.148531400870963</v>
      </c>
      <c r="X16" s="14"/>
      <c r="Y16" s="14">
        <v>0.17451756241006</v>
      </c>
      <c r="Z16" s="14">
        <v>0.239288390111451</v>
      </c>
      <c r="AA16" s="14">
        <v>0.26437764583246298</v>
      </c>
      <c r="AB16" s="14"/>
      <c r="AC16" s="14">
        <v>0.14599052237242499</v>
      </c>
      <c r="AD16" s="14">
        <v>0.19080031297458899</v>
      </c>
      <c r="AE16" s="14">
        <v>0.155368295833372</v>
      </c>
      <c r="AF16" s="14">
        <v>0.27649915973314798</v>
      </c>
    </row>
    <row r="17" spans="2:32" ht="28.8" x14ac:dyDescent="0.3">
      <c r="B17" s="15" t="s">
        <v>453</v>
      </c>
      <c r="C17" s="14">
        <v>0.19255908314745501</v>
      </c>
      <c r="D17" s="14">
        <v>0.19816812496007599</v>
      </c>
      <c r="E17" s="14">
        <v>0.187528728191071</v>
      </c>
      <c r="F17" s="14"/>
      <c r="G17" s="14">
        <v>0.247921922246438</v>
      </c>
      <c r="H17" s="14">
        <v>0.17877259994174399</v>
      </c>
      <c r="I17" s="14">
        <v>0.16729240278733001</v>
      </c>
      <c r="J17" s="14">
        <v>0.16676836998008401</v>
      </c>
      <c r="K17" s="14"/>
      <c r="L17" s="14">
        <v>0.22560080764447299</v>
      </c>
      <c r="M17" s="14">
        <v>0.16098112926932501</v>
      </c>
      <c r="N17" s="14">
        <v>0.19561531595079701</v>
      </c>
      <c r="O17" s="14">
        <v>0.110917596279431</v>
      </c>
      <c r="P17" s="14">
        <v>0.19987379243804301</v>
      </c>
      <c r="Q17" s="14">
        <v>0.185695604541744</v>
      </c>
      <c r="R17" s="14">
        <v>0.20856627460888599</v>
      </c>
      <c r="S17" s="14">
        <v>0.23464512713664801</v>
      </c>
      <c r="T17" s="14">
        <v>0.19320788848326301</v>
      </c>
      <c r="U17" s="14"/>
      <c r="V17" s="14">
        <v>0.20581614249439401</v>
      </c>
      <c r="W17" s="14">
        <v>0.165091481301992</v>
      </c>
      <c r="X17" s="14"/>
      <c r="Y17" s="14">
        <v>0.18504658601159499</v>
      </c>
      <c r="Z17" s="14">
        <v>0.18831733795140401</v>
      </c>
      <c r="AA17" s="14">
        <v>0.28577295602178499</v>
      </c>
      <c r="AB17" s="14"/>
      <c r="AC17" s="14">
        <v>0.15750839865451899</v>
      </c>
      <c r="AD17" s="14">
        <v>0.19966252287153199</v>
      </c>
      <c r="AE17" s="14">
        <v>0.185495738956137</v>
      </c>
      <c r="AF17" s="14">
        <v>0.21854033963092401</v>
      </c>
    </row>
    <row r="18" spans="2:32" ht="43.2" x14ac:dyDescent="0.3">
      <c r="B18" s="15" t="s">
        <v>454</v>
      </c>
      <c r="C18" s="14">
        <v>0.166356962146396</v>
      </c>
      <c r="D18" s="14">
        <v>0.16526024746590601</v>
      </c>
      <c r="E18" s="14">
        <v>0.167954557896979</v>
      </c>
      <c r="F18" s="14"/>
      <c r="G18" s="14">
        <v>0.165040328491248</v>
      </c>
      <c r="H18" s="14">
        <v>0.179495297751916</v>
      </c>
      <c r="I18" s="14">
        <v>0.15128143483119999</v>
      </c>
      <c r="J18" s="14">
        <v>0.15781868497837501</v>
      </c>
      <c r="K18" s="14"/>
      <c r="L18" s="14">
        <v>0.192065943507501</v>
      </c>
      <c r="M18" s="14">
        <v>0.15220507889448701</v>
      </c>
      <c r="N18" s="14">
        <v>0.133604942345429</v>
      </c>
      <c r="O18" s="14">
        <v>0.155708833629391</v>
      </c>
      <c r="P18" s="14">
        <v>0.15193238680058499</v>
      </c>
      <c r="Q18" s="14">
        <v>0.17638189236722601</v>
      </c>
      <c r="R18" s="14">
        <v>0.17917450432665699</v>
      </c>
      <c r="S18" s="14">
        <v>0.18431472590588399</v>
      </c>
      <c r="T18" s="14">
        <v>0.146348614121462</v>
      </c>
      <c r="U18" s="14"/>
      <c r="V18" s="14">
        <v>0.18851940952235799</v>
      </c>
      <c r="W18" s="14">
        <v>0.119758943767235</v>
      </c>
      <c r="X18" s="14"/>
      <c r="Y18" s="14">
        <v>0.15339048411321099</v>
      </c>
      <c r="Z18" s="14">
        <v>0.16546645239730801</v>
      </c>
      <c r="AA18" s="14">
        <v>0.25867378939848101</v>
      </c>
      <c r="AB18" s="14"/>
      <c r="AC18" s="14">
        <v>0.10592436475386099</v>
      </c>
      <c r="AD18" s="14">
        <v>0.17746093781677899</v>
      </c>
      <c r="AE18" s="14">
        <v>0.156984479588027</v>
      </c>
      <c r="AF18" s="14">
        <v>0.21138565453493</v>
      </c>
    </row>
    <row r="19" spans="2:32" ht="43.2" x14ac:dyDescent="0.3">
      <c r="B19" s="15" t="s">
        <v>455</v>
      </c>
      <c r="C19" s="14">
        <v>0.13846658154674199</v>
      </c>
      <c r="D19" s="14">
        <v>0.15102994627247901</v>
      </c>
      <c r="E19" s="14">
        <v>0.12631799620164699</v>
      </c>
      <c r="F19" s="14"/>
      <c r="G19" s="14">
        <v>0.18125797192972401</v>
      </c>
      <c r="H19" s="14">
        <v>0.13404674789205301</v>
      </c>
      <c r="I19" s="14">
        <v>0.120363554584794</v>
      </c>
      <c r="J19" s="14">
        <v>9.5962293001575494E-2</v>
      </c>
      <c r="K19" s="14"/>
      <c r="L19" s="14">
        <v>0.151519931049657</v>
      </c>
      <c r="M19" s="14">
        <v>0.122366070441548</v>
      </c>
      <c r="N19" s="14">
        <v>0.115192758906263</v>
      </c>
      <c r="O19" s="14">
        <v>0.11293445558668699</v>
      </c>
      <c r="P19" s="14">
        <v>0.117504807433001</v>
      </c>
      <c r="Q19" s="14">
        <v>0.19661040411918801</v>
      </c>
      <c r="R19" s="14">
        <v>0.118566777491628</v>
      </c>
      <c r="S19" s="14">
        <v>0.14844092709259199</v>
      </c>
      <c r="T19" s="14">
        <v>0.12939963373527699</v>
      </c>
      <c r="U19" s="14"/>
      <c r="V19" s="14">
        <v>0.13422070237788</v>
      </c>
      <c r="W19" s="14">
        <v>0.14549486117705701</v>
      </c>
      <c r="X19" s="14"/>
      <c r="Y19" s="14">
        <v>0.13675615948735501</v>
      </c>
      <c r="Z19" s="14">
        <v>0.13193332426872101</v>
      </c>
      <c r="AA19" s="14">
        <v>0.26492608565981901</v>
      </c>
      <c r="AB19" s="14"/>
      <c r="AC19" s="14">
        <v>0.14628384066891201</v>
      </c>
      <c r="AD19" s="14">
        <v>0.131321535830005</v>
      </c>
      <c r="AE19" s="14">
        <v>0.14337190649173401</v>
      </c>
      <c r="AF19" s="14">
        <v>0.140215477639864</v>
      </c>
    </row>
    <row r="20" spans="2:32" x14ac:dyDescent="0.3">
      <c r="B20" s="15" t="s">
        <v>63</v>
      </c>
      <c r="C20" s="14">
        <v>3.6947204392468999E-2</v>
      </c>
      <c r="D20" s="14">
        <v>3.9727809394319302E-2</v>
      </c>
      <c r="E20" s="14">
        <v>3.4277365706381402E-2</v>
      </c>
      <c r="F20" s="14"/>
      <c r="G20" s="14">
        <v>3.2157620802040598E-2</v>
      </c>
      <c r="H20" s="14">
        <v>4.0898457272045698E-2</v>
      </c>
      <c r="I20" s="14">
        <v>3.6058578673275603E-2</v>
      </c>
      <c r="J20" s="14">
        <v>3.6605401639844402E-2</v>
      </c>
      <c r="K20" s="14"/>
      <c r="L20" s="14">
        <v>2.9173324618619E-2</v>
      </c>
      <c r="M20" s="14">
        <v>3.24999049834159E-2</v>
      </c>
      <c r="N20" s="14">
        <v>4.6594924678668402E-2</v>
      </c>
      <c r="O20" s="14">
        <v>5.54702161771451E-2</v>
      </c>
      <c r="P20" s="14">
        <v>4.1439813731837999E-2</v>
      </c>
      <c r="Q20" s="14">
        <v>1.47014024732236E-2</v>
      </c>
      <c r="R20" s="14">
        <v>4.3865685257043797E-2</v>
      </c>
      <c r="S20" s="14">
        <v>2.55320258381595E-2</v>
      </c>
      <c r="T20" s="14">
        <v>5.5251633903290499E-2</v>
      </c>
      <c r="U20" s="14"/>
      <c r="V20" s="14">
        <v>2.8559957914384902E-2</v>
      </c>
      <c r="W20" s="14">
        <v>5.2484540822391498E-2</v>
      </c>
      <c r="X20" s="14"/>
      <c r="Y20" s="14">
        <v>4.4697899864548002E-2</v>
      </c>
      <c r="Z20" s="14">
        <v>1.6751326188601499E-2</v>
      </c>
      <c r="AA20" s="14">
        <v>1.06541362503583E-2</v>
      </c>
      <c r="AB20" s="14"/>
      <c r="AC20" s="14">
        <v>5.2651648287233302E-2</v>
      </c>
      <c r="AD20" s="14">
        <v>4.0844397809313301E-2</v>
      </c>
      <c r="AE20" s="14">
        <v>5.2034894692041103E-2</v>
      </c>
      <c r="AF20" s="14">
        <v>3.1587071847808202E-3</v>
      </c>
    </row>
    <row r="21" spans="2:32" x14ac:dyDescent="0.3">
      <c r="B21" s="15" t="s">
        <v>142</v>
      </c>
      <c r="C21" s="20">
        <v>2.89745746551457E-3</v>
      </c>
      <c r="D21" s="20">
        <v>2.6762167061137299E-3</v>
      </c>
      <c r="E21" s="20">
        <v>3.1274540307987E-3</v>
      </c>
      <c r="F21" s="20"/>
      <c r="G21" s="20">
        <v>4.5939458288629404E-3</v>
      </c>
      <c r="H21" s="20">
        <v>3.2760611586514E-3</v>
      </c>
      <c r="I21" s="20">
        <v>1.9103709703919499E-3</v>
      </c>
      <c r="J21" s="20">
        <v>0</v>
      </c>
      <c r="K21" s="20"/>
      <c r="L21" s="20">
        <v>0</v>
      </c>
      <c r="M21" s="20">
        <v>2.6732244761056702E-3</v>
      </c>
      <c r="N21" s="20">
        <v>0</v>
      </c>
      <c r="O21" s="20">
        <v>0</v>
      </c>
      <c r="P21" s="20">
        <v>2.0231302578988301E-2</v>
      </c>
      <c r="Q21" s="20">
        <v>3.7463847448707399E-3</v>
      </c>
      <c r="R21" s="20">
        <v>0</v>
      </c>
      <c r="S21" s="20">
        <v>0</v>
      </c>
      <c r="T21" s="20">
        <v>3.1151114639187301E-3</v>
      </c>
      <c r="U21" s="20"/>
      <c r="V21" s="20">
        <v>1.3739195058383E-3</v>
      </c>
      <c r="W21" s="20">
        <v>6.0995239855355298E-3</v>
      </c>
      <c r="X21" s="20"/>
      <c r="Y21" s="20">
        <v>4.1988177209224603E-3</v>
      </c>
      <c r="Z21" s="20">
        <v>0</v>
      </c>
      <c r="AA21" s="20">
        <v>0</v>
      </c>
      <c r="AB21" s="20"/>
      <c r="AC21" s="20">
        <v>8.3663643321218398E-3</v>
      </c>
      <c r="AD21" s="20">
        <v>2.0383683461574001E-3</v>
      </c>
      <c r="AE21" s="20">
        <v>0</v>
      </c>
      <c r="AF21" s="20">
        <v>0</v>
      </c>
    </row>
    <row r="22" spans="2:32" x14ac:dyDescent="0.3">
      <c r="B22" s="16"/>
    </row>
    <row r="23" spans="2:32" x14ac:dyDescent="0.3">
      <c r="B23" t="s">
        <v>65</v>
      </c>
    </row>
    <row r="24" spans="2:32" x14ac:dyDescent="0.3">
      <c r="B24" t="s">
        <v>66</v>
      </c>
    </row>
    <row r="26" spans="2:32" x14ac:dyDescent="0.3">
      <c r="B26" s="8" t="str">
        <f>HYPERLINK("#'Contents'!A1", "Return to Contents")</f>
        <v>Return to Contents</v>
      </c>
    </row>
  </sheetData>
  <mergeCells count="7">
    <mergeCell ref="AC5:AF5"/>
    <mergeCell ref="D2:AB2"/>
    <mergeCell ref="D5:E5"/>
    <mergeCell ref="G5:J5"/>
    <mergeCell ref="L5:T5"/>
    <mergeCell ref="V5:W5"/>
    <mergeCell ref="Y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123</vt:i4>
      </vt:variant>
    </vt:vector>
  </HeadingPairs>
  <TitlesOfParts>
    <vt:vector size="12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SebWride</dc:creator>
  <cp:lastModifiedBy>Seb Wride</cp:lastModifiedBy>
  <dcterms:created xsi:type="dcterms:W3CDTF">2025-10-06T13:37:54Z</dcterms:created>
  <dcterms:modified xsi:type="dcterms:W3CDTF">2025-10-06T14:25:21Z</dcterms:modified>
</cp:coreProperties>
</file>