
<file path=[Content_Types].xml><?xml version="1.0" encoding="utf-8"?>
<Types xmlns="http://schemas.openxmlformats.org/package/2006/content-types">
  <Default Extension="bin" ContentType="application/vnd.openxmlformats-officedocument.spreadsheetml.printerSetting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BertieWnek\Documents\"/>
    </mc:Choice>
  </mc:AlternateContent>
  <xr:revisionPtr revIDLastSave="0" documentId="8_{A7B29A8A-7BD4-4BCF-AC9C-33378430CF36}" xr6:coauthVersionLast="47" xr6:coauthVersionMax="47" xr10:uidLastSave="{00000000-0000-0000-0000-000000000000}"/>
  <bookViews>
    <workbookView xWindow="-110" yWindow="-110" windowWidth="19420" windowHeight="1150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2" l="1"/>
  <c r="B18" i="116"/>
  <c r="B18" i="115"/>
  <c r="B18" i="114"/>
  <c r="B22" i="113"/>
  <c r="B22" i="112"/>
  <c r="B22" i="111"/>
  <c r="B22" i="110"/>
  <c r="B22" i="109"/>
  <c r="B22" i="108"/>
  <c r="B22" i="107"/>
  <c r="B16" i="106"/>
  <c r="B23" i="105"/>
  <c r="B22" i="104"/>
  <c r="B17" i="103"/>
  <c r="B21" i="102"/>
  <c r="B32" i="101"/>
  <c r="B25" i="100"/>
  <c r="B17" i="99"/>
  <c r="B23" i="98"/>
  <c r="B19" i="97"/>
  <c r="B19" i="96"/>
  <c r="B19" i="95"/>
  <c r="B19" i="94"/>
  <c r="B19" i="93"/>
  <c r="B19" i="92"/>
  <c r="B19" i="91"/>
  <c r="B19" i="90"/>
  <c r="B19" i="89"/>
  <c r="B19" i="88"/>
  <c r="B19" i="87"/>
  <c r="B19" i="86"/>
  <c r="B19" i="85"/>
  <c r="B19" i="84"/>
  <c r="B19" i="83"/>
  <c r="B19" i="82"/>
  <c r="B19" i="81"/>
  <c r="B19" i="80"/>
  <c r="B21" i="79"/>
  <c r="B17" i="78"/>
  <c r="B20" i="77"/>
  <c r="B22" i="76"/>
  <c r="B22" i="75"/>
  <c r="B22" i="74"/>
  <c r="B22" i="73"/>
  <c r="B22" i="72"/>
  <c r="B22" i="71"/>
  <c r="B22" i="70"/>
  <c r="B23" i="69"/>
  <c r="B22" i="68"/>
  <c r="B23" i="67"/>
  <c r="B22" i="66"/>
  <c r="B23" i="65"/>
  <c r="B16" i="64"/>
  <c r="B29" i="63"/>
  <c r="B28" i="62"/>
  <c r="B16" i="61"/>
  <c r="B28" i="60"/>
  <c r="B28" i="59"/>
  <c r="B16" i="58"/>
  <c r="B30" i="57"/>
  <c r="B30" i="56"/>
  <c r="B16" i="55"/>
  <c r="B28" i="54"/>
  <c r="B28" i="53"/>
  <c r="B16" i="52"/>
  <c r="B16" i="51"/>
  <c r="B18" i="50"/>
  <c r="B20" i="49"/>
  <c r="B18" i="48"/>
  <c r="B18" i="47"/>
  <c r="B18" i="46"/>
  <c r="B18" i="45"/>
  <c r="B18" i="44"/>
  <c r="B17" i="43"/>
  <c r="B17" i="42"/>
  <c r="B18" i="41"/>
  <c r="B18" i="40"/>
  <c r="B18" i="39"/>
  <c r="B18" i="38"/>
  <c r="B18" i="37"/>
  <c r="B18" i="36"/>
  <c r="B18" i="35"/>
  <c r="B18" i="34"/>
  <c r="B18" i="33"/>
  <c r="B18" i="32"/>
  <c r="B18" i="31"/>
  <c r="B18" i="30"/>
  <c r="B18" i="29"/>
  <c r="B18" i="28"/>
  <c r="B22" i="27"/>
  <c r="B22" i="26"/>
  <c r="B22" i="25"/>
  <c r="B22" i="24"/>
  <c r="B22" i="23"/>
  <c r="B22" i="22"/>
  <c r="B22" i="21"/>
  <c r="B22" i="20"/>
  <c r="B22" i="19"/>
  <c r="B22" i="18"/>
  <c r="B22" i="17"/>
  <c r="B22" i="16"/>
  <c r="B22" i="15"/>
  <c r="B22" i="14"/>
  <c r="B22" i="13"/>
  <c r="B22" i="12"/>
  <c r="B22" i="11"/>
  <c r="B22" i="10"/>
  <c r="B22" i="9"/>
  <c r="B22" i="8"/>
  <c r="B27" i="7"/>
  <c r="B27" i="6"/>
  <c r="B32" i="5"/>
  <c r="B29" i="4"/>
  <c r="E121" i="2"/>
  <c r="D121" i="2"/>
  <c r="E120" i="2"/>
  <c r="D120" i="2"/>
  <c r="E119" i="2"/>
  <c r="D119" i="2"/>
  <c r="E118" i="2"/>
  <c r="D118" i="2"/>
  <c r="E117" i="2"/>
  <c r="D117" i="2"/>
  <c r="E116" i="2"/>
  <c r="D116" i="2"/>
  <c r="E115" i="2"/>
  <c r="D115" i="2"/>
  <c r="E114" i="2"/>
  <c r="D114" i="2"/>
  <c r="E113" i="2"/>
  <c r="D113" i="2"/>
  <c r="D112" i="2"/>
  <c r="E111" i="2"/>
  <c r="D111" i="2"/>
  <c r="E110" i="2"/>
  <c r="D110" i="2"/>
  <c r="E109" i="2"/>
  <c r="D109" i="2"/>
  <c r="E108" i="2"/>
  <c r="D108" i="2"/>
  <c r="E107" i="2"/>
  <c r="D107" i="2"/>
  <c r="E106" i="2"/>
  <c r="D106" i="2"/>
  <c r="E105" i="2"/>
  <c r="D105" i="2"/>
  <c r="E104" i="2"/>
  <c r="D104" i="2"/>
  <c r="E103" i="2"/>
  <c r="D103" i="2"/>
  <c r="E102" i="2"/>
  <c r="D102" i="2"/>
  <c r="E101" i="2"/>
  <c r="D101" i="2"/>
  <c r="E100" i="2"/>
  <c r="D100" i="2"/>
  <c r="E99" i="2"/>
  <c r="D99" i="2"/>
  <c r="E98" i="2"/>
  <c r="D98" i="2"/>
  <c r="E97" i="2"/>
  <c r="D97" i="2"/>
  <c r="E96" i="2"/>
  <c r="D96" i="2"/>
  <c r="E95" i="2"/>
  <c r="D95" i="2"/>
  <c r="E94" i="2"/>
  <c r="D94" i="2"/>
  <c r="D93" i="2"/>
  <c r="E92" i="2"/>
  <c r="D92" i="2"/>
  <c r="E91" i="2"/>
  <c r="D91" i="2"/>
  <c r="E90" i="2"/>
  <c r="D90" i="2"/>
  <c r="E89" i="2"/>
  <c r="D89" i="2"/>
  <c r="E88" i="2"/>
  <c r="D88" i="2"/>
  <c r="E87" i="2"/>
  <c r="D87" i="2"/>
  <c r="E86" i="2"/>
  <c r="D86" i="2"/>
  <c r="D85" i="2"/>
  <c r="E84" i="2"/>
  <c r="D84" i="2"/>
  <c r="E83" i="2"/>
  <c r="D83" i="2"/>
  <c r="E82" i="2"/>
  <c r="D82" i="2"/>
  <c r="E81" i="2"/>
  <c r="D81" i="2"/>
  <c r="E80" i="2"/>
  <c r="D80" i="2"/>
  <c r="E79" i="2"/>
  <c r="D79" i="2"/>
  <c r="E78" i="2"/>
  <c r="D78" i="2"/>
  <c r="E77" i="2"/>
  <c r="D77" i="2"/>
  <c r="D76" i="2"/>
  <c r="E75" i="2"/>
  <c r="D75" i="2"/>
  <c r="E74" i="2"/>
  <c r="D74" i="2"/>
  <c r="E73"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D40" i="2"/>
  <c r="E39" i="2"/>
  <c r="D39" i="2"/>
  <c r="E38" i="2"/>
  <c r="D38" i="2"/>
  <c r="E37" i="2"/>
  <c r="D37" i="2"/>
  <c r="E36" i="2"/>
  <c r="D36" i="2"/>
  <c r="E35" i="2"/>
  <c r="D35" i="2"/>
  <c r="E34" i="2"/>
  <c r="D34" i="2"/>
  <c r="D33" i="2"/>
  <c r="E32" i="2"/>
  <c r="D32" i="2"/>
  <c r="E31" i="2"/>
  <c r="D31" i="2"/>
  <c r="E30" i="2"/>
  <c r="D30" i="2"/>
  <c r="E29" i="2"/>
  <c r="D29" i="2"/>
  <c r="E28" i="2"/>
  <c r="D28" i="2"/>
  <c r="E27" i="2"/>
  <c r="D27" i="2"/>
  <c r="E26" i="2"/>
  <c r="D26" i="2"/>
  <c r="E25" i="2"/>
  <c r="D25" i="2"/>
  <c r="E24" i="2"/>
  <c r="D24" i="2"/>
  <c r="E23" i="2"/>
  <c r="D23" i="2"/>
  <c r="D22" i="2"/>
  <c r="E21" i="2"/>
  <c r="D21" i="2"/>
  <c r="E20" i="2"/>
  <c r="D20" i="2"/>
  <c r="E19" i="2"/>
  <c r="D19" i="2"/>
  <c r="E18" i="2"/>
  <c r="D18" i="2"/>
  <c r="E17" i="2"/>
  <c r="D17" i="2"/>
  <c r="E16" i="2"/>
  <c r="D16" i="2"/>
  <c r="E15" i="2"/>
  <c r="D15" i="2"/>
  <c r="E14" i="2"/>
  <c r="D14" i="2"/>
  <c r="D13" i="2"/>
  <c r="E12" i="2"/>
  <c r="D12" i="2"/>
  <c r="E11" i="2"/>
  <c r="D11" i="2"/>
  <c r="E10" i="2"/>
  <c r="D10" i="2"/>
  <c r="E9" i="2"/>
  <c r="D9" i="2"/>
  <c r="F20" i="1"/>
</calcChain>
</file>

<file path=xl/sharedStrings.xml><?xml version="1.0" encoding="utf-8"?>
<sst xmlns="http://schemas.openxmlformats.org/spreadsheetml/2006/main" count="6000" uniqueCount="485">
  <si>
    <t>Fieldwork:</t>
  </si>
  <si>
    <t>16th Mar - 26th Mar 2024</t>
  </si>
  <si>
    <t xml:space="preserve">Interview Method: </t>
  </si>
  <si>
    <t>Online Survey</t>
  </si>
  <si>
    <t>Population represented:</t>
  </si>
  <si>
    <t>Sample size:</t>
  </si>
  <si>
    <t>Methodology:</t>
  </si>
  <si>
    <t>All results are weighted using Iterative Proportional Fitting, or 'Raking'. The results are  weighted by age &amp; gender</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</si>
  <si>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</si>
  <si>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</si>
  <si>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</si>
  <si>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</si>
  <si>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</si>
  <si>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</si>
  <si>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</si>
  <si>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</si>
  <si>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</si>
  <si>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</si>
  <si>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</si>
  <si>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</si>
  <si>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</si>
  <si>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</si>
  <si>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</si>
  <si>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</si>
  <si>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</si>
  <si>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</si>
  <si>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</si>
  <si>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</si>
  <si>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</si>
  <si>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Leave</t>
  </si>
  <si>
    <t>Remain</t>
  </si>
  <si>
    <t>I did not vote</t>
  </si>
  <si>
    <t>Conservative</t>
  </si>
  <si>
    <t>Labour</t>
  </si>
  <si>
    <t>Liberal Democrat</t>
  </si>
  <si>
    <t>The Brexit Party</t>
  </si>
  <si>
    <t>Liberal Democrats</t>
  </si>
  <si>
    <t>Gender</t>
  </si>
  <si>
    <t>Age</t>
  </si>
  <si>
    <t>Social Grade</t>
  </si>
  <si>
    <t>EU 2016 Vote</t>
  </si>
  <si>
    <t>2019</t>
  </si>
  <si>
    <t>Voting Intention</t>
  </si>
  <si>
    <t>Cost of living</t>
  </si>
  <si>
    <t>Quality of the NHS</t>
  </si>
  <si>
    <t>State of the economy</t>
  </si>
  <si>
    <t>Levels of immigration</t>
  </si>
  <si>
    <t>Threat of climate change</t>
  </si>
  <si>
    <t>Level of taxation</t>
  </si>
  <si>
    <t>Availability of housing</t>
  </si>
  <si>
    <t>Britain leaving the EU</t>
  </si>
  <si>
    <t>Levels of crime</t>
  </si>
  <si>
    <t>Number of people on welfare</t>
  </si>
  <si>
    <t>State of Britain's Armed Forces</t>
  </si>
  <si>
    <t>Threat of terrorism</t>
  </si>
  <si>
    <t>Quality / cost of public transport</t>
  </si>
  <si>
    <t>Access to good pensions</t>
  </si>
  <si>
    <t>Quality of and access to schools / universities</t>
  </si>
  <si>
    <t>Don't know</t>
  </si>
  <si>
    <t>Which do you think are the most important issues facing the country at this time? Please tick up to three</t>
  </si>
  <si>
    <t>BASE: All Respondents</t>
  </si>
  <si>
    <t>Fieldwork:  16th Mar - 26th Mar 2024</t>
  </si>
  <si>
    <t>Data weighted by age &amp; gender</t>
  </si>
  <si>
    <t>Quality of the roads</t>
  </si>
  <si>
    <t>Shops and businesses closing down</t>
  </si>
  <si>
    <t>Quality of local healthcare</t>
  </si>
  <si>
    <t>Availability and affordability of housing</t>
  </si>
  <si>
    <t>State of the local economy</t>
  </si>
  <si>
    <t>Crime and anti-social behaviour</t>
  </si>
  <si>
    <t>Availability of good jobs and employment</t>
  </si>
  <si>
    <t>Opportunities for young people</t>
  </si>
  <si>
    <t>Too many local developments or infrastructure</t>
  </si>
  <si>
    <t>Quality and affordability of public transport</t>
  </si>
  <si>
    <t>Quality of education and schools</t>
  </si>
  <si>
    <t>Lack of local leadership</t>
  </si>
  <si>
    <t>Social inequality and social immobility</t>
  </si>
  <si>
    <t>Too few local developments or infrastructure</t>
  </si>
  <si>
    <t>Quality of flood and/or coastal defences</t>
  </si>
  <si>
    <t>Access to and quality of nature / green spaces</t>
  </si>
  <si>
    <t>Poor air quality</t>
  </si>
  <si>
    <t>None of the above</t>
  </si>
  <si>
    <t>What are the biggest issues facing your local area?Select up to three  </t>
  </si>
  <si>
    <t>A new affordable housing block</t>
  </si>
  <si>
    <t>New solar panels (a solar farm)</t>
  </si>
  <si>
    <t>A new road</t>
  </si>
  <si>
    <t>A new area for business, such as a factory or office buildings</t>
  </si>
  <si>
    <t>A new out-of-town shopping centre</t>
  </si>
  <si>
    <t>New wind turbines</t>
  </si>
  <si>
    <t>A new (or re-opened) train station</t>
  </si>
  <si>
    <t>A new recycling plant</t>
  </si>
  <si>
    <t>New pylons and power lines for carrying renewable energy</t>
  </si>
  <si>
    <t>A new reservoir</t>
  </si>
  <si>
    <t>A new nuclear plant</t>
  </si>
  <si>
    <t>A new luxury housing block</t>
  </si>
  <si>
    <t>Don't Know</t>
  </si>
  <si>
    <t>If there was to be a new development or infrastructure project in your local area, which of the following would you most like to see?Select up to three  </t>
  </si>
  <si>
    <t>Don’t Know</t>
  </si>
  <si>
    <t>And which of those would you definitely NOT want to be built in your local area?Select any which apply  </t>
  </si>
  <si>
    <t xml:space="preserve"> If you are paying attention, select 'Don't know'</t>
  </si>
  <si>
    <t xml:space="preserve"> Without new renewable energy sources in the UK, we are too dependent on Russia and other countries for energy</t>
  </si>
  <si>
    <t xml:space="preserve"> The rollout of renewable energy sources in the UK has been too slow, we need to build more now</t>
  </si>
  <si>
    <t xml:space="preserve"> Building new renewable energy sources in the UK will ultimately bring down the cost of electricity</t>
  </si>
  <si>
    <t xml:space="preserve"> Renewable energy developments in the UK do not do enough to benefit the communities they are built in</t>
  </si>
  <si>
    <t xml:space="preserve"> Building more renewable energy sources in the UK is a concern for the future, there are other priorities now</t>
  </si>
  <si>
    <t xml:space="preserve"> The UK cannot afford to build new renewable energy sources</t>
  </si>
  <si>
    <t xml:space="preserve"> We do not need to build more renewable energy sources in the UK</t>
  </si>
  <si>
    <t>Strongly Agree</t>
  </si>
  <si>
    <t>Somewhat Agree</t>
  </si>
  <si>
    <t>Neither Agree nor Disagree</t>
  </si>
  <si>
    <t>Somewhat Disagree</t>
  </si>
  <si>
    <t>Strongly Disagree</t>
  </si>
  <si>
    <t>Total Agree:</t>
  </si>
  <si>
    <t>Total Disagree:</t>
  </si>
  <si>
    <t>Net:</t>
  </si>
  <si>
    <t>Grid Summary: Do you agree or disagree with the following about renewable energy (like wind farms, solar farms)?</t>
  </si>
  <si>
    <t>Do you agree or disagree with the following about renewable energy (like wind farms, solar farms)?: The rollout of renewable energy sources in the UK has been too slow, we need to build more now</t>
  </si>
  <si>
    <t>Do you agree or disagree with the following about renewable energy (like wind farms, solar farms)?: Building new renewable energy sources in the UK will ultimately bring down the cost of electricity</t>
  </si>
  <si>
    <t>Do you agree or disagree with the following about renewable energy (like wind farms, solar farms)?: Without new renewable energy sources in the UK, we are too dependent on Russia and other countries for energy</t>
  </si>
  <si>
    <t>Do you agree or disagree with the following about renewable energy (like wind farms, solar farms)?: The UK cannot afford to build new renewable energy sources</t>
  </si>
  <si>
    <t>Do you agree or disagree with the following about renewable energy (like wind farms, solar farms)?: Renewable energy developments in the UK do not do enough to benefit the communities they are built in</t>
  </si>
  <si>
    <t>Do you agree or disagree with the following about renewable energy (like wind farms, solar farms)?: If you are paying attention, select 'Don't know'</t>
  </si>
  <si>
    <t>Do you agree or disagree with the following about renewable energy (like wind farms, solar farms)?: Building more renewable energy sources in the UK is a concern for the future, there are other priorities now</t>
  </si>
  <si>
    <t>Do you agree or disagree with the following about renewable energy (like wind farms, solar farms)?: We do not need to build more renewable energy sources in the UK</t>
  </si>
  <si>
    <t xml:space="preserve"> A new offshore wind farm</t>
  </si>
  <si>
    <t xml:space="preserve"> A new solar farm</t>
  </si>
  <si>
    <t xml:space="preserve"> An electricity substation for transforming energy from renewable projects</t>
  </si>
  <si>
    <t xml:space="preserve"> A new (or re-opened) train station</t>
  </si>
  <si>
    <t xml:space="preserve"> “Biodigesters” which turn organic waste into fertiliser</t>
  </si>
  <si>
    <t xml:space="preserve"> A new onshore wind farm</t>
  </si>
  <si>
    <t xml:space="preserve"> New build homes</t>
  </si>
  <si>
    <t xml:space="preserve"> New pylons and power lines for carrying electricity from renewable projects</t>
  </si>
  <si>
    <t xml:space="preserve"> A nuclear power plant</t>
  </si>
  <si>
    <t xml:space="preserve"> If you are paying attention, select 'Strongly Oppose'</t>
  </si>
  <si>
    <t>Strongly Support</t>
  </si>
  <si>
    <t>Somewhat Support</t>
  </si>
  <si>
    <t>Neither Support nor Oppose</t>
  </si>
  <si>
    <t>Somewhat Oppose</t>
  </si>
  <si>
    <t>Strongly Oppose</t>
  </si>
  <si>
    <t>Total Support:</t>
  </si>
  <si>
    <t>Total Oppose:</t>
  </si>
  <si>
    <t>Grid Summary: In general, would you support or oppose the building of the following within 3 miles of where you live?</t>
  </si>
  <si>
    <t>In general, would you support or oppose the building of the following within 3 miles of where you live?: A new onshore wind farm</t>
  </si>
  <si>
    <t>In general, would you support or oppose the building of the following within 3 miles of where you live?: A new offshore wind farm</t>
  </si>
  <si>
    <t>In general, would you support or oppose the building of the following within 3 miles of where you live?: A new solar farm</t>
  </si>
  <si>
    <t>In general, would you support or oppose the building of the following within 3 miles of where you live?: New pylons and power lines for carrying electricity from renewable projects</t>
  </si>
  <si>
    <t>In general, would you support or oppose the building of the following within 3 miles of where you live?: An electricity substation for transforming energy from renewable projects</t>
  </si>
  <si>
    <t>In general, would you support or oppose the building of the following within 3 miles of where you live?: If you are paying attention, select 'Strongly Oppose'</t>
  </si>
  <si>
    <t>In general, would you support or oppose the building of the following within 3 miles of where you live?: New build homes</t>
  </si>
  <si>
    <t>In general, would you support or oppose the building of the following within 3 miles of where you live?: A nuclear power plant</t>
  </si>
  <si>
    <t>In general, would you support or oppose the building of the following within 3 miles of where you live?: A new (or re-opened) train station</t>
  </si>
  <si>
    <t>In general, would you support or oppose the building of the following within 3 miles of where you live?: “Biodigesters” which turn organic waste into fertiliser</t>
  </si>
  <si>
    <t xml:space="preserve"> In a location visible from a window in my home</t>
  </si>
  <si>
    <t xml:space="preserve"> In unused green space a few miles from my home, but not visible from the window</t>
  </si>
  <si>
    <t xml:space="preserve"> In a location I often pass when I leave my home, such as by the main road</t>
  </si>
  <si>
    <t xml:space="preserve"> In a location near a popular area for walking</t>
  </si>
  <si>
    <t xml:space="preserve"> In unused space in my area, but not near any homes</t>
  </si>
  <si>
    <t xml:space="preserve"> In an unused concreted area</t>
  </si>
  <si>
    <t>I would actively support this</t>
  </si>
  <si>
    <t>I would not mind</t>
  </si>
  <si>
    <t>I would not be happy about this, but I would not actively oppose this</t>
  </si>
  <si>
    <t>I would actively oppose this</t>
  </si>
  <si>
    <t>Grid Summary: Imagine there was a proposal to build an solar farm in your area, how would you feel about it being built in the following places?</t>
  </si>
  <si>
    <t>Imagine there was a proposal to build an solar farm in your area, how would you feel about it being built in the following places?: In a location visible from a window in my home</t>
  </si>
  <si>
    <t>Imagine there was a proposal to build an solar farm in your area, how would you feel about it being built in the following places?: In unused green space a few miles from my home, but not visible from the window</t>
  </si>
  <si>
    <t>Imagine there was a proposal to build an solar farm in your area, how would you feel about it being built in the following places?: In a location I often pass when I leave my home, such as by the main road</t>
  </si>
  <si>
    <t>Imagine there was a proposal to build an solar farm in your area, how would you feel about it being built in the following places?: In a location near a popular area for walking</t>
  </si>
  <si>
    <t>Imagine there was a proposal to build an solar farm in your area, how would you feel about it being built in the following places?: In unused space in my area, but not near any homes</t>
  </si>
  <si>
    <t>Imagine there was a proposal to build an solar farm in your area, how would you feel about it being built in the following places?: In an unused concreted area</t>
  </si>
  <si>
    <t>Grid Summary: Imagine there was a proposal to build an ONSHORE wind farm in your area, how would you feel about it being built in the following places?</t>
  </si>
  <si>
    <t>Imagine there was a proposal to build an ONSHORE wind farm in your area, how would you feel about it being built in the following places?: In a location near a popular area for walking</t>
  </si>
  <si>
    <t>Imagine there was a proposal to build an ONSHORE wind farm in your area, how would you feel about it being built in the following places?: In unused space in my area, but not near any homes</t>
  </si>
  <si>
    <t>Imagine there was a proposal to build an ONSHORE wind farm in your area, how would you feel about it being built in the following places?: In an unused concreted area</t>
  </si>
  <si>
    <t>Imagine there was a proposal to build an ONSHORE wind farm in your area, how would you feel about it being built in the following places?: In unused green space a few miles from my home, but not visible from the window</t>
  </si>
  <si>
    <t>Imagine there was a proposal to build an ONSHORE wind farm in your area, how would you feel about it being built in the following places?: In a location visible from a window in my home</t>
  </si>
  <si>
    <t>Imagine there was a proposal to build an ONSHORE wind farm in your area, how would you feel about it being built in the following places?: In a location I often pass when I leave my home, such as by the main road</t>
  </si>
  <si>
    <t>We are building too many houses in my local area</t>
  </si>
  <si>
    <t>We are building the right number of houses in my local area</t>
  </si>
  <si>
    <t>We are building too few houses in my local area</t>
  </si>
  <si>
    <t xml:space="preserve"> Which of the following comes closest to your view?  </t>
  </si>
  <si>
    <t>We are building too many renewable energy sources in my local area</t>
  </si>
  <si>
    <t>We are building the right number of renewable energy sources in my local area</t>
  </si>
  <si>
    <t>We are building too few renewable energy sources in my local area</t>
  </si>
  <si>
    <t>I support the building of more WIND FARMS in the UK, and would prefer these to be built in my local area</t>
  </si>
  <si>
    <t>I support the building of more WIND FARMS in the UK, and would not oppose them being built in my local area, but I would prefer them to be built elsewhere</t>
  </si>
  <si>
    <t>I support the building of more WIND FARMS in the UK, but I would OPPOSE them being built in my local area</t>
  </si>
  <si>
    <t>I OPPOSE the building of more WIND FARMS in the UK entirely</t>
  </si>
  <si>
    <t xml:space="preserve"> Thinking of wind farms, which of the following comes closest to your view?  </t>
  </si>
  <si>
    <t>I support the building of more SOLAR FARMS in the UK, and would prefer these to be built in my local area</t>
  </si>
  <si>
    <t>I support the building of more SOLAR FARMS in the UK, and would not oppose them being built in my local area, but I would prefer them to be built elsewhere</t>
  </si>
  <si>
    <t>I support the building of more SOLAR FARMS in the UK, but I would OPPOSE them being built in my local area</t>
  </si>
  <si>
    <t>I OPPOSE the building of more SOLAR FARMS in the UK entirely</t>
  </si>
  <si>
    <t xml:space="preserve"> Thinking of solar farms, which of the following comes closest to your view?</t>
  </si>
  <si>
    <t>I support the building of more OVERHEAD POWER LINES AND PYLONS FOR RENEWABLE ENERGY in the UK, and would prefer these to be built in my local area</t>
  </si>
  <si>
    <t>I support the building of more OVERHEAD POWER LINES AND PYLONS FOR RENEWABLE ENERGY in the UK, and would not oppose them being built in my local area, but I would prefer them to be built elsewhere</t>
  </si>
  <si>
    <t>I support the building of more OVERHEAD POWER LINES AND PYLONS FOR RENEWABLE ENERGY in the UK, but I would OPPOSE them being built in my local area</t>
  </si>
  <si>
    <t>I OPPOSE the building of more OVERHEAD POWER LINES AND PYLONS FOR RENEWABLE ENERGY in the UK entirely</t>
  </si>
  <si>
    <t xml:space="preserve"> Thinking of overhead power lines and pylons for renewable energy, which of the following comes closest to your view?  </t>
  </si>
  <si>
    <t>I support the building of more HOUSING in the UK, and would prefer it to be built in my local area</t>
  </si>
  <si>
    <t>I support the building of more HOUSING in the UK, and would not oppose it being built in my local area, but I would prefer it to be built elsewhere</t>
  </si>
  <si>
    <t>I support the building of more HOUSING  in the UK, but I would OPPOSE it being built in my local area</t>
  </si>
  <si>
    <t>I OPPOSE the building of more HOUSING in the UK entirely</t>
  </si>
  <si>
    <t xml:space="preserve"> Thinking of housing, which of the following comes closest to your view?  </t>
  </si>
  <si>
    <t>It is important to build renewable energy sources and housing in my local area</t>
  </si>
  <si>
    <t>It is important to build renewable energy sources in my local area but not new houses</t>
  </si>
  <si>
    <t>It is important to build new houses in my local area but not renewable energy sources</t>
  </si>
  <si>
    <t>It is not important to build either houses or renewable energy sources in my local area</t>
  </si>
  <si>
    <t xml:space="preserve"> Which of the following comes closest to your view on renewable energy sources and housing in your area?</t>
  </si>
  <si>
    <t>New public transport links like train stations and bus stops</t>
  </si>
  <si>
    <t>New schools</t>
  </si>
  <si>
    <t>New energy producing developments such as wind farms</t>
  </si>
  <si>
    <t>New business spaces like factories and offices</t>
  </si>
  <si>
    <t>New energy infrastructure like pylons and power lines</t>
  </si>
  <si>
    <t>Which of the following, if any, do you think need to be built in your local area if there was to be a new housing development locally?Select any which apply  </t>
  </si>
  <si>
    <t>I would be more likely to support it</t>
  </si>
  <si>
    <t>It would have no impact on my view</t>
  </si>
  <si>
    <t>It would make me less likely to support it, but I would not object</t>
  </si>
  <si>
    <t>I would completely object to it</t>
  </si>
  <si>
    <t xml:space="preserve"> If a new housing development near you required pylons and power-lines to provide it with energy, would that make you more or less likely to support the development?</t>
  </si>
  <si>
    <t>The energy grid is outdated and inefficient, we need to invest in updating it now before it breaks</t>
  </si>
  <si>
    <t>The energy grid has worked well for decades, so we do not need to prioritise it for investment</t>
  </si>
  <si>
    <t xml:space="preserve"> Which of the following comes closest to your view?</t>
  </si>
  <si>
    <t>We should build energy infrastructure like pylons and power lines now, to ensure that the grid can continue to function</t>
  </si>
  <si>
    <t>We do not need to build energy infrastructure like pylons and power lines now, our grid is functioning fine without them</t>
  </si>
  <si>
    <t>It will mean the UK is better prepared for the future</t>
  </si>
  <si>
    <t>Energy supply to the UK will be more secure as we will rely less on foreign imports</t>
  </si>
  <si>
    <t>It will make the cost of energy cheaper</t>
  </si>
  <si>
    <t>It would make good use of unused sites (brownfield sites)</t>
  </si>
  <si>
    <t>It will help the UK become a world leader in renewable energy</t>
  </si>
  <si>
    <t>It will help to address rising global temperatures</t>
  </si>
  <si>
    <t>It will help grow the economy</t>
  </si>
  <si>
    <t>It will make the air cleaner</t>
  </si>
  <si>
    <t>It will bring more secure jobs to my local area</t>
  </si>
  <si>
    <t>It will encourage other areas nearby to do the same</t>
  </si>
  <si>
    <t>There are no advantages to building onshore wind turbines in my local area</t>
  </si>
  <si>
    <t>I like the way they look</t>
  </si>
  <si>
    <t>It will increase the value of houses in the area</t>
  </si>
  <si>
    <t>Other (Please Specify)</t>
  </si>
  <si>
    <t>Below are some things which people have said are advantages of building ONSHORE wind turbines in your local area. Which of the following, if any, do you think of as advantages of building ONSHORE wind turbines in your local area?Select any which apply</t>
  </si>
  <si>
    <t>The construction will damage the local environment and wildlife</t>
  </si>
  <si>
    <t>There are better locations to build these turbines e.g. offshore, less used areas</t>
  </si>
  <si>
    <t>The construction will be disruptive e.g. traffic, noise of building</t>
  </si>
  <si>
    <t>They will be noisy</t>
  </si>
  <si>
    <t>It will bring down the value of houses in the area</t>
  </si>
  <si>
    <t>It will not be efficient because sometimes there is no wind</t>
  </si>
  <si>
    <t>There are no disadvantages to building onshore wind turbines in my local area</t>
  </si>
  <si>
    <t>There is better use for the space e.g. housing, farmland</t>
  </si>
  <si>
    <t>I do not like the way they look</t>
  </si>
  <si>
    <t>It will make the cost of energy more expensive</t>
  </si>
  <si>
    <t>Energy supply to the UK will be less secure as we will rely more on foreign imports</t>
  </si>
  <si>
    <t>It will damage the economy</t>
  </si>
  <si>
    <t>It will damage local jobs</t>
  </si>
  <si>
    <t>Below are some things which people have said are disadvantages of building ONSHORE wind turbines in your local area. Which of the following, if any, do you think of as disadvantages of building ONSHORE wind turbines in your local area?Select any which apply  </t>
  </si>
  <si>
    <t>The arguments for building onshore wind turbines in my local area outweigh the arguments against</t>
  </si>
  <si>
    <t>The arguments against building onshore wind turbines in my local area outweigh the arguments for</t>
  </si>
  <si>
    <t xml:space="preserve"> Based on what you know, which of the following comes closest to your view?</t>
  </si>
  <si>
    <t>It will be more efficient as it is more windy on the ocean</t>
  </si>
  <si>
    <t>It will help address rising global temperatures</t>
  </si>
  <si>
    <t>It will mean the air is cleaner</t>
  </si>
  <si>
    <t>It will cause minimal disruption to my local area</t>
  </si>
  <si>
    <t>It will have a minimal visual impact on the local landscape</t>
  </si>
  <si>
    <t>It will encourage other coastal regions to do the same</t>
  </si>
  <si>
    <t>There are no advantages to building offshore wind turbines in my local area</t>
  </si>
  <si>
    <t>Below are some things which people have said are advantages of building OFFSHORE wind turbines in your local area. Which of the following, if any, do you think of as advantages of building offshore wind turbines in your local area?Select any which apply. </t>
  </si>
  <si>
    <t>It could damage the local environment and bird and marine life</t>
  </si>
  <si>
    <t>It could disrupt local fishing, shipping, and water sports</t>
  </si>
  <si>
    <t>There are no disadvantages to building offshore wind turbines in my local area</t>
  </si>
  <si>
    <t>It will mean more overhead power lines and pylons</t>
  </si>
  <si>
    <t>It will mean more substations (transmission sites where transformers allow energy to flow, generate, or be transmitted)</t>
  </si>
  <si>
    <t>There are better locations to build these turbines e.g. onshore, other offshore areas</t>
  </si>
  <si>
    <t>It will make the cost of my energy more expensive</t>
  </si>
  <si>
    <t>Below are some things which people have said are disadvantages of building OFFSHORE wind turbines in your local area. Which of the following, if any, do you think of as disadvantages of building offshore wind turbines in your local area?Select any which apply  </t>
  </si>
  <si>
    <t>The arguments for building offshore wind turbines in my local area outweigh the arguments against</t>
  </si>
  <si>
    <t>The arguments against building offshore wind turbines in my local area outweigh the arguments for</t>
  </si>
  <si>
    <t>There are no advantages to building solar farms in my local area</t>
  </si>
  <si>
    <t>Below are some things which people have said are advantages of building solar farms in your local area. Which of the following, if any, do you think of as advantages of building solar farms in your local area?Select any which apply</t>
  </si>
  <si>
    <t>They take up too much space</t>
  </si>
  <si>
    <t>There are better locations to build these farms e.g. less used areas</t>
  </si>
  <si>
    <t>There are no disadvantages to building solar farms in my local area</t>
  </si>
  <si>
    <t>Below are some things which people have said are disadvantages of building solar farms in your local area. Which of the following, if any, do you think of as disadvantages of building solar farms in your local area?Select any which apply</t>
  </si>
  <si>
    <t>The arguments for building solar farms in my local area outweigh the arguments against</t>
  </si>
  <si>
    <t>The arguments against building solar farms in my local area outweigh the arguments for</t>
  </si>
  <si>
    <t>It is the only way to reliably get enough electricity into our homes</t>
  </si>
  <si>
    <t>They are relatively quick and easy to build</t>
  </si>
  <si>
    <t>There are no advantages to building overhead power lines and pylons for renewable energy in my local area</t>
  </si>
  <si>
    <t>It will make it easier for other developments in my area like housing and offices</t>
  </si>
  <si>
    <t>Which of the following, if any, do you think of as arguments for building overhead power lines and pylons for renewable energy in your local area?Please select all that apply.</t>
  </si>
  <si>
    <t>There are better locations to build these pylons e.g. less used areas</t>
  </si>
  <si>
    <t>They will be dangerous to children</t>
  </si>
  <si>
    <t>There are no disadvantages to building overhead power lines and pylons for renewable energy in my local area</t>
  </si>
  <si>
    <t>They are just not necessary</t>
  </si>
  <si>
    <t>Which of the following, if any, do you think of as arguments against building overhead power lines and pylons for renewable energy in your local area?Please select all that apply.</t>
  </si>
  <si>
    <t>The arguments for building overhead power lines and pylons for renewable energy in my local area outweigh the arguments against</t>
  </si>
  <si>
    <t>The arguments against building overhead power lines and pylons for renewable energy in my local area outweigh the arguments for</t>
  </si>
  <si>
    <t>A nuclear power station</t>
  </si>
  <si>
    <t>A coal-fired power station</t>
  </si>
  <si>
    <t>A new fracking site</t>
  </si>
  <si>
    <t>Pylons and power lines for carrying renewable energy</t>
  </si>
  <si>
    <t>A battery gigafactory</t>
  </si>
  <si>
    <t>An onshore wind farm</t>
  </si>
  <si>
    <t>A solar farm</t>
  </si>
  <si>
    <t>An offshore wind farm</t>
  </si>
  <si>
    <t>None of the above would be disruptive</t>
  </si>
  <si>
    <t>Which of the following energy developments do you tend to think would be the most disruptive if built in your local area?Select up to three of the following  </t>
  </si>
  <si>
    <t>Which of the following energy developments do you tend to think would be the least disruptive to your local area?Select up to three of the following  </t>
  </si>
  <si>
    <t>None of the above would be beneficial to my area</t>
  </si>
  <si>
    <t>Which of the following energy developments do you tend to think would be the most beneficial to your local area?Select up to three of the following</t>
  </si>
  <si>
    <t>Which of the following energy developments do you tend to think would be the least beneficial to your local area?Select up to three of the following  </t>
  </si>
  <si>
    <t>None of the above would be beneficial to the country</t>
  </si>
  <si>
    <t>Which of the following energy developments do you tend to think would be the most effective at providing affordable energy?Select up to three of the following</t>
  </si>
  <si>
    <t>Which of the following energy developments do you tend to think would be the least effective at providing affordable energy?Select up to three of the following  </t>
  </si>
  <si>
    <t xml:space="preserve"> Developments in my area seem to just happen, despite opposition from local people</t>
  </si>
  <si>
    <t xml:space="preserve"> There are not enough opportunities for local people to express their opinion about developments in my area</t>
  </si>
  <si>
    <t xml:space="preserve"> It is too easy for businesses to build renewable energy developments without the say of local people</t>
  </si>
  <si>
    <t xml:space="preserve"> We are never going to build the renewable energy we need in the UK because we let local people stop new developments</t>
  </si>
  <si>
    <t xml:space="preserve"> It is too easy for local people to block new developments in my area</t>
  </si>
  <si>
    <t>Grid Summary: Do you agree or disagree with the following?  </t>
  </si>
  <si>
    <t>Do you agree or disagree with the following?  : Developments in my area seem to just happen, despite opposition from local people</t>
  </si>
  <si>
    <t>Do you agree or disagree with the following?  : There are not enough opportunities for local people to express their opinion about developments in my area</t>
  </si>
  <si>
    <t>Do you agree or disagree with the following?  : It is too easy for local people to block new developments in my area</t>
  </si>
  <si>
    <t>Do you agree or disagree with the following?  : It is too easy for businesses to build renewable energy developments without the say of local people</t>
  </si>
  <si>
    <t>Do you agree or disagree with the following?  : We are never going to build the renewable energy we need in the UK because we let local people stop new developments</t>
  </si>
  <si>
    <t>Very important</t>
  </si>
  <si>
    <t>Somewhat important</t>
  </si>
  <si>
    <t>Not very important</t>
  </si>
  <si>
    <t>Not important at all</t>
  </si>
  <si>
    <t>Don’t know</t>
  </si>
  <si>
    <t>Total Important:</t>
  </si>
  <si>
    <t xml:space="preserve"> How important is it to you, if at all, to be consulted on local development projects in your area?</t>
  </si>
  <si>
    <t>Residents don’t need to be informed about developments or participate in the decision-making process.</t>
  </si>
  <si>
    <t>Residents should be informed about developments but do not need to participate in the decision-making process.</t>
  </si>
  <si>
    <t>Residents should be informed about developments and have the opportunity to participate in the decision-making process.</t>
  </si>
  <si>
    <t xml:space="preserve"> Which of the following statements best represents your view on resident consultation on local development projects?</t>
  </si>
  <si>
    <t>Online surveys or feedback forms</t>
  </si>
  <si>
    <t>Direct mail surveys or feedback forms</t>
  </si>
  <si>
    <t>Informal public meetings at, for example, the town hall</t>
  </si>
  <si>
    <t>Formal public consultation, for example, a workshop or focus group</t>
  </si>
  <si>
    <t>In conversation with an elected representative such as a councillor or MP who knocks on my door</t>
  </si>
  <si>
    <t>None of the above - I would not want to be consulted</t>
  </si>
  <si>
    <t>Other (please specify)</t>
  </si>
  <si>
    <t>What would be your preferred method of being consulted about local development projects?Select all that apply  </t>
  </si>
  <si>
    <t xml:space="preserve"> You find out that the project is expected to generate a significant profit margin for the developers.</t>
  </si>
  <si>
    <t xml:space="preserve"> You learn that several community leaders have endorsed the project, some of whom have personal investments in the development company.</t>
  </si>
  <si>
    <t xml:space="preserve"> You find out that the project planning involved extensive community consultation and feedback.</t>
  </si>
  <si>
    <t xml:space="preserve"> You learn that the development will include several amenities and facilities open to the public without any additional cost to the community.</t>
  </si>
  <si>
    <t xml:space="preserve"> You find out that five other renewable energy developments had been blocked in your local area within the last five years</t>
  </si>
  <si>
    <t xml:space="preserve"> You find out that other areas around the country will have similar developments as part of the same project</t>
  </si>
  <si>
    <t xml:space="preserve"> You find out that the development is publicly or community owned, so profits can be spent on public services.</t>
  </si>
  <si>
    <t>Significantly more likely to support</t>
  </si>
  <si>
    <t>Somewhat more likely to support</t>
  </si>
  <si>
    <t>My opinion would not change</t>
  </si>
  <si>
    <t>Somewhat less likely to support</t>
  </si>
  <si>
    <t>Significantly less likely to support</t>
  </si>
  <si>
    <t>Grid Summary: Imagine you are reviewing information about a new development project planned for your local community. This project promises to bring various benefits, such as new jobs, improved infrastructure, and enhanced community facilities. As you learn more about this project, you might have different reactions. Please indicate whether the following scenarios would make you more or less likely, if at all, to support the project.  </t>
  </si>
  <si>
    <t>Imagine you are reviewing information about a new development project planned for your local community. This project promises to bring various benefits, such as new jobs, improved infrastructure, and enhanced community facilities. As you learn more about this project, you might have different reactions. Please indicate whether the following scenarios would make you more or less likely, if at all, to support the project.  : You find out that the project is expected to generate a significant profit margin for the developers.</t>
  </si>
  <si>
    <t>Imagine you are reviewing information about a new development project planned for your local community. This project promises to bring various benefits, such as new jobs, improved infrastructure, and enhanced community facilities. As you learn more about this project, you might have different reactions. Please indicate whether the following scenarios would make you more or less likely, if at all, to support the project.  : You learn that several community leaders have endorsed the project, some of whom have personal investments in the development company.</t>
  </si>
  <si>
    <t>Imagine you are reviewing information about a new development project planned for your local community. This project promises to bring various benefits, such as new jobs, improved infrastructure, and enhanced community facilities. As you learn more about this project, you might have different reactions. Please indicate whether the following scenarios would make you more or less likely, if at all, to support the project.  : You find out that the project planning involved extensive community consultation and feedback.</t>
  </si>
  <si>
    <t>Imagine you are reviewing information about a new development project planned for your local community. This project promises to bring various benefits, such as new jobs, improved infrastructure, and enhanced community facilities. As you learn more about this project, you might have different reactions. Please indicate whether the following scenarios would make you more or less likely, if at all, to support the project.  : You learn that the development will include several amenities and facilities open to the public without any additional cost to the community.</t>
  </si>
  <si>
    <t>Imagine you are reviewing information about a new development project planned for your local community. This project promises to bring various benefits, such as new jobs, improved infrastructure, and enhanced community facilities. As you learn more about this project, you might have different reactions. Please indicate whether the following scenarios would make you more or less likely, if at all, to support the project.  : You find out that five other renewable energy developments had been blocked in your local area within the last five years</t>
  </si>
  <si>
    <t>Imagine you are reviewing information about a new development project planned for your local community. This project promises to bring various benefits, such as new jobs, improved infrastructure, and enhanced community facilities. As you learn more about this project, you might have different reactions. Please indicate whether the following scenarios would make you more or less likely, if at all, to support the project.  : You find out that other areas around the country will have similar developments as part of the same project</t>
  </si>
  <si>
    <t>Imagine you are reviewing information about a new development project planned for your local community. This project promises to bring various benefits, such as new jobs, improved infrastructure, and enhanced community facilities. As you learn more about this project, you might have different reactions. Please indicate whether the following scenarios would make you more or less likely, if at all, to support the project.  : You find out that the development is publicly or community owned, so profits can be spent on public services.</t>
  </si>
  <si>
    <t xml:space="preserve"> If you saved money on your energy bills each month</t>
  </si>
  <si>
    <t xml:space="preserve"> If the developer gave money to the local community through a community fund</t>
  </si>
  <si>
    <t xml:space="preserve"> If the developer created a fund to pay for renewable and energy-efficiency upgrades for local houses, including insulation, rooftop solar panels or boiler upgrades</t>
  </si>
  <si>
    <t xml:space="preserve"> If the developer invested in local infrastructure like public transport and public spaces</t>
  </si>
  <si>
    <t xml:space="preserve"> If the development led to the building of more affordable housing in the local area</t>
  </si>
  <si>
    <t xml:space="preserve"> If the development was contracted to employ local businesses and workers in its construction</t>
  </si>
  <si>
    <t xml:space="preserve"> If the developer was publicly owned so any profits made were spent on public services</t>
  </si>
  <si>
    <t>Much more likely</t>
  </si>
  <si>
    <t>More likely</t>
  </si>
  <si>
    <t>Neither more or less likely</t>
  </si>
  <si>
    <t>Less likely</t>
  </si>
  <si>
    <t>Much less likely</t>
  </si>
  <si>
    <t>Grid Summary: Would you be more or less likely to support local renewable energy developments in your area if you received the following benefits?</t>
  </si>
  <si>
    <t>Would you be more or less likely to support local renewable energy developments in your area if you received the following benefits?: If you saved money on your energy bills each month</t>
  </si>
  <si>
    <t>Would you be more or less likely to support local renewable energy developments in your area if you received the following benefits?: If the developer gave money to the local community through a community fund</t>
  </si>
  <si>
    <t>Would you be more or less likely to support local renewable energy developments in your area if you received the following benefits?: If the developer created a fund to pay for renewable and energy-efficiency upgrades for local houses, including insulation, rooftop solar panels or boiler upgrades</t>
  </si>
  <si>
    <t>Would you be more or less likely to support local renewable energy developments in your area if you received the following benefits?: If the developer invested in local infrastructure like public transport and public spaces</t>
  </si>
  <si>
    <t>Would you be more or less likely to support local renewable energy developments in your area if you received the following benefits?: If the development led to the building of more affordable housing in the local area</t>
  </si>
  <si>
    <t>Would you be more or less likely to support local renewable energy developments in your area if you received the following benefits?: If the development was contracted to employ local businesses and workers in its construction</t>
  </si>
  <si>
    <t>Would you be more or less likely to support local renewable energy developments in your area if you received the following benefits?: If the developer was publicly owned so any profits made were spent on public services</t>
  </si>
  <si>
    <t>They are strongly opposed</t>
  </si>
  <si>
    <t>They are somewhat opposed</t>
  </si>
  <si>
    <t>They are neutral</t>
  </si>
  <si>
    <t>They are somewhat supportive</t>
  </si>
  <si>
    <t>They are strongly supportive</t>
  </si>
  <si>
    <t xml:space="preserve"> As far as you are aware, what are your local MP's views on the building of green energy sources (such as wind and solar power) in your constituency?  </t>
  </si>
  <si>
    <t xml:space="preserve"> As far as you are aware, what are your local MP's views on the building of new housing in your constituency?  </t>
  </si>
  <si>
    <t>The leader of their party</t>
  </si>
  <si>
    <t>Party members / activists</t>
  </si>
  <si>
    <t>Their local voters</t>
  </si>
  <si>
    <t>Local people / residents</t>
  </si>
  <si>
    <t>Local businesses</t>
  </si>
  <si>
    <t>Local campaigners</t>
  </si>
  <si>
    <t>The national media</t>
  </si>
  <si>
    <t>The local media</t>
  </si>
  <si>
    <t>Who do you think your local MP listens to most when considering whether or not to support a local renewable energy project?Select up to three of the following</t>
  </si>
  <si>
    <t>I expect my local MP takes into account the views of all locals when deciding whether to support a development</t>
  </si>
  <si>
    <t>I expect my local MP only takes into account the views of the loudest locals when deciding whether to support a development</t>
  </si>
  <si>
    <t>I expect my local MP does not take any locals’ views into account when deciding whether to support a development</t>
  </si>
  <si>
    <t>People I know who live locally</t>
  </si>
  <si>
    <t>The local council</t>
  </si>
  <si>
    <t>Local campaign groups</t>
  </si>
  <si>
    <t>Local newspapers</t>
  </si>
  <si>
    <t>Your local MP</t>
  </si>
  <si>
    <t>The national government</t>
  </si>
  <si>
    <t>Social media groups e.g. local whatsapp groups, local Facebook groups</t>
  </si>
  <si>
    <t>National newspapers</t>
  </si>
  <si>
    <t>Local celebrities and public figures</t>
  </si>
  <si>
    <t>Which of the following, if any, do you trust the opinions of when it comes to green energy developments in your area?Select any which apply</t>
  </si>
  <si>
    <t>Older people</t>
  </si>
  <si>
    <t>Wealthy people</t>
  </si>
  <si>
    <t>Farmers</t>
  </si>
  <si>
    <t>Home owners</t>
  </si>
  <si>
    <t>Conservative voters</t>
  </si>
  <si>
    <t>Conservative politicians</t>
  </si>
  <si>
    <t>Reform UK voters</t>
  </si>
  <si>
    <t>Reform UK politicians</t>
  </si>
  <si>
    <t>Green voters</t>
  </si>
  <si>
    <t>People on low incomes</t>
  </si>
  <si>
    <t>Green Party politicians</t>
  </si>
  <si>
    <t>None of the above groups tend to be opposed to building wind turbines in my constituency</t>
  </si>
  <si>
    <t>Younger people</t>
  </si>
  <si>
    <t>Labour voters</t>
  </si>
  <si>
    <t>Labour politicians</t>
  </si>
  <si>
    <t>Renters</t>
  </si>
  <si>
    <t>Liberal Democrat voters</t>
  </si>
  <si>
    <t>Liberal Democrat politicians</t>
  </si>
  <si>
    <t>If you were to guess, which of the following do you think tend to be opposed to building renewable energy infrastructure (such as wind turbines, solar farms) in your constituency, if anyone?Select any which apply  </t>
  </si>
  <si>
    <t>It would increase local awareness of the development</t>
  </si>
  <si>
    <t>It would help local residents get their views heard on the development</t>
  </si>
  <si>
    <t>It would help the development be built in a way that benefits local residents</t>
  </si>
  <si>
    <t>It would help get support from the national government</t>
  </si>
  <si>
    <t>It would help the development get built faster</t>
  </si>
  <si>
    <t>It would help the development get built with less disruption</t>
  </si>
  <si>
    <t>Which of the following benefits, if any, do you think your MP supporting a local renewable energy development would have?Select any which apply  </t>
  </si>
  <si>
    <t>None of the above - I have never been involved in a campaign like this</t>
  </si>
  <si>
    <t>I have been involved in a campaign to SUPPORT a development or infrastructure project</t>
  </si>
  <si>
    <t>I have been involved in a campaign to OPPOSE a development or infrastructure project</t>
  </si>
  <si>
    <t>Have you ever personally been involved in a campaign in support of or opposition to a development or infrastructure project in your local area?By this, please think of actions such as writing to your local MP, starting a petition, or attending council meetings, posting on social media, etc.Please select all that apply.</t>
  </si>
  <si>
    <t>Signed an online petition to support a local development or infrastructure project</t>
  </si>
  <si>
    <t>Shared things online (e.g. on social media) supportive of a local development or infrastructure project</t>
  </si>
  <si>
    <t>Attended a meeting with the council or residents about a local development or  infrastructure project to support it</t>
  </si>
  <si>
    <t>Submitted my opinions on a local planning proposal or infrastructure project</t>
  </si>
  <si>
    <t>Joined an online group (e.g. on social media) supportive of a local development or  infrastructure project</t>
  </si>
  <si>
    <t>Written to my MP to support a local development or infrastructure project</t>
  </si>
  <si>
    <t>Written to my council to support a local development or infrastructure project</t>
  </si>
  <si>
    <t>Put a sign up outside my house to support a local development or infrastructure project</t>
  </si>
  <si>
    <t>You said you have been involved in a campaign to support a development or infrastructure project in your local area. Which of the following, if any, have you personally done?Please select all that apply.  </t>
  </si>
  <si>
    <t>Signed an online petition to oppose a local development or infrastructure project</t>
  </si>
  <si>
    <t>Attended a meeting with the council or residents about a local development or  infrastructure project to oppose it</t>
  </si>
  <si>
    <t>Written to my council to oppose a local development or infrastructure project</t>
  </si>
  <si>
    <t>Written to my MP to oppose a local development or infrastructure project</t>
  </si>
  <si>
    <t>Shared things online (e.g. on social media) opposed to a local development or infrastructure project</t>
  </si>
  <si>
    <t>Joined an online group (e.g. on social media) opposed to a local development or  infrastructure project</t>
  </si>
  <si>
    <t>Put a sign up outside my house to oppose a local development or infrastructure project</t>
  </si>
  <si>
    <t>0</t>
  </si>
  <si>
    <t>*</t>
  </si>
  <si>
    <t>You said you have been involved in a campaign to oppose a development or infrastructure project in your local area.  Which of the following, if any, have you personally done?Please select all that apply.</t>
  </si>
  <si>
    <t>The priority should be on national coordination, making sure that the country receives the energy it needs in a cost-effective way</t>
  </si>
  <si>
    <t>The priority should be on local control, making sure that people in the areas likely to be most impacted by development have a say over these developments</t>
  </si>
  <si>
    <t xml:space="preserve"> In general would you prefer the approach to building new renewable energy sources to prioritise coordination at the national level or control at the local level.Which comes closest to your view?  </t>
  </si>
  <si>
    <t xml:space="preserve"> Regulating energy companies to keep energy prices low</t>
  </si>
  <si>
    <t xml:space="preserve"> Introducing publicly owned energy projects which put any profits towards funding local public services</t>
  </si>
  <si>
    <t xml:space="preserve"> Introducing measures which mean those who live near renewable energy developments receive financial benefits</t>
  </si>
  <si>
    <t>Grid Summary: Would you support or oppose the national government taking the following actions when it comes to the UK’s energy supply?</t>
  </si>
  <si>
    <t>Would you support or oppose the national government taking the following actions when it comes to the UK’s energy supply?: Introducing publicly owned energy projects which put any profits towards funding local public services</t>
  </si>
  <si>
    <t>Would you support or oppose the national government taking the following actions when it comes to the UK’s energy supply?: Regulating energy companies to keep energy prices low</t>
  </si>
  <si>
    <t>Would you support or oppose the national government taking the following actions when it comes to the UK’s energy supply?: Introducing measures which mean those who live near renewable energy developments receive financial benefits</t>
  </si>
  <si>
    <t>Strongly oppose</t>
  </si>
  <si>
    <t xml:space="preserve"> Imagine a proposal to build a line of pylons to transmit renewable energy across your local area. Would you support or oppose this proposal?</t>
  </si>
  <si>
    <t>BASE: Question randomly assigned to respondents</t>
  </si>
  <si>
    <t xml:space="preserve"> Imagine a proposal to build a moderately sized solar farm in your local area to produce renewable energy. Would you support or oppose this proposal?</t>
  </si>
  <si>
    <t xml:space="preserve"> Imagine a proposal to build a large onshore and offshore wind farm with substations. Would you support or oppose this proposal?</t>
  </si>
  <si>
    <t>There would be no need to engage with local residents to build this, except those whose own land is directly impacted</t>
  </si>
  <si>
    <t>Local residents should be consulted, but should not be able to block a project like this</t>
  </si>
  <si>
    <t>Local residents should be consulted, and should be able to block a project like this if a majority oppose it</t>
  </si>
  <si>
    <t>Local residents should be consulted, and be able to block a project like this even if only a minority oppose it</t>
  </si>
  <si>
    <t xml:space="preserve"> And looking again at the proposal to build a line of pylons to transmit renewable energy across your local area. How much engagement with local residents do you think there should be before building this?  </t>
  </si>
  <si>
    <t xml:space="preserve"> And looking again at the proposal to build a moderately sized solar farm in your local area to produce renewable energy. How much engagement with local residents do you think there should be before building this?  </t>
  </si>
  <si>
    <t xml:space="preserve"> And looking again at the proposal to build a a large onshore and offshore wind farm with substations. How much engagement with local residents do you think there should be before building this?  </t>
  </si>
  <si>
    <t>Full Results</t>
  </si>
  <si>
    <t>BASE: Have been involved in a support campaign</t>
  </si>
  <si>
    <t>BASE: Have been involved in an oppose campaign</t>
  </si>
  <si>
    <t>Adults in Development Hotspot Constituencies</t>
  </si>
  <si>
    <t>Public First Poll for LCEF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</si>
</sst>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b/>
      <sz val="18"/>
      <color rgb="FF000000"/>
      <name val="Calibri"/>
      <family val="2"/>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2">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xf numFmtId="0" fontId="12"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theme" Target="theme/theme1.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styles" Target="style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g"/></Relationships>
</file>

<file path=xl/drawings/_rels/drawing27.xml.rels><?xml version="1.0" encoding="UTF-8" standalone="yes"?>
<Relationships xmlns="http://schemas.openxmlformats.org/package/2006/relationships"><Relationship Id="rId1" Type="http://schemas.openxmlformats.org/officeDocument/2006/relationships/image" Target="../media/image2.jp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g"/></Relationships>
</file>

<file path=xl/drawings/_rels/drawing29.xml.rels><?xml version="1.0" encoding="UTF-8" standalone="yes"?>
<Relationships xmlns="http://schemas.openxmlformats.org/package/2006/relationships"><Relationship Id="rId1" Type="http://schemas.openxmlformats.org/officeDocument/2006/relationships/image" Target="../media/image2.jpg"/></Relationships>
</file>

<file path=xl/drawings/_rels/drawing30.xml.rels><?xml version="1.0" encoding="UTF-8" standalone="yes"?>
<Relationships xmlns="http://schemas.openxmlformats.org/package/2006/relationships"><Relationship Id="rId1" Type="http://schemas.openxmlformats.org/officeDocument/2006/relationships/image" Target="../media/image2.jpg"/></Relationships>
</file>

<file path=xl/drawings/_rels/drawing31.xml.rels><?xml version="1.0" encoding="UTF-8" standalone="yes"?>
<Relationships xmlns="http://schemas.openxmlformats.org/package/2006/relationships"><Relationship Id="rId1" Type="http://schemas.openxmlformats.org/officeDocument/2006/relationships/image" Target="../media/image2.jpg"/></Relationships>
</file>

<file path=xl/drawings/_rels/drawing3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3.xml.rels><?xml version="1.0" encoding="UTF-8" standalone="yes"?>
<Relationships xmlns="http://schemas.openxmlformats.org/package/2006/relationships"><Relationship Id="rId1" Type="http://schemas.openxmlformats.org/officeDocument/2006/relationships/image" Target="../media/image2.jpg"/></Relationships>
</file>

<file path=xl/drawings/_rels/drawing34.xml.rels><?xml version="1.0" encoding="UTF-8" standalone="yes"?>
<Relationships xmlns="http://schemas.openxmlformats.org/package/2006/relationships"><Relationship Id="rId1" Type="http://schemas.openxmlformats.org/officeDocument/2006/relationships/image" Target="../media/image2.jpg"/></Relationships>
</file>

<file path=xl/drawings/_rels/drawing35.xml.rels><?xml version="1.0" encoding="UTF-8" standalone="yes"?>
<Relationships xmlns="http://schemas.openxmlformats.org/package/2006/relationships"><Relationship Id="rId1" Type="http://schemas.openxmlformats.org/officeDocument/2006/relationships/image" Target="../media/image2.jpg"/></Relationships>
</file>

<file path=xl/drawings/_rels/drawing36.xml.rels><?xml version="1.0" encoding="UTF-8" standalone="yes"?>
<Relationships xmlns="http://schemas.openxmlformats.org/package/2006/relationships"><Relationship Id="rId1" Type="http://schemas.openxmlformats.org/officeDocument/2006/relationships/image" Target="../media/image2.jpg"/></Relationships>
</file>

<file path=xl/drawings/_rels/drawing37.xml.rels><?xml version="1.0" encoding="UTF-8" standalone="yes"?>
<Relationships xmlns="http://schemas.openxmlformats.org/package/2006/relationships"><Relationship Id="rId1" Type="http://schemas.openxmlformats.org/officeDocument/2006/relationships/image" Target="../media/image2.jpg"/></Relationships>
</file>

<file path=xl/drawings/_rels/drawing38.xml.rels><?xml version="1.0" encoding="UTF-8" standalone="yes"?>
<Relationships xmlns="http://schemas.openxmlformats.org/package/2006/relationships"><Relationship Id="rId1" Type="http://schemas.openxmlformats.org/officeDocument/2006/relationships/image" Target="../media/image2.jpg"/></Relationships>
</file>

<file path=xl/drawings/_rels/drawing39.xml.rels><?xml version="1.0" encoding="UTF-8" standalone="yes"?>
<Relationships xmlns="http://schemas.openxmlformats.org/package/2006/relationships"><Relationship Id="rId1" Type="http://schemas.openxmlformats.org/officeDocument/2006/relationships/image" Target="../media/image2.jpg"/></Relationships>
</file>

<file path=xl/drawings/_rels/drawing40.xml.rels><?xml version="1.0" encoding="UTF-8" standalone="yes"?>
<Relationships xmlns="http://schemas.openxmlformats.org/package/2006/relationships"><Relationship Id="rId1" Type="http://schemas.openxmlformats.org/officeDocument/2006/relationships/image" Target="../media/image2.jpg"/></Relationships>
</file>

<file path=xl/drawings/_rels/drawing41.xml.rels><?xml version="1.0" encoding="UTF-8" standalone="yes"?>
<Relationships xmlns="http://schemas.openxmlformats.org/package/2006/relationships"><Relationship Id="rId1" Type="http://schemas.openxmlformats.org/officeDocument/2006/relationships/image" Target="../media/image2.jpg"/></Relationships>
</file>

<file path=xl/drawings/_rels/drawing42.xml.rels><?xml version="1.0" encoding="UTF-8" standalone="yes"?>
<Relationships xmlns="http://schemas.openxmlformats.org/package/2006/relationships"><Relationship Id="rId1" Type="http://schemas.openxmlformats.org/officeDocument/2006/relationships/image" Target="../media/image2.jpg"/></Relationships>
</file>

<file path=xl/drawings/_rels/drawing4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4.xml.rels><?xml version="1.0" encoding="UTF-8" standalone="yes"?>
<Relationships xmlns="http://schemas.openxmlformats.org/package/2006/relationships"><Relationship Id="rId1" Type="http://schemas.openxmlformats.org/officeDocument/2006/relationships/image" Target="../media/image2.jpg"/></Relationships>
</file>

<file path=xl/drawings/_rels/drawing45.xml.rels><?xml version="1.0" encoding="UTF-8" standalone="yes"?>
<Relationships xmlns="http://schemas.openxmlformats.org/package/2006/relationships"><Relationship Id="rId1" Type="http://schemas.openxmlformats.org/officeDocument/2006/relationships/image" Target="../media/image2.jpg"/></Relationships>
</file>

<file path=xl/drawings/_rels/drawing46.xml.rels><?xml version="1.0" encoding="UTF-8" standalone="yes"?>
<Relationships xmlns="http://schemas.openxmlformats.org/package/2006/relationships"><Relationship Id="rId1" Type="http://schemas.openxmlformats.org/officeDocument/2006/relationships/image" Target="../media/image2.jpg"/></Relationships>
</file>

<file path=xl/drawings/_rels/drawing47.xml.rels><?xml version="1.0" encoding="UTF-8" standalone="yes"?>
<Relationships xmlns="http://schemas.openxmlformats.org/package/2006/relationships"><Relationship Id="rId1" Type="http://schemas.openxmlformats.org/officeDocument/2006/relationships/image" Target="../media/image2.jpg"/></Relationships>
</file>

<file path=xl/drawings/_rels/drawing48.xml.rels><?xml version="1.0" encoding="UTF-8" standalone="yes"?>
<Relationships xmlns="http://schemas.openxmlformats.org/package/2006/relationships"><Relationship Id="rId1" Type="http://schemas.openxmlformats.org/officeDocument/2006/relationships/image" Target="../media/image2.jpg"/></Relationships>
</file>

<file path=xl/drawings/_rels/drawing49.xml.rels><?xml version="1.0" encoding="UTF-8" standalone="yes"?>
<Relationships xmlns="http://schemas.openxmlformats.org/package/2006/relationships"><Relationship Id="rId1" Type="http://schemas.openxmlformats.org/officeDocument/2006/relationships/image" Target="../media/image2.jpg"/></Relationships>
</file>

<file path=xl/drawings/_rels/drawing50.xml.rels><?xml version="1.0" encoding="UTF-8" standalone="yes"?>
<Relationships xmlns="http://schemas.openxmlformats.org/package/2006/relationships"><Relationship Id="rId1" Type="http://schemas.openxmlformats.org/officeDocument/2006/relationships/image" Target="../media/image2.jpg"/></Relationships>
</file>

<file path=xl/drawings/_rels/drawing51.xml.rels><?xml version="1.0" encoding="UTF-8" standalone="yes"?>
<Relationships xmlns="http://schemas.openxmlformats.org/package/2006/relationships"><Relationship Id="rId1" Type="http://schemas.openxmlformats.org/officeDocument/2006/relationships/image" Target="../media/image2.jpg"/></Relationships>
</file>

<file path=xl/drawings/_rels/drawing52.xml.rels><?xml version="1.0" encoding="UTF-8" standalone="yes"?>
<Relationships xmlns="http://schemas.openxmlformats.org/package/2006/relationships"><Relationship Id="rId1" Type="http://schemas.openxmlformats.org/officeDocument/2006/relationships/image" Target="../media/image2.jpg"/></Relationships>
</file>

<file path=xl/drawings/_rels/drawing53.xml.rels><?xml version="1.0" encoding="UTF-8" standalone="yes"?>
<Relationships xmlns="http://schemas.openxmlformats.org/package/2006/relationships"><Relationship Id="rId1" Type="http://schemas.openxmlformats.org/officeDocument/2006/relationships/image" Target="../media/image2.jpg"/></Relationships>
</file>

<file path=xl/drawings/_rels/drawing5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5.xml.rels><?xml version="1.0" encoding="UTF-8" standalone="yes"?>
<Relationships xmlns="http://schemas.openxmlformats.org/package/2006/relationships"><Relationship Id="rId1" Type="http://schemas.openxmlformats.org/officeDocument/2006/relationships/image" Target="../media/image2.jpg"/></Relationships>
</file>

<file path=xl/drawings/_rels/drawing56.xml.rels><?xml version="1.0" encoding="UTF-8" standalone="yes"?>
<Relationships xmlns="http://schemas.openxmlformats.org/package/2006/relationships"><Relationship Id="rId1" Type="http://schemas.openxmlformats.org/officeDocument/2006/relationships/image" Target="../media/image2.jpg"/></Relationships>
</file>

<file path=xl/drawings/_rels/drawing57.xml.rels><?xml version="1.0" encoding="UTF-8" standalone="yes"?>
<Relationships xmlns="http://schemas.openxmlformats.org/package/2006/relationships"><Relationship Id="rId1" Type="http://schemas.openxmlformats.org/officeDocument/2006/relationships/image" Target="../media/image2.jpg"/></Relationships>
</file>

<file path=xl/drawings/_rels/drawing58.xml.rels><?xml version="1.0" encoding="UTF-8" standalone="yes"?>
<Relationships xmlns="http://schemas.openxmlformats.org/package/2006/relationships"><Relationship Id="rId1" Type="http://schemas.openxmlformats.org/officeDocument/2006/relationships/image" Target="../media/image2.jpg"/></Relationships>
</file>

<file path=xl/drawings/_rels/drawing59.xml.rels><?xml version="1.0" encoding="UTF-8" standalone="yes"?>
<Relationships xmlns="http://schemas.openxmlformats.org/package/2006/relationships"><Relationship Id="rId1" Type="http://schemas.openxmlformats.org/officeDocument/2006/relationships/image" Target="../media/image2.jpg"/></Relationships>
</file>

<file path=xl/drawings/_rels/drawing60.xml.rels><?xml version="1.0" encoding="UTF-8" standalone="yes"?>
<Relationships xmlns="http://schemas.openxmlformats.org/package/2006/relationships"><Relationship Id="rId1" Type="http://schemas.openxmlformats.org/officeDocument/2006/relationships/image" Target="../media/image2.jpg"/></Relationships>
</file>

<file path=xl/drawings/_rels/drawing61.xml.rels><?xml version="1.0" encoding="UTF-8" standalone="yes"?>
<Relationships xmlns="http://schemas.openxmlformats.org/package/2006/relationships"><Relationship Id="rId1" Type="http://schemas.openxmlformats.org/officeDocument/2006/relationships/image" Target="../media/image2.jpg"/></Relationships>
</file>

<file path=xl/drawings/_rels/drawing62.xml.rels><?xml version="1.0" encoding="UTF-8" standalone="yes"?>
<Relationships xmlns="http://schemas.openxmlformats.org/package/2006/relationships"><Relationship Id="rId1" Type="http://schemas.openxmlformats.org/officeDocument/2006/relationships/image" Target="../media/image2.jpg"/></Relationships>
</file>

<file path=xl/drawings/_rels/drawing63.xml.rels><?xml version="1.0" encoding="UTF-8" standalone="yes"?>
<Relationships xmlns="http://schemas.openxmlformats.org/package/2006/relationships"><Relationship Id="rId1" Type="http://schemas.openxmlformats.org/officeDocument/2006/relationships/image" Target="../media/image2.jpg"/></Relationships>
</file>

<file path=xl/drawings/_rels/drawing64.xml.rels><?xml version="1.0" encoding="UTF-8" standalone="yes"?>
<Relationships xmlns="http://schemas.openxmlformats.org/package/2006/relationships"><Relationship Id="rId1" Type="http://schemas.openxmlformats.org/officeDocument/2006/relationships/image" Target="../media/image2.jpg"/></Relationships>
</file>

<file path=xl/drawings/_rels/drawing6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6.xml.rels><?xml version="1.0" encoding="UTF-8" standalone="yes"?>
<Relationships xmlns="http://schemas.openxmlformats.org/package/2006/relationships"><Relationship Id="rId1" Type="http://schemas.openxmlformats.org/officeDocument/2006/relationships/image" Target="../media/image2.jpg"/></Relationships>
</file>

<file path=xl/drawings/_rels/drawing67.xml.rels><?xml version="1.0" encoding="UTF-8" standalone="yes"?>
<Relationships xmlns="http://schemas.openxmlformats.org/package/2006/relationships"><Relationship Id="rId1" Type="http://schemas.openxmlformats.org/officeDocument/2006/relationships/image" Target="../media/image2.jpg"/></Relationships>
</file>

<file path=xl/drawings/_rels/drawing68.xml.rels><?xml version="1.0" encoding="UTF-8" standalone="yes"?>
<Relationships xmlns="http://schemas.openxmlformats.org/package/2006/relationships"><Relationship Id="rId1" Type="http://schemas.openxmlformats.org/officeDocument/2006/relationships/image" Target="../media/image2.jpg"/></Relationships>
</file>

<file path=xl/drawings/_rels/drawing69.xml.rels><?xml version="1.0" encoding="UTF-8" standalone="yes"?>
<Relationships xmlns="http://schemas.openxmlformats.org/package/2006/relationships"><Relationship Id="rId1" Type="http://schemas.openxmlformats.org/officeDocument/2006/relationships/image" Target="../media/image2.jpg"/></Relationships>
</file>

<file path=xl/drawings/_rels/drawing70.xml.rels><?xml version="1.0" encoding="UTF-8" standalone="yes"?>
<Relationships xmlns="http://schemas.openxmlformats.org/package/2006/relationships"><Relationship Id="rId1" Type="http://schemas.openxmlformats.org/officeDocument/2006/relationships/image" Target="../media/image2.jpg"/></Relationships>
</file>

<file path=xl/drawings/_rels/drawing71.xml.rels><?xml version="1.0" encoding="UTF-8" standalone="yes"?>
<Relationships xmlns="http://schemas.openxmlformats.org/package/2006/relationships"><Relationship Id="rId1" Type="http://schemas.openxmlformats.org/officeDocument/2006/relationships/image" Target="../media/image2.jpg"/></Relationships>
</file>

<file path=xl/drawings/_rels/drawing72.xml.rels><?xml version="1.0" encoding="UTF-8" standalone="yes"?>
<Relationships xmlns="http://schemas.openxmlformats.org/package/2006/relationships"><Relationship Id="rId1" Type="http://schemas.openxmlformats.org/officeDocument/2006/relationships/image" Target="../media/image2.jpg"/></Relationships>
</file>

<file path=xl/drawings/_rels/drawing73.xml.rels><?xml version="1.0" encoding="UTF-8" standalone="yes"?>
<Relationships xmlns="http://schemas.openxmlformats.org/package/2006/relationships"><Relationship Id="rId1" Type="http://schemas.openxmlformats.org/officeDocument/2006/relationships/image" Target="../media/image2.jpg"/></Relationships>
</file>

<file path=xl/drawings/_rels/drawing74.xml.rels><?xml version="1.0" encoding="UTF-8" standalone="yes"?>
<Relationships xmlns="http://schemas.openxmlformats.org/package/2006/relationships"><Relationship Id="rId1" Type="http://schemas.openxmlformats.org/officeDocument/2006/relationships/image" Target="../media/image2.jpg"/></Relationships>
</file>

<file path=xl/drawings/_rels/drawing75.xml.rels><?xml version="1.0" encoding="UTF-8" standalone="yes"?>
<Relationships xmlns="http://schemas.openxmlformats.org/package/2006/relationships"><Relationship Id="rId1" Type="http://schemas.openxmlformats.org/officeDocument/2006/relationships/image" Target="../media/image2.jpg"/></Relationships>
</file>

<file path=xl/drawings/_rels/drawing7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7.xml.rels><?xml version="1.0" encoding="UTF-8" standalone="yes"?>
<Relationships xmlns="http://schemas.openxmlformats.org/package/2006/relationships"><Relationship Id="rId1" Type="http://schemas.openxmlformats.org/officeDocument/2006/relationships/image" Target="../media/image2.jpg"/></Relationships>
</file>

<file path=xl/drawings/_rels/drawing78.xml.rels><?xml version="1.0" encoding="UTF-8" standalone="yes"?>
<Relationships xmlns="http://schemas.openxmlformats.org/package/2006/relationships"><Relationship Id="rId1" Type="http://schemas.openxmlformats.org/officeDocument/2006/relationships/image" Target="../media/image2.jpg"/></Relationships>
</file>

<file path=xl/drawings/_rels/drawing79.xml.rels><?xml version="1.0" encoding="UTF-8" standalone="yes"?>
<Relationships xmlns="http://schemas.openxmlformats.org/package/2006/relationships"><Relationship Id="rId1" Type="http://schemas.openxmlformats.org/officeDocument/2006/relationships/image" Target="../media/image2.jpg"/></Relationships>
</file>

<file path=xl/drawings/_rels/drawing80.xml.rels><?xml version="1.0" encoding="UTF-8" standalone="yes"?>
<Relationships xmlns="http://schemas.openxmlformats.org/package/2006/relationships"><Relationship Id="rId1" Type="http://schemas.openxmlformats.org/officeDocument/2006/relationships/image" Target="../media/image2.jpg"/></Relationships>
</file>

<file path=xl/drawings/_rels/drawing81.xml.rels><?xml version="1.0" encoding="UTF-8" standalone="yes"?>
<Relationships xmlns="http://schemas.openxmlformats.org/package/2006/relationships"><Relationship Id="rId1" Type="http://schemas.openxmlformats.org/officeDocument/2006/relationships/image" Target="../media/image2.jpg"/></Relationships>
</file>

<file path=xl/drawings/_rels/drawing82.xml.rels><?xml version="1.0" encoding="UTF-8" standalone="yes"?>
<Relationships xmlns="http://schemas.openxmlformats.org/package/2006/relationships"><Relationship Id="rId1" Type="http://schemas.openxmlformats.org/officeDocument/2006/relationships/image" Target="../media/image2.jpg"/></Relationships>
</file>

<file path=xl/drawings/_rels/drawing83.xml.rels><?xml version="1.0" encoding="UTF-8" standalone="yes"?>
<Relationships xmlns="http://schemas.openxmlformats.org/package/2006/relationships"><Relationship Id="rId1" Type="http://schemas.openxmlformats.org/officeDocument/2006/relationships/image" Target="../media/image2.jpg"/></Relationships>
</file>

<file path=xl/drawings/_rels/drawing84.xml.rels><?xml version="1.0" encoding="UTF-8" standalone="yes"?>
<Relationships xmlns="http://schemas.openxmlformats.org/package/2006/relationships"><Relationship Id="rId1" Type="http://schemas.openxmlformats.org/officeDocument/2006/relationships/image" Target="../media/image2.jpg"/></Relationships>
</file>

<file path=xl/drawings/_rels/drawing85.xml.rels><?xml version="1.0" encoding="UTF-8" standalone="yes"?>
<Relationships xmlns="http://schemas.openxmlformats.org/package/2006/relationships"><Relationship Id="rId1" Type="http://schemas.openxmlformats.org/officeDocument/2006/relationships/image" Target="../media/image2.jpg"/></Relationships>
</file>

<file path=xl/drawings/_rels/drawing86.xml.rels><?xml version="1.0" encoding="UTF-8" standalone="yes"?>
<Relationships xmlns="http://schemas.openxmlformats.org/package/2006/relationships"><Relationship Id="rId1" Type="http://schemas.openxmlformats.org/officeDocument/2006/relationships/image" Target="../media/image2.jpg"/></Relationships>
</file>

<file path=xl/drawings/_rels/drawing8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8.xml.rels><?xml version="1.0" encoding="UTF-8" standalone="yes"?>
<Relationships xmlns="http://schemas.openxmlformats.org/package/2006/relationships"><Relationship Id="rId1" Type="http://schemas.openxmlformats.org/officeDocument/2006/relationships/image" Target="../media/image2.jpg"/></Relationships>
</file>

<file path=xl/drawings/_rels/drawing89.xml.rels><?xml version="1.0" encoding="UTF-8" standalone="yes"?>
<Relationships xmlns="http://schemas.openxmlformats.org/package/2006/relationships"><Relationship Id="rId1" Type="http://schemas.openxmlformats.org/officeDocument/2006/relationships/image" Target="../media/image2.jpg"/></Relationships>
</file>

<file path=xl/drawings/_rels/drawing90.xml.rels><?xml version="1.0" encoding="UTF-8" standalone="yes"?>
<Relationships xmlns="http://schemas.openxmlformats.org/package/2006/relationships"><Relationship Id="rId1" Type="http://schemas.openxmlformats.org/officeDocument/2006/relationships/image" Target="../media/image2.jpg"/></Relationships>
</file>

<file path=xl/drawings/_rels/drawing91.xml.rels><?xml version="1.0" encoding="UTF-8" standalone="yes"?>
<Relationships xmlns="http://schemas.openxmlformats.org/package/2006/relationships"><Relationship Id="rId1" Type="http://schemas.openxmlformats.org/officeDocument/2006/relationships/image" Target="../media/image2.jpg"/></Relationships>
</file>

<file path=xl/drawings/_rels/drawing92.xml.rels><?xml version="1.0" encoding="UTF-8" standalone="yes"?>
<Relationships xmlns="http://schemas.openxmlformats.org/package/2006/relationships"><Relationship Id="rId1" Type="http://schemas.openxmlformats.org/officeDocument/2006/relationships/image" Target="../media/image2.jpg"/></Relationships>
</file>

<file path=xl/drawings/_rels/drawing93.xml.rels><?xml version="1.0" encoding="UTF-8" standalone="yes"?>
<Relationships xmlns="http://schemas.openxmlformats.org/package/2006/relationships"><Relationship Id="rId1" Type="http://schemas.openxmlformats.org/officeDocument/2006/relationships/image" Target="../media/image2.jpg"/></Relationships>
</file>

<file path=xl/drawings/_rels/drawing94.xml.rels><?xml version="1.0" encoding="UTF-8" standalone="yes"?>
<Relationships xmlns="http://schemas.openxmlformats.org/package/2006/relationships"><Relationship Id="rId1" Type="http://schemas.openxmlformats.org/officeDocument/2006/relationships/image" Target="../media/image2.jpg"/></Relationships>
</file>

<file path=xl/drawings/_rels/drawing95.xml.rels><?xml version="1.0" encoding="UTF-8" standalone="yes"?>
<Relationships xmlns="http://schemas.openxmlformats.org/package/2006/relationships"><Relationship Id="rId1" Type="http://schemas.openxmlformats.org/officeDocument/2006/relationships/image" Target="../media/image2.jpg"/></Relationships>
</file>

<file path=xl/drawings/_rels/drawing96.xml.rels><?xml version="1.0" encoding="UTF-8" standalone="yes"?>
<Relationships xmlns="http://schemas.openxmlformats.org/package/2006/relationships"><Relationship Id="rId1" Type="http://schemas.openxmlformats.org/officeDocument/2006/relationships/image" Target="../media/image2.jpg"/></Relationships>
</file>

<file path=xl/drawings/_rels/drawing97.xml.rels><?xml version="1.0" encoding="UTF-8" standalone="yes"?>
<Relationships xmlns="http://schemas.openxmlformats.org/package/2006/relationships"><Relationship Id="rId1" Type="http://schemas.openxmlformats.org/officeDocument/2006/relationships/image" Target="../media/image2.jpg"/></Relationships>
</file>

<file path=xl/drawings/_rels/drawing9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1</xdr:col>
      <xdr:colOff>666750</xdr:colOff>
      <xdr:row>3</xdr:row>
      <xdr:rowOff>76200</xdr:rowOff>
    </xdr:from>
    <xdr:to>
      <xdr:col>6</xdr:col>
      <xdr:colOff>539750</xdr:colOff>
      <xdr:row>6</xdr:row>
      <xdr:rowOff>245833</xdr:rowOff>
    </xdr:to>
    <xdr:pic>
      <xdr:nvPicPr>
        <xdr:cNvPr id="4" name="Picture 3">
          <a:extLst>
            <a:ext uri="{FF2B5EF4-FFF2-40B4-BE49-F238E27FC236}">
              <a16:creationId xmlns:a16="http://schemas.microsoft.com/office/drawing/2014/main" id="{8D22226A-DC80-826A-2C9D-3ACC3AAD1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6850" y="628650"/>
          <a:ext cx="3873500" cy="7220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2.bin"/></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3.bin"/></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topLeftCell="B1" workbookViewId="0">
      <selection activeCell="N8" sqref="N8"/>
    </sheetView>
  </sheetViews>
  <sheetFormatPr defaultColWidth="11.453125" defaultRowHeight="14.5" x14ac:dyDescent="0.35"/>
  <sheetData>
    <row r="7" spans="6:12" ht="39.9" customHeight="1" x14ac:dyDescent="0.35">
      <c r="F7" s="31" t="s">
        <v>484</v>
      </c>
      <c r="G7" s="26"/>
      <c r="H7" s="26"/>
      <c r="I7" s="26"/>
      <c r="J7" s="26"/>
      <c r="K7" s="26"/>
      <c r="L7" s="26"/>
    </row>
    <row r="10" spans="6:12" ht="20.149999999999999" customHeight="1" x14ac:dyDescent="0.45">
      <c r="F10" s="2" t="s">
        <v>0</v>
      </c>
      <c r="K10" s="3" t="s">
        <v>1</v>
      </c>
    </row>
    <row r="11" spans="6:12" ht="20.149999999999999" customHeight="1" x14ac:dyDescent="0.45">
      <c r="F11" s="2" t="s">
        <v>2</v>
      </c>
      <c r="K11" s="3" t="s">
        <v>3</v>
      </c>
    </row>
    <row r="12" spans="6:12" ht="20.149999999999999" customHeight="1" x14ac:dyDescent="0.45">
      <c r="F12" s="2" t="s">
        <v>4</v>
      </c>
      <c r="K12" s="3" t="s">
        <v>483</v>
      </c>
    </row>
    <row r="13" spans="6:12" ht="20.149999999999999" customHeight="1" x14ac:dyDescent="0.45">
      <c r="F13" s="2" t="s">
        <v>5</v>
      </c>
      <c r="K13" s="3">
        <v>1006</v>
      </c>
    </row>
    <row r="14" spans="6:12" ht="18.5" x14ac:dyDescent="0.45">
      <c r="F14" s="2"/>
    </row>
    <row r="15" spans="6:12" ht="18.5" x14ac:dyDescent="0.45">
      <c r="F15" s="2"/>
    </row>
    <row r="16" spans="6:12" ht="18.5" x14ac:dyDescent="0.45">
      <c r="F16" s="2" t="s">
        <v>6</v>
      </c>
    </row>
    <row r="17" spans="6:13" ht="50.15" customHeight="1" x14ac:dyDescent="0.35">
      <c r="F17" s="27" t="s">
        <v>7</v>
      </c>
      <c r="G17" s="26"/>
      <c r="H17" s="26"/>
      <c r="I17" s="26"/>
      <c r="J17" s="26"/>
      <c r="K17" s="26"/>
      <c r="L17" s="26"/>
      <c r="M17" s="26"/>
    </row>
    <row r="19" spans="6:13" ht="30" customHeight="1" x14ac:dyDescent="0.35">
      <c r="F19" s="4" t="s">
        <v>8</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21"/>
  <sheetViews>
    <sheetView showGridLines="0" topLeftCell="B1" workbookViewId="0">
      <selection activeCell="D2" sqref="D2"/>
    </sheetView>
  </sheetViews>
  <sheetFormatPr defaultColWidth="11.453125" defaultRowHeight="14.5" x14ac:dyDescent="0.35"/>
  <cols>
    <col min="4" max="4" width="133.08984375" customWidth="1"/>
    <col min="5" max="5" width="20.6328125" customWidth="1"/>
  </cols>
  <sheetData>
    <row r="2" spans="3:6" ht="39.9" customHeight="1" x14ac:dyDescent="0.35">
      <c r="D2" s="1" t="s">
        <v>9</v>
      </c>
    </row>
    <row r="6" spans="3:6" x14ac:dyDescent="0.35">
      <c r="D6" s="8" t="str">
        <f>HYPERLINK("#'Full Results'!A1", "Full Results")</f>
        <v>Full Results</v>
      </c>
    </row>
    <row r="8" spans="3:6" x14ac:dyDescent="0.35">
      <c r="D8" s="6" t="s">
        <v>10</v>
      </c>
      <c r="E8" s="6" t="s">
        <v>11</v>
      </c>
      <c r="F8" s="6" t="s">
        <v>12</v>
      </c>
    </row>
    <row r="9" spans="3:6" x14ac:dyDescent="0.35">
      <c r="C9">
        <v>1</v>
      </c>
      <c r="D9" s="8" t="str">
        <f>HYPERLINK("#'Table 1'!A1", "Which do you think are the most important issues facing the country at this time? Please tick up to three")</f>
        <v>Which do you think are the most important issues facing the country at this time? Please tick up to three</v>
      </c>
      <c r="E9" s="14" t="str">
        <f>HYPERLINK("#'Full Results'!A11", "11")</f>
        <v>11</v>
      </c>
      <c r="F9" t="s">
        <v>60</v>
      </c>
    </row>
    <row r="10" spans="3:6" x14ac:dyDescent="0.35">
      <c r="C10">
        <v>2</v>
      </c>
      <c r="D10" s="8" t="str">
        <f>HYPERLINK("#'Table 2'!A1", "What are the biggest issues facing your local area?Select up to three  ")</f>
        <v>What are the biggest issues facing your local area?Select up to three  </v>
      </c>
      <c r="E10" s="14" t="str">
        <f>HYPERLINK("#'Full Results'!A30", "30")</f>
        <v>30</v>
      </c>
      <c r="F10" t="s">
        <v>60</v>
      </c>
    </row>
    <row r="11" spans="3:6" x14ac:dyDescent="0.35">
      <c r="C11">
        <v>3</v>
      </c>
      <c r="D11" s="8" t="str">
        <f>HYPERLINK("#'Table 3'!A1", "If there was to be a new development or infrastructure project in your local area, which of the following would you most like to see?Select up to three  ")</f>
        <v>If there was to be a new development or infrastructure project in your local area, which of the following would you most like to see?Select up to three  </v>
      </c>
      <c r="E11" s="14" t="str">
        <f>HYPERLINK("#'Full Results'!A52", "52")</f>
        <v>52</v>
      </c>
      <c r="F11" t="s">
        <v>60</v>
      </c>
    </row>
    <row r="12" spans="3:6" x14ac:dyDescent="0.35">
      <c r="C12">
        <v>4</v>
      </c>
      <c r="D12" s="8" t="str">
        <f>HYPERLINK("#'Table 4'!A1", "And which of those would you definitely NOT want to be built in your local area?Select any which apply  ")</f>
        <v>And which of those would you definitely NOT want to be built in your local area?Select any which apply  </v>
      </c>
      <c r="E12" s="14" t="str">
        <f>HYPERLINK("#'Full Results'!A69", "69")</f>
        <v>69</v>
      </c>
      <c r="F12" t="s">
        <v>60</v>
      </c>
    </row>
    <row r="13" spans="3:6" x14ac:dyDescent="0.35">
      <c r="C13">
        <v>5</v>
      </c>
      <c r="D13" s="8" t="str">
        <f>HYPERLINK("#'Table 5'!A1", "Grid Summary: Do you agree or disagree with the following about renewable energy (like wind farms, solar farms)?")</f>
        <v>Grid Summary: Do you agree or disagree with the following about renewable energy (like wind farms, solar farms)?</v>
      </c>
      <c r="E13" s="7"/>
      <c r="F13" t="s">
        <v>60</v>
      </c>
    </row>
    <row r="14" spans="3:6" x14ac:dyDescent="0.35">
      <c r="C14">
        <v>6</v>
      </c>
      <c r="D14" s="8" t="str">
        <f>HYPERLINK("#'Table 6'!A1", "Do you agree or disagree with the following about renewable energy (like wind farms, solar farms)?: The rollout of renewable energy sources in the UK has been too slow, we need to build more now")</f>
        <v>Do you agree or disagree with the following about renewable energy (like wind farms, solar farms)?: The rollout of renewable energy sources in the UK has been too slow, we need to build more now</v>
      </c>
      <c r="E14" s="14" t="str">
        <f>HYPERLINK("#'Full Results'!A86", "86")</f>
        <v>86</v>
      </c>
      <c r="F14" t="s">
        <v>60</v>
      </c>
    </row>
    <row r="15" spans="3:6" x14ac:dyDescent="0.35">
      <c r="C15">
        <v>7</v>
      </c>
      <c r="D15" s="8" t="str">
        <f>HYPERLINK("#'Table 7'!A1", "Do you agree or disagree with the following about renewable energy (like wind farms, solar farms)?: Building new renewable energy sources in the UK will ultimately bring down the cost of electricity")</f>
        <v>Do you agree or disagree with the following about renewable energy (like wind farms, solar farms)?: Building new renewable energy sources in the UK will ultimately bring down the cost of electricity</v>
      </c>
      <c r="E15" s="14" t="str">
        <f>HYPERLINK("#'Full Results'!A98", "98")</f>
        <v>98</v>
      </c>
      <c r="F15" t="s">
        <v>60</v>
      </c>
    </row>
    <row r="16" spans="3:6" x14ac:dyDescent="0.35">
      <c r="C16">
        <v>8</v>
      </c>
      <c r="D16" s="8" t="str">
        <f>HYPERLINK("#'Table 8'!A1", "Do you agree or disagree with the following about renewable energy (like wind farms, solar farms)?: Without new renewable energy sources in the UK, we are too dependent on Russia and other countries for energy")</f>
        <v>Do you agree or disagree with the following about renewable energy (like wind farms, solar farms)?: Without new renewable energy sources in the UK, we are too dependent on Russia and other countries for energy</v>
      </c>
      <c r="E16" s="14" t="str">
        <f>HYPERLINK("#'Full Results'!A110", "110")</f>
        <v>110</v>
      </c>
      <c r="F16" t="s">
        <v>60</v>
      </c>
    </row>
    <row r="17" spans="3:6" x14ac:dyDescent="0.35">
      <c r="C17">
        <v>9</v>
      </c>
      <c r="D17" s="8" t="str">
        <f>HYPERLINK("#'Table 9'!A1", "Do you agree or disagree with the following about renewable energy (like wind farms, solar farms)?: The UK cannot afford to build new renewable energy sources")</f>
        <v>Do you agree or disagree with the following about renewable energy (like wind farms, solar farms)?: The UK cannot afford to build new renewable energy sources</v>
      </c>
      <c r="E17" s="14" t="str">
        <f>HYPERLINK("#'Full Results'!A122", "122")</f>
        <v>122</v>
      </c>
      <c r="F17" t="s">
        <v>60</v>
      </c>
    </row>
    <row r="18" spans="3:6" x14ac:dyDescent="0.35">
      <c r="C18">
        <v>10</v>
      </c>
      <c r="D18" s="8" t="str">
        <f>HYPERLINK("#'Table 10'!A1", "Do you agree or disagree with the following about renewable energy (like wind farms, solar farms)?: Renewable energy developments in the UK do not do enough to benefit the communities they are built in")</f>
        <v>Do you agree or disagree with the following about renewable energy (like wind farms, solar farms)?: Renewable energy developments in the UK do not do enough to benefit the communities they are built in</v>
      </c>
      <c r="E18" s="14" t="str">
        <f>HYPERLINK("#'Full Results'!A134", "134")</f>
        <v>134</v>
      </c>
      <c r="F18" t="s">
        <v>60</v>
      </c>
    </row>
    <row r="19" spans="3:6" x14ac:dyDescent="0.35">
      <c r="C19">
        <v>11</v>
      </c>
      <c r="D19" s="8" t="str">
        <f>HYPERLINK("#'Table 11'!A1", "Do you agree or disagree with the following about renewable energy (like wind farms, solar farms)?: If you are paying attention, select 'Don't know'")</f>
        <v>Do you agree or disagree with the following about renewable energy (like wind farms, solar farms)?: If you are paying attention, select 'Don't know'</v>
      </c>
      <c r="E19" s="14" t="str">
        <f>HYPERLINK("#'Full Results'!A146", "146")</f>
        <v>146</v>
      </c>
      <c r="F19" t="s">
        <v>60</v>
      </c>
    </row>
    <row r="20" spans="3:6" x14ac:dyDescent="0.35">
      <c r="C20">
        <v>12</v>
      </c>
      <c r="D20" s="8" t="str">
        <f>HYPERLINK("#'Table 12'!A1", "Do you agree or disagree with the following about renewable energy (like wind farms, solar farms)?: Building more renewable energy sources in the UK is a concern for the future, there are other priorities now")</f>
        <v>Do you agree or disagree with the following about renewable energy (like wind farms, solar farms)?: Building more renewable energy sources in the UK is a concern for the future, there are other priorities now</v>
      </c>
      <c r="E20" s="14" t="str">
        <f>HYPERLINK("#'Full Results'!A158", "158")</f>
        <v>158</v>
      </c>
      <c r="F20" t="s">
        <v>60</v>
      </c>
    </row>
    <row r="21" spans="3:6" x14ac:dyDescent="0.35">
      <c r="C21">
        <v>13</v>
      </c>
      <c r="D21" s="8" t="str">
        <f>HYPERLINK("#'Table 13'!A1", "Do you agree or disagree with the following about renewable energy (like wind farms, solar farms)?: We do not need to build more renewable energy sources in the UK")</f>
        <v>Do you agree or disagree with the following about renewable energy (like wind farms, solar farms)?: We do not need to build more renewable energy sources in the UK</v>
      </c>
      <c r="E21" s="14" t="str">
        <f>HYPERLINK("#'Full Results'!A170", "170")</f>
        <v>170</v>
      </c>
      <c r="F21" t="s">
        <v>60</v>
      </c>
    </row>
    <row r="22" spans="3:6" x14ac:dyDescent="0.35">
      <c r="C22">
        <v>14</v>
      </c>
      <c r="D22" s="8" t="str">
        <f>HYPERLINK("#'Table 14'!A1", "Grid Summary: In general, would you support or oppose the building of the following within 3 miles of where you live?")</f>
        <v>Grid Summary: In general, would you support or oppose the building of the following within 3 miles of where you live?</v>
      </c>
      <c r="E22" s="7"/>
      <c r="F22" t="s">
        <v>60</v>
      </c>
    </row>
    <row r="23" spans="3:6" x14ac:dyDescent="0.35">
      <c r="C23">
        <v>15</v>
      </c>
      <c r="D23" s="8" t="str">
        <f>HYPERLINK("#'Table 15'!A1", "In general, would you support or oppose the building of the following within 3 miles of where you live?: A new onshore wind farm")</f>
        <v>In general, would you support or oppose the building of the following within 3 miles of where you live?: A new onshore wind farm</v>
      </c>
      <c r="E23" s="14" t="str">
        <f>HYPERLINK("#'Full Results'!A182", "182")</f>
        <v>182</v>
      </c>
      <c r="F23" t="s">
        <v>60</v>
      </c>
    </row>
    <row r="24" spans="3:6" x14ac:dyDescent="0.35">
      <c r="C24">
        <v>16</v>
      </c>
      <c r="D24" s="8" t="str">
        <f>HYPERLINK("#'Table 16'!A1", "In general, would you support or oppose the building of the following within 3 miles of where you live?: A new offshore wind farm")</f>
        <v>In general, would you support or oppose the building of the following within 3 miles of where you live?: A new offshore wind farm</v>
      </c>
      <c r="E24" s="14" t="str">
        <f>HYPERLINK("#'Full Results'!A194", "194")</f>
        <v>194</v>
      </c>
      <c r="F24" t="s">
        <v>60</v>
      </c>
    </row>
    <row r="25" spans="3:6" x14ac:dyDescent="0.35">
      <c r="C25">
        <v>17</v>
      </c>
      <c r="D25" s="8" t="str">
        <f>HYPERLINK("#'Table 17'!A1", "In general, would you support or oppose the building of the following within 3 miles of where you live?: A new solar farm")</f>
        <v>In general, would you support or oppose the building of the following within 3 miles of where you live?: A new solar farm</v>
      </c>
      <c r="E25" s="14" t="str">
        <f>HYPERLINK("#'Full Results'!A206", "206")</f>
        <v>206</v>
      </c>
      <c r="F25" t="s">
        <v>60</v>
      </c>
    </row>
    <row r="26" spans="3:6" x14ac:dyDescent="0.35">
      <c r="C26">
        <v>18</v>
      </c>
      <c r="D26" s="8" t="str">
        <f>HYPERLINK("#'Table 18'!A1", "In general, would you support or oppose the building of the following within 3 miles of where you live?: New pylons and power lines for carrying electricity from renewable projects")</f>
        <v>In general, would you support or oppose the building of the following within 3 miles of where you live?: New pylons and power lines for carrying electricity from renewable projects</v>
      </c>
      <c r="E26" s="14" t="str">
        <f>HYPERLINK("#'Full Results'!A218", "218")</f>
        <v>218</v>
      </c>
      <c r="F26" t="s">
        <v>60</v>
      </c>
    </row>
    <row r="27" spans="3:6" x14ac:dyDescent="0.35">
      <c r="C27">
        <v>19</v>
      </c>
      <c r="D27" s="8" t="str">
        <f>HYPERLINK("#'Table 19'!A1", "In general, would you support or oppose the building of the following within 3 miles of where you live?: An electricity substation for transforming energy from renewable projects")</f>
        <v>In general, would you support or oppose the building of the following within 3 miles of where you live?: An electricity substation for transforming energy from renewable projects</v>
      </c>
      <c r="E27" s="14" t="str">
        <f>HYPERLINK("#'Full Results'!A230", "230")</f>
        <v>230</v>
      </c>
      <c r="F27" t="s">
        <v>60</v>
      </c>
    </row>
    <row r="28" spans="3:6" x14ac:dyDescent="0.35">
      <c r="C28">
        <v>20</v>
      </c>
      <c r="D28" s="8" t="str">
        <f>HYPERLINK("#'Table 20'!A1", "In general, would you support or oppose the building of the following within 3 miles of where you live?: If you are paying attention, select 'Strongly Oppose'")</f>
        <v>In general, would you support or oppose the building of the following within 3 miles of where you live?: If you are paying attention, select 'Strongly Oppose'</v>
      </c>
      <c r="E28" s="14" t="str">
        <f>HYPERLINK("#'Full Results'!A242", "242")</f>
        <v>242</v>
      </c>
      <c r="F28" t="s">
        <v>60</v>
      </c>
    </row>
    <row r="29" spans="3:6" x14ac:dyDescent="0.35">
      <c r="C29">
        <v>21</v>
      </c>
      <c r="D29" s="8" t="str">
        <f>HYPERLINK("#'Table 21'!A1", "In general, would you support or oppose the building of the following within 3 miles of where you live?: New build homes")</f>
        <v>In general, would you support or oppose the building of the following within 3 miles of where you live?: New build homes</v>
      </c>
      <c r="E29" s="14" t="str">
        <f>HYPERLINK("#'Full Results'!A254", "254")</f>
        <v>254</v>
      </c>
      <c r="F29" t="s">
        <v>60</v>
      </c>
    </row>
    <row r="30" spans="3:6" x14ac:dyDescent="0.35">
      <c r="C30">
        <v>22</v>
      </c>
      <c r="D30" s="8" t="str">
        <f>HYPERLINK("#'Table 22'!A1", "In general, would you support or oppose the building of the following within 3 miles of where you live?: A nuclear power plant")</f>
        <v>In general, would you support or oppose the building of the following within 3 miles of where you live?: A nuclear power plant</v>
      </c>
      <c r="E30" s="14" t="str">
        <f>HYPERLINK("#'Full Results'!A266", "266")</f>
        <v>266</v>
      </c>
      <c r="F30" t="s">
        <v>60</v>
      </c>
    </row>
    <row r="31" spans="3:6" x14ac:dyDescent="0.35">
      <c r="C31">
        <v>23</v>
      </c>
      <c r="D31" s="8" t="str">
        <f>HYPERLINK("#'Table 23'!A1", "In general, would you support or oppose the building of the following within 3 miles of where you live?: A new (or re-opened) train station")</f>
        <v>In general, would you support or oppose the building of the following within 3 miles of where you live?: A new (or re-opened) train station</v>
      </c>
      <c r="E31" s="14" t="str">
        <f>HYPERLINK("#'Full Results'!A278", "278")</f>
        <v>278</v>
      </c>
      <c r="F31" t="s">
        <v>60</v>
      </c>
    </row>
    <row r="32" spans="3:6" x14ac:dyDescent="0.35">
      <c r="C32">
        <v>24</v>
      </c>
      <c r="D32" s="8" t="str">
        <f>HYPERLINK("#'Table 24'!A1", "In general, would you support or oppose the building of the following within 3 miles of where you live?: “Biodigesters” which turn organic waste into fertiliser")</f>
        <v>In general, would you support or oppose the building of the following within 3 miles of where you live?: “Biodigesters” which turn organic waste into fertiliser</v>
      </c>
      <c r="E32" s="14" t="str">
        <f>HYPERLINK("#'Full Results'!A290", "290")</f>
        <v>290</v>
      </c>
      <c r="F32" t="s">
        <v>60</v>
      </c>
    </row>
    <row r="33" spans="3:6" x14ac:dyDescent="0.35">
      <c r="C33">
        <v>25</v>
      </c>
      <c r="D33" s="8" t="str">
        <f>HYPERLINK("#'Table 25'!A1", "Grid Summary: Imagine there was a proposal to build an solar farm in your area, how would you feel about it being built in the following places?")</f>
        <v>Grid Summary: Imagine there was a proposal to build an solar farm in your area, how would you feel about it being built in the following places?</v>
      </c>
      <c r="E33" s="7"/>
      <c r="F33" t="s">
        <v>60</v>
      </c>
    </row>
    <row r="34" spans="3:6" x14ac:dyDescent="0.35">
      <c r="C34">
        <v>26</v>
      </c>
      <c r="D34" s="8" t="str">
        <f>HYPERLINK("#'Table 26'!A1", "Imagine there was a proposal to build an solar farm in your area, how would you feel about it being built in the following places?: In a location visible from a window in my home")</f>
        <v>Imagine there was a proposal to build an solar farm in your area, how would you feel about it being built in the following places?: In a location visible from a window in my home</v>
      </c>
      <c r="E34" s="14" t="str">
        <f>HYPERLINK("#'Full Results'!A302", "302")</f>
        <v>302</v>
      </c>
      <c r="F34" t="s">
        <v>60</v>
      </c>
    </row>
    <row r="35" spans="3:6" x14ac:dyDescent="0.35">
      <c r="C35">
        <v>27</v>
      </c>
      <c r="D35" s="8" t="str">
        <f>HYPERLINK("#'Table 27'!A1", "Imagine there was a proposal to build an solar farm in your area, how would you feel about it being built in the following places?: In unused green space a few miles from my home, but not visible from the window")</f>
        <v>Imagine there was a proposal to build an solar farm in your area, how would you feel about it being built in the following places?: In unused green space a few miles from my home, but not visible from the window</v>
      </c>
      <c r="E35" s="14" t="str">
        <f>HYPERLINK("#'Full Results'!A310", "310")</f>
        <v>310</v>
      </c>
      <c r="F35" t="s">
        <v>60</v>
      </c>
    </row>
    <row r="36" spans="3:6" x14ac:dyDescent="0.35">
      <c r="C36">
        <v>28</v>
      </c>
      <c r="D36" s="8" t="str">
        <f>HYPERLINK("#'Table 28'!A1", "Imagine there was a proposal to build an solar farm in your area, how would you feel about it being built in the following places?: In a location I often pass when I leave my home, such as by the main road")</f>
        <v>Imagine there was a proposal to build an solar farm in your area, how would you feel about it being built in the following places?: In a location I often pass when I leave my home, such as by the main road</v>
      </c>
      <c r="E36" s="14" t="str">
        <f>HYPERLINK("#'Full Results'!A318", "318")</f>
        <v>318</v>
      </c>
      <c r="F36" t="s">
        <v>60</v>
      </c>
    </row>
    <row r="37" spans="3:6" x14ac:dyDescent="0.35">
      <c r="C37">
        <v>29</v>
      </c>
      <c r="D37" s="8" t="str">
        <f>HYPERLINK("#'Table 29'!A1", "Imagine there was a proposal to build an solar farm in your area, how would you feel about it being built in the following places?: In a location near a popular area for walking")</f>
        <v>Imagine there was a proposal to build an solar farm in your area, how would you feel about it being built in the following places?: In a location near a popular area for walking</v>
      </c>
      <c r="E37" s="14" t="str">
        <f>HYPERLINK("#'Full Results'!A326", "326")</f>
        <v>326</v>
      </c>
      <c r="F37" t="s">
        <v>60</v>
      </c>
    </row>
    <row r="38" spans="3:6" x14ac:dyDescent="0.35">
      <c r="C38">
        <v>30</v>
      </c>
      <c r="D38" s="8" t="str">
        <f>HYPERLINK("#'Table 30'!A1", "Imagine there was a proposal to build an solar farm in your area, how would you feel about it being built in the following places?: In unused space in my area, but not near any homes")</f>
        <v>Imagine there was a proposal to build an solar farm in your area, how would you feel about it being built in the following places?: In unused space in my area, but not near any homes</v>
      </c>
      <c r="E38" s="14" t="str">
        <f>HYPERLINK("#'Full Results'!A334", "334")</f>
        <v>334</v>
      </c>
      <c r="F38" t="s">
        <v>60</v>
      </c>
    </row>
    <row r="39" spans="3:6" x14ac:dyDescent="0.35">
      <c r="C39">
        <v>31</v>
      </c>
      <c r="D39" s="8" t="str">
        <f>HYPERLINK("#'Table 31'!A1", "Imagine there was a proposal to build an solar farm in your area, how would you feel about it being built in the following places?: In an unused concreted area")</f>
        <v>Imagine there was a proposal to build an solar farm in your area, how would you feel about it being built in the following places?: In an unused concreted area</v>
      </c>
      <c r="E39" s="14" t="str">
        <f>HYPERLINK("#'Full Results'!A342", "342")</f>
        <v>342</v>
      </c>
      <c r="F39" t="s">
        <v>60</v>
      </c>
    </row>
    <row r="40" spans="3:6" x14ac:dyDescent="0.35">
      <c r="C40">
        <v>32</v>
      </c>
      <c r="D40" s="8" t="str">
        <f>HYPERLINK("#'Table 32'!A1", "Grid Summary: Imagine there was a proposal to build an ONSHORE wind farm in your area, how would you feel about it being built in the following places?")</f>
        <v>Grid Summary: Imagine there was a proposal to build an ONSHORE wind farm in your area, how would you feel about it being built in the following places?</v>
      </c>
      <c r="E40" s="7"/>
      <c r="F40" t="s">
        <v>60</v>
      </c>
    </row>
    <row r="41" spans="3:6" x14ac:dyDescent="0.35">
      <c r="C41">
        <v>33</v>
      </c>
      <c r="D41" s="8" t="str">
        <f>HYPERLINK("#'Table 33'!A1", "Imagine there was a proposal to build an ONSHORE wind farm in your area, how would you feel about it being built in the following places?: In a location near a popular area for walking")</f>
        <v>Imagine there was a proposal to build an ONSHORE wind farm in your area, how would you feel about it being built in the following places?: In a location near a popular area for walking</v>
      </c>
      <c r="E41" s="14" t="str">
        <f>HYPERLINK("#'Full Results'!A350", "350")</f>
        <v>350</v>
      </c>
      <c r="F41" t="s">
        <v>60</v>
      </c>
    </row>
    <row r="42" spans="3:6" x14ac:dyDescent="0.35">
      <c r="C42">
        <v>34</v>
      </c>
      <c r="D42" s="8" t="str">
        <f>HYPERLINK("#'Table 34'!A1", "Imagine there was a proposal to build an ONSHORE wind farm in your area, how would you feel about it being built in the following places?: In unused space in my area, but not near any homes")</f>
        <v>Imagine there was a proposal to build an ONSHORE wind farm in your area, how would you feel about it being built in the following places?: In unused space in my area, but not near any homes</v>
      </c>
      <c r="E42" s="14" t="str">
        <f>HYPERLINK("#'Full Results'!A358", "358")</f>
        <v>358</v>
      </c>
      <c r="F42" t="s">
        <v>60</v>
      </c>
    </row>
    <row r="43" spans="3:6" x14ac:dyDescent="0.35">
      <c r="C43">
        <v>35</v>
      </c>
      <c r="D43" s="8" t="str">
        <f>HYPERLINK("#'Table 35'!A1", "Imagine there was a proposal to build an ONSHORE wind farm in your area, how would you feel about it being built in the following places?: In an unused concreted area")</f>
        <v>Imagine there was a proposal to build an ONSHORE wind farm in your area, how would you feel about it being built in the following places?: In an unused concreted area</v>
      </c>
      <c r="E43" s="14" t="str">
        <f>HYPERLINK("#'Full Results'!A366", "366")</f>
        <v>366</v>
      </c>
      <c r="F43" t="s">
        <v>60</v>
      </c>
    </row>
    <row r="44" spans="3:6" x14ac:dyDescent="0.35">
      <c r="C44">
        <v>36</v>
      </c>
      <c r="D44" s="8" t="str">
        <f>HYPERLINK("#'Table 36'!A1", "Imagine there was a proposal to build an ONSHORE wind farm in your area, how would you feel about it being built in the following places?: In unused green space a few miles from my home, but not visible from the window")</f>
        <v>Imagine there was a proposal to build an ONSHORE wind farm in your area, how would you feel about it being built in the following places?: In unused green space a few miles from my home, but not visible from the window</v>
      </c>
      <c r="E44" s="14" t="str">
        <f>HYPERLINK("#'Full Results'!A374", "374")</f>
        <v>374</v>
      </c>
      <c r="F44" t="s">
        <v>60</v>
      </c>
    </row>
    <row r="45" spans="3:6" x14ac:dyDescent="0.35">
      <c r="C45">
        <v>37</v>
      </c>
      <c r="D45" s="8" t="str">
        <f>HYPERLINK("#'Table 37'!A1", "Imagine there was a proposal to build an ONSHORE wind farm in your area, how would you feel about it being built in the following places?: In a location visible from a window in my home")</f>
        <v>Imagine there was a proposal to build an ONSHORE wind farm in your area, how would you feel about it being built in the following places?: In a location visible from a window in my home</v>
      </c>
      <c r="E45" s="14" t="str">
        <f>HYPERLINK("#'Full Results'!A382", "382")</f>
        <v>382</v>
      </c>
      <c r="F45" t="s">
        <v>60</v>
      </c>
    </row>
    <row r="46" spans="3:6" x14ac:dyDescent="0.35">
      <c r="C46">
        <v>38</v>
      </c>
      <c r="D46" s="8" t="str">
        <f>HYPERLINK("#'Table 38'!A1", "Imagine there was a proposal to build an ONSHORE wind farm in your area, how would you feel about it being built in the following places?: In a location I often pass when I leave my home, such as by the main road")</f>
        <v>Imagine there was a proposal to build an ONSHORE wind farm in your area, how would you feel about it being built in the following places?: In a location I often pass when I leave my home, such as by the main road</v>
      </c>
      <c r="E46" s="14" t="str">
        <f>HYPERLINK("#'Full Results'!A390", "390")</f>
        <v>390</v>
      </c>
      <c r="F46" t="s">
        <v>60</v>
      </c>
    </row>
    <row r="47" spans="3:6" x14ac:dyDescent="0.35">
      <c r="C47">
        <v>39</v>
      </c>
      <c r="D47" s="8" t="str">
        <f>HYPERLINK("#'Table 39'!A1", " Which of the following comes closest to your view?  ")</f>
        <v xml:space="preserve"> Which of the following comes closest to your view?  </v>
      </c>
      <c r="E47" s="14" t="str">
        <f>HYPERLINK("#'Full Results'!A398", "398")</f>
        <v>398</v>
      </c>
      <c r="F47" t="s">
        <v>60</v>
      </c>
    </row>
    <row r="48" spans="3:6" x14ac:dyDescent="0.35">
      <c r="C48">
        <v>40</v>
      </c>
      <c r="D48" s="8" t="str">
        <f>HYPERLINK("#'Table 40'!A1", " Which of the following comes closest to your view?  ")</f>
        <v xml:space="preserve"> Which of the following comes closest to your view?  </v>
      </c>
      <c r="E48" s="14" t="str">
        <f>HYPERLINK("#'Full Results'!A405", "405")</f>
        <v>405</v>
      </c>
      <c r="F48" t="s">
        <v>60</v>
      </c>
    </row>
    <row r="49" spans="3:6" x14ac:dyDescent="0.35">
      <c r="C49">
        <v>41</v>
      </c>
      <c r="D49" s="8" t="str">
        <f>HYPERLINK("#'Table 41'!A1", " Thinking of wind farms, which of the following comes closest to your view?  ")</f>
        <v xml:space="preserve"> Thinking of wind farms, which of the following comes closest to your view?  </v>
      </c>
      <c r="E49" s="14" t="str">
        <f>HYPERLINK("#'Full Results'!A412", "412")</f>
        <v>412</v>
      </c>
      <c r="F49" t="s">
        <v>60</v>
      </c>
    </row>
    <row r="50" spans="3:6" x14ac:dyDescent="0.35">
      <c r="C50">
        <v>42</v>
      </c>
      <c r="D50" s="8" t="str">
        <f>HYPERLINK("#'Table 42'!A1", " Thinking of solar farms, which of the following comes closest to your view?")</f>
        <v xml:space="preserve"> Thinking of solar farms, which of the following comes closest to your view?</v>
      </c>
      <c r="E50" s="14" t="str">
        <f>HYPERLINK("#'Full Results'!A420", "420")</f>
        <v>420</v>
      </c>
      <c r="F50" t="s">
        <v>60</v>
      </c>
    </row>
    <row r="51" spans="3:6" x14ac:dyDescent="0.35">
      <c r="C51">
        <v>43</v>
      </c>
      <c r="D51" s="8" t="str">
        <f>HYPERLINK("#'Table 43'!A1", " Thinking of overhead power lines and pylons for renewable energy, which of the following comes closest to your view?  ")</f>
        <v xml:space="preserve"> Thinking of overhead power lines and pylons for renewable energy, which of the following comes closest to your view?  </v>
      </c>
      <c r="E51" s="14" t="str">
        <f>HYPERLINK("#'Full Results'!A428", "428")</f>
        <v>428</v>
      </c>
      <c r="F51" t="s">
        <v>60</v>
      </c>
    </row>
    <row r="52" spans="3:6" x14ac:dyDescent="0.35">
      <c r="C52">
        <v>44</v>
      </c>
      <c r="D52" s="8" t="str">
        <f>HYPERLINK("#'Table 44'!A1", " Thinking of housing, which of the following comes closest to your view?  ")</f>
        <v xml:space="preserve"> Thinking of housing, which of the following comes closest to your view?  </v>
      </c>
      <c r="E52" s="14" t="str">
        <f>HYPERLINK("#'Full Results'!A436", "436")</f>
        <v>436</v>
      </c>
      <c r="F52" t="s">
        <v>60</v>
      </c>
    </row>
    <row r="53" spans="3:6" x14ac:dyDescent="0.35">
      <c r="C53">
        <v>45</v>
      </c>
      <c r="D53" s="8" t="str">
        <f>HYPERLINK("#'Table 45'!A1", " Which of the following comes closest to your view on renewable energy sources and housing in your area?")</f>
        <v xml:space="preserve"> Which of the following comes closest to your view on renewable energy sources and housing in your area?</v>
      </c>
      <c r="E53" s="14" t="str">
        <f>HYPERLINK("#'Full Results'!A444", "444")</f>
        <v>444</v>
      </c>
      <c r="F53" t="s">
        <v>60</v>
      </c>
    </row>
    <row r="54" spans="3:6" x14ac:dyDescent="0.35">
      <c r="C54">
        <v>46</v>
      </c>
      <c r="D54" s="8" t="str">
        <f>HYPERLINK("#'Table 46'!A1", "Which of the following, if any, do you think need to be built in your local area if there was to be a new housing development locally?Select any which apply  ")</f>
        <v>Which of the following, if any, do you think need to be built in your local area if there was to be a new housing development locally?Select any which apply  </v>
      </c>
      <c r="E54" s="14" t="str">
        <f>HYPERLINK("#'Full Results'!A452", "452")</f>
        <v>452</v>
      </c>
      <c r="F54" t="s">
        <v>60</v>
      </c>
    </row>
    <row r="55" spans="3:6" x14ac:dyDescent="0.35">
      <c r="C55">
        <v>47</v>
      </c>
      <c r="D55" s="8" t="str">
        <f>HYPERLINK("#'Table 47'!A1", " If a new housing development near you required pylons and power-lines to provide it with energy, would that make you more or less likely to support the development?")</f>
        <v xml:space="preserve"> If a new housing development near you required pylons and power-lines to provide it with energy, would that make you more or less likely to support the development?</v>
      </c>
      <c r="E55" s="14" t="str">
        <f>HYPERLINK("#'Full Results'!A462", "462")</f>
        <v>462</v>
      </c>
      <c r="F55" t="s">
        <v>60</v>
      </c>
    </row>
    <row r="56" spans="3:6" x14ac:dyDescent="0.35">
      <c r="C56">
        <v>48</v>
      </c>
      <c r="D56" s="8" t="str">
        <f>HYPERLINK("#'Table 48'!A1", " Which of the following comes closest to your view?")</f>
        <v xml:space="preserve"> Which of the following comes closest to your view?</v>
      </c>
      <c r="E56" s="14" t="str">
        <f>HYPERLINK("#'Full Results'!A470", "470")</f>
        <v>470</v>
      </c>
      <c r="F56" t="s">
        <v>60</v>
      </c>
    </row>
    <row r="57" spans="3:6" x14ac:dyDescent="0.35">
      <c r="C57">
        <v>49</v>
      </c>
      <c r="D57" s="8" t="str">
        <f>HYPERLINK("#'Table 49'!A1", " Which of the following comes closest to your view?")</f>
        <v xml:space="preserve"> Which of the following comes closest to your view?</v>
      </c>
      <c r="E57" s="14" t="str">
        <f>HYPERLINK("#'Full Results'!A476", "476")</f>
        <v>476</v>
      </c>
      <c r="F57" t="s">
        <v>60</v>
      </c>
    </row>
    <row r="58" spans="3:6" x14ac:dyDescent="0.35">
      <c r="C58">
        <v>50</v>
      </c>
      <c r="D58" s="8" t="str">
        <f>HYPERLINK("#'Table 50'!A1", "Below are some things which people have said are advantages of building ONSHORE wind turbines in your local area. Which of the following, if any, do you think of as advantages of building ONSHORE wind turbines in your local area?Select any which ...")</f>
        <v>Below are some things which people have said are advantages of building ONSHORE wind turbines in your local area. Which of the following, if any, do you think of as advantages of building ONSHORE wind turbines in your local area?Select any which ...</v>
      </c>
      <c r="E58" s="14" t="str">
        <f>HYPERLINK("#'Full Results'!A482", "482")</f>
        <v>482</v>
      </c>
      <c r="F58" t="s">
        <v>60</v>
      </c>
    </row>
    <row r="59" spans="3:6" x14ac:dyDescent="0.35">
      <c r="C59">
        <v>51</v>
      </c>
      <c r="D59" s="8" t="str">
        <f>HYPERLINK("#'Table 51'!A1", "Below are some things which people have said are disadvantages of building ONSHORE wind turbines in your local area. Which of the following, if any, do you think of as disadvantages of building ONSHORE wind turbines in your local area?Select any ...")</f>
        <v>Below are some things which people have said are disadvantages of building ONSHORE wind turbines in your local area. Which of the following, if any, do you think of as disadvantages of building ONSHORE wind turbines in your local area?Select any ...</v>
      </c>
      <c r="E59" s="14" t="str">
        <f>HYPERLINK("#'Full Results'!A500", "500")</f>
        <v>500</v>
      </c>
      <c r="F59" t="s">
        <v>60</v>
      </c>
    </row>
    <row r="60" spans="3:6" x14ac:dyDescent="0.35">
      <c r="C60">
        <v>52</v>
      </c>
      <c r="D60" s="8" t="str">
        <f>HYPERLINK("#'Table 52'!A1", " Based on what you know, which of the following comes closest to your view?")</f>
        <v xml:space="preserve"> Based on what you know, which of the following comes closest to your view?</v>
      </c>
      <c r="E60" s="14" t="str">
        <f>HYPERLINK("#'Full Results'!A518", "518")</f>
        <v>518</v>
      </c>
      <c r="F60" t="s">
        <v>60</v>
      </c>
    </row>
    <row r="61" spans="3:6" x14ac:dyDescent="0.35">
      <c r="C61">
        <v>53</v>
      </c>
      <c r="D61" s="8" t="str">
        <f>HYPERLINK("#'Table 53'!A1", "Below are some things which people have said are advantages of building OFFSHORE wind turbines in your local area. Which of the following, if any, do you think of as advantages of building offshore wind turbines in your local area?Select any whic...")</f>
        <v>Below are some things which people have said are advantages of building OFFSHORE wind turbines in your local area. Which of the following, if any, do you think of as advantages of building offshore wind turbines in your local area?Select any whic...</v>
      </c>
      <c r="E61" s="14" t="str">
        <f>HYPERLINK("#'Full Results'!A524", "524")</f>
        <v>524</v>
      </c>
      <c r="F61" t="s">
        <v>60</v>
      </c>
    </row>
    <row r="62" spans="3:6" x14ac:dyDescent="0.35">
      <c r="C62">
        <v>54</v>
      </c>
      <c r="D62" s="8" t="str">
        <f>HYPERLINK("#'Table 54'!A1", "Below are some things which people have said are disadvantages of building OFFSHORE wind turbines in your local area. Which of the following, if any, do you think of as disadvantages of building offshore wind turbines in your local area?Select an...")</f>
        <v>Below are some things which people have said are disadvantages of building OFFSHORE wind turbines in your local area. Which of the following, if any, do you think of as disadvantages of building offshore wind turbines in your local area?Select an...</v>
      </c>
      <c r="E62" s="14" t="str">
        <f>HYPERLINK("#'Full Results'!A544", "544")</f>
        <v>544</v>
      </c>
      <c r="F62" t="s">
        <v>60</v>
      </c>
    </row>
    <row r="63" spans="3:6" x14ac:dyDescent="0.35">
      <c r="C63">
        <v>55</v>
      </c>
      <c r="D63" s="8" t="str">
        <f>HYPERLINK("#'Table 55'!A1", " Based on what you know, which of the following comes closest to your view?")</f>
        <v xml:space="preserve"> Based on what you know, which of the following comes closest to your view?</v>
      </c>
      <c r="E63" s="14" t="str">
        <f>HYPERLINK("#'Full Results'!A564", "564")</f>
        <v>564</v>
      </c>
      <c r="F63" t="s">
        <v>60</v>
      </c>
    </row>
    <row r="64" spans="3:6" x14ac:dyDescent="0.35">
      <c r="C64">
        <v>56</v>
      </c>
      <c r="D64" s="8" t="str">
        <f>HYPERLINK("#'Table 56'!A1", "Below are some things which people have said are advantages of building solar farms in your local area. Which of the following, if any, do you think of as advantages of building solar farms in your local area?Select any which apply")</f>
        <v>Below are some things which people have said are advantages of building solar farms in your local area. Which of the following, if any, do you think of as advantages of building solar farms in your local area?Select any which apply</v>
      </c>
      <c r="E64" s="14" t="str">
        <f>HYPERLINK("#'Full Results'!A570", "570")</f>
        <v>570</v>
      </c>
      <c r="F64" t="s">
        <v>60</v>
      </c>
    </row>
    <row r="65" spans="3:6" x14ac:dyDescent="0.35">
      <c r="C65">
        <v>57</v>
      </c>
      <c r="D65" s="8" t="str">
        <f>HYPERLINK("#'Table 57'!A1", "Below are some things which people have said are disadvantages of building solar farms in your local area. Which of the following, if any, do you think of as disadvantages of building solar farms in your local area?Select any which apply")</f>
        <v>Below are some things which people have said are disadvantages of building solar farms in your local area. Which of the following, if any, do you think of as disadvantages of building solar farms in your local area?Select any which apply</v>
      </c>
      <c r="E65" s="14" t="str">
        <f>HYPERLINK("#'Full Results'!A588", "588")</f>
        <v>588</v>
      </c>
      <c r="F65" t="s">
        <v>60</v>
      </c>
    </row>
    <row r="66" spans="3:6" x14ac:dyDescent="0.35">
      <c r="C66">
        <v>58</v>
      </c>
      <c r="D66" s="8" t="str">
        <f>HYPERLINK("#'Table 58'!A1", " Based on what you know, which of the following comes closest to your view?")</f>
        <v xml:space="preserve"> Based on what you know, which of the following comes closest to your view?</v>
      </c>
      <c r="E66" s="14" t="str">
        <f>HYPERLINK("#'Full Results'!A606", "606")</f>
        <v>606</v>
      </c>
      <c r="F66" t="s">
        <v>60</v>
      </c>
    </row>
    <row r="67" spans="3:6" x14ac:dyDescent="0.35">
      <c r="C67">
        <v>59</v>
      </c>
      <c r="D67" s="8" t="str">
        <f>HYPERLINK("#'Table 59'!A1", "Which of the following, if any, do you think of as arguments for building overhead power lines and pylons for renewable energy in your local area?Please select all that apply.")</f>
        <v>Which of the following, if any, do you think of as arguments for building overhead power lines and pylons for renewable energy in your local area?Please select all that apply.</v>
      </c>
      <c r="E67" s="14" t="str">
        <f>HYPERLINK("#'Full Results'!A612", "612")</f>
        <v>612</v>
      </c>
      <c r="F67" t="s">
        <v>60</v>
      </c>
    </row>
    <row r="68" spans="3:6" x14ac:dyDescent="0.35">
      <c r="C68">
        <v>60</v>
      </c>
      <c r="D68" s="8" t="str">
        <f>HYPERLINK("#'Table 60'!A1", "Which of the following, if any, do you think of as arguments against building overhead power lines and pylons for renewable energy in your local area?Please select all that apply.")</f>
        <v>Which of the following, if any, do you think of as arguments against building overhead power lines and pylons for renewable energy in your local area?Please select all that apply.</v>
      </c>
      <c r="E68" s="14" t="str">
        <f>HYPERLINK("#'Full Results'!A630", "630")</f>
        <v>630</v>
      </c>
      <c r="F68" t="s">
        <v>60</v>
      </c>
    </row>
    <row r="69" spans="3:6" x14ac:dyDescent="0.35">
      <c r="C69">
        <v>61</v>
      </c>
      <c r="D69" s="8" t="str">
        <f>HYPERLINK("#'Table 61'!A1", " Based on what you know, which of the following comes closest to your view?")</f>
        <v xml:space="preserve"> Based on what you know, which of the following comes closest to your view?</v>
      </c>
      <c r="E69" s="14" t="str">
        <f>HYPERLINK("#'Full Results'!A649", "649")</f>
        <v>649</v>
      </c>
      <c r="F69" t="s">
        <v>60</v>
      </c>
    </row>
    <row r="70" spans="3:6" x14ac:dyDescent="0.35">
      <c r="C70">
        <v>62</v>
      </c>
      <c r="D70" s="8" t="str">
        <f>HYPERLINK("#'Table 62'!A1", "Which of the following energy developments do you tend to think would be the most disruptive if built in your local area?Select up to three of the following  ")</f>
        <v>Which of the following energy developments do you tend to think would be the most disruptive if built in your local area?Select up to three of the following  </v>
      </c>
      <c r="E70" s="14" t="str">
        <f>HYPERLINK("#'Full Results'!A655", "655")</f>
        <v>655</v>
      </c>
      <c r="F70" t="s">
        <v>60</v>
      </c>
    </row>
    <row r="71" spans="3:6" x14ac:dyDescent="0.35">
      <c r="C71">
        <v>63</v>
      </c>
      <c r="D71" s="8" t="str">
        <f>HYPERLINK("#'Table 63'!A1", "Which of the following energy developments do you tend to think would be the least disruptive to your local area?Select up to three of the following  ")</f>
        <v>Which of the following energy developments do you tend to think would be the least disruptive to your local area?Select up to three of the following  </v>
      </c>
      <c r="E71" s="14" t="str">
        <f>HYPERLINK("#'Full Results'!A668", "668")</f>
        <v>668</v>
      </c>
      <c r="F71" t="s">
        <v>60</v>
      </c>
    </row>
    <row r="72" spans="3:6" x14ac:dyDescent="0.35">
      <c r="C72">
        <v>64</v>
      </c>
      <c r="D72" s="8" t="str">
        <f>HYPERLINK("#'Table 64'!A1", "Which of the following energy developments do you tend to think would be the most beneficial to your local area?Select up to three of the following")</f>
        <v>Which of the following energy developments do you tend to think would be the most beneficial to your local area?Select up to three of the following</v>
      </c>
      <c r="E72" s="14" t="str">
        <f>HYPERLINK("#'Full Results'!A680", "680")</f>
        <v>680</v>
      </c>
      <c r="F72" t="s">
        <v>60</v>
      </c>
    </row>
    <row r="73" spans="3:6" x14ac:dyDescent="0.35">
      <c r="C73">
        <v>65</v>
      </c>
      <c r="D73" s="8" t="str">
        <f>HYPERLINK("#'Table 65'!A1", "Which of the following energy developments do you tend to think would be the least beneficial to your local area?Select up to three of the following  ")</f>
        <v>Which of the following energy developments do you tend to think would be the least beneficial to your local area?Select up to three of the following  </v>
      </c>
      <c r="E73" s="14" t="str">
        <f>HYPERLINK("#'Full Results'!A693", "693")</f>
        <v>693</v>
      </c>
      <c r="F73" t="s">
        <v>60</v>
      </c>
    </row>
    <row r="74" spans="3:6" x14ac:dyDescent="0.35">
      <c r="C74">
        <v>66</v>
      </c>
      <c r="D74" s="8" t="str">
        <f>HYPERLINK("#'Table 66'!A1", "Which of the following energy developments do you tend to think would be the most effective at providing affordable energy?Select up to three of the following")</f>
        <v>Which of the following energy developments do you tend to think would be the most effective at providing affordable energy?Select up to three of the following</v>
      </c>
      <c r="E74" s="14" t="str">
        <f>HYPERLINK("#'Full Results'!A705", "705")</f>
        <v>705</v>
      </c>
      <c r="F74" t="s">
        <v>60</v>
      </c>
    </row>
    <row r="75" spans="3:6" x14ac:dyDescent="0.35">
      <c r="C75">
        <v>67</v>
      </c>
      <c r="D75" s="8" t="str">
        <f>HYPERLINK("#'Table 67'!A1", "Which of the following energy developments do you tend to think would be the least effective at providing affordable energy?Select up to three of the following  ")</f>
        <v>Which of the following energy developments do you tend to think would be the least effective at providing affordable energy?Select up to three of the following  </v>
      </c>
      <c r="E75" s="14" t="str">
        <f>HYPERLINK("#'Full Results'!A718", "718")</f>
        <v>718</v>
      </c>
      <c r="F75" t="s">
        <v>60</v>
      </c>
    </row>
    <row r="76" spans="3:6" x14ac:dyDescent="0.35">
      <c r="C76">
        <v>68</v>
      </c>
      <c r="D76" s="8" t="str">
        <f>HYPERLINK("#'Table 68'!A1", "Grid Summary: Do you agree or disagree with the following?  ")</f>
        <v>Grid Summary: Do you agree or disagree with the following?  </v>
      </c>
      <c r="E76" s="7"/>
      <c r="F76" t="s">
        <v>60</v>
      </c>
    </row>
    <row r="77" spans="3:6" x14ac:dyDescent="0.35">
      <c r="C77">
        <v>69</v>
      </c>
      <c r="D77" s="8" t="str">
        <f>HYPERLINK("#'Table 69'!A1", "Do you agree or disagree with the following?  : Developments in my area seem to just happen, despite opposition from local people")</f>
        <v>Do you agree or disagree with the following?  : Developments in my area seem to just happen, despite opposition from local people</v>
      </c>
      <c r="E77" s="14" t="str">
        <f>HYPERLINK("#'Full Results'!A730", "730")</f>
        <v>730</v>
      </c>
      <c r="F77" t="s">
        <v>60</v>
      </c>
    </row>
    <row r="78" spans="3:6" x14ac:dyDescent="0.35">
      <c r="C78">
        <v>70</v>
      </c>
      <c r="D78" s="8" t="str">
        <f>HYPERLINK("#'Table 70'!A1", "Do you agree or disagree with the following?  : There are not enough opportunities for local people to express their opinion about developments in my area")</f>
        <v>Do you agree or disagree with the following?  : There are not enough opportunities for local people to express their opinion about developments in my area</v>
      </c>
      <c r="E78" s="14" t="str">
        <f>HYPERLINK("#'Full Results'!A742", "742")</f>
        <v>742</v>
      </c>
      <c r="F78" t="s">
        <v>60</v>
      </c>
    </row>
    <row r="79" spans="3:6" x14ac:dyDescent="0.35">
      <c r="C79">
        <v>71</v>
      </c>
      <c r="D79" s="8" t="str">
        <f>HYPERLINK("#'Table 71'!A1", "Do you agree or disagree with the following?  : It is too easy for local people to block new developments in my area")</f>
        <v>Do you agree or disagree with the following?  : It is too easy for local people to block new developments in my area</v>
      </c>
      <c r="E79" s="14" t="str">
        <f>HYPERLINK("#'Full Results'!A754", "754")</f>
        <v>754</v>
      </c>
      <c r="F79" t="s">
        <v>60</v>
      </c>
    </row>
    <row r="80" spans="3:6" x14ac:dyDescent="0.35">
      <c r="C80">
        <v>72</v>
      </c>
      <c r="D80" s="8" t="str">
        <f>HYPERLINK("#'Table 72'!A1", "Do you agree or disagree with the following?  : It is too easy for businesses to build renewable energy developments without the say of local people")</f>
        <v>Do you agree or disagree with the following?  : It is too easy for businesses to build renewable energy developments without the say of local people</v>
      </c>
      <c r="E80" s="14" t="str">
        <f>HYPERLINK("#'Full Results'!A766", "766")</f>
        <v>766</v>
      </c>
      <c r="F80" t="s">
        <v>60</v>
      </c>
    </row>
    <row r="81" spans="3:6" x14ac:dyDescent="0.35">
      <c r="C81">
        <v>73</v>
      </c>
      <c r="D81" s="8" t="str">
        <f>HYPERLINK("#'Table 73'!A1", "Do you agree or disagree with the following?  : We are never going to build the renewable energy we need in the UK because we let local people stop new developments")</f>
        <v>Do you agree or disagree with the following?  : We are never going to build the renewable energy we need in the UK because we let local people stop new developments</v>
      </c>
      <c r="E81" s="14" t="str">
        <f>HYPERLINK("#'Full Results'!A778", "778")</f>
        <v>778</v>
      </c>
      <c r="F81" t="s">
        <v>60</v>
      </c>
    </row>
    <row r="82" spans="3:6" x14ac:dyDescent="0.35">
      <c r="C82">
        <v>74</v>
      </c>
      <c r="D82" s="8" t="str">
        <f>HYPERLINK("#'Table 74'!A1", " How important is it to you, if at all, to be consulted on local development projects in your area?")</f>
        <v xml:space="preserve"> How important is it to you, if at all, to be consulted on local development projects in your area?</v>
      </c>
      <c r="E82" s="14" t="str">
        <f>HYPERLINK("#'Full Results'!A790", "790")</f>
        <v>790</v>
      </c>
      <c r="F82" t="s">
        <v>60</v>
      </c>
    </row>
    <row r="83" spans="3:6" x14ac:dyDescent="0.35">
      <c r="C83">
        <v>75</v>
      </c>
      <c r="D83" s="8" t="str">
        <f>HYPERLINK("#'Table 75'!A1", " Which of the following statements best represents your view on resident consultation on local development projects?")</f>
        <v xml:space="preserve"> Which of the following statements best represents your view on resident consultation on local development projects?</v>
      </c>
      <c r="E83" s="14" t="str">
        <f>HYPERLINK("#'Full Results'!A800", "800")</f>
        <v>800</v>
      </c>
      <c r="F83" t="s">
        <v>60</v>
      </c>
    </row>
    <row r="84" spans="3:6" x14ac:dyDescent="0.35">
      <c r="C84">
        <v>76</v>
      </c>
      <c r="D84" s="8" t="str">
        <f>HYPERLINK("#'Table 76'!A1", "What would be your preferred method of being consulted about local development projects?Select all that apply  ")</f>
        <v>What would be your preferred method of being consulted about local development projects?Select all that apply  </v>
      </c>
      <c r="E84" s="14" t="str">
        <f>HYPERLINK("#'Full Results'!A807", "807")</f>
        <v>807</v>
      </c>
      <c r="F84" t="s">
        <v>60</v>
      </c>
    </row>
    <row r="85" spans="3:6" x14ac:dyDescent="0.35">
      <c r="C85">
        <v>77</v>
      </c>
      <c r="D85" s="8" t="str">
        <f>HYPERLINK("#'Table 77'!A1", "Grid Summary: Imagine you are reviewing information about a new development project planned for your local community. This project promises to bring various benefits, such as new jobs, improved infrastructure, and enhanced community facilities. A...")</f>
        <v>Grid Summary: Imagine you are reviewing information about a new development project planned for your local community. This project promises to bring various benefits, such as new jobs, improved infrastructure, and enhanced community facilities. A...</v>
      </c>
      <c r="E85" s="7"/>
      <c r="F85" t="s">
        <v>60</v>
      </c>
    </row>
    <row r="86" spans="3:6" x14ac:dyDescent="0.35">
      <c r="C86">
        <v>78</v>
      </c>
      <c r="D86" s="8" t="str">
        <f>HYPERLINK("#'Table 78'!A1", "Imagine you are reviewing information about a new development project planned for your local community. This project promises to bring various benefits, such as new jobs, improved infrastructure, and enhanced community facilities. As you learn mo...")</f>
        <v>Imagine you are reviewing information about a new development project planned for your local community. This project promises to bring various benefits, such as new jobs, improved infrastructure, and enhanced community facilities. As you learn mo...</v>
      </c>
      <c r="E86" s="14" t="str">
        <f>HYPERLINK("#'Full Results'!A818", "818")</f>
        <v>818</v>
      </c>
      <c r="F86" t="s">
        <v>60</v>
      </c>
    </row>
    <row r="87" spans="3:6" x14ac:dyDescent="0.35">
      <c r="C87">
        <v>79</v>
      </c>
      <c r="D87" s="8" t="str">
        <f>HYPERLINK("#'Table 79'!A1", "Imagine you are reviewing information about a new development project planned for your local community. This project promises to bring various benefits, such as new jobs, improved infrastructure, and enhanced community facilities. As you learn mo...")</f>
        <v>Imagine you are reviewing information about a new development project planned for your local community. This project promises to bring various benefits, such as new jobs, improved infrastructure, and enhanced community facilities. As you learn mo...</v>
      </c>
      <c r="E87" s="14" t="str">
        <f>HYPERLINK("#'Full Results'!A827", "827")</f>
        <v>827</v>
      </c>
      <c r="F87" t="s">
        <v>60</v>
      </c>
    </row>
    <row r="88" spans="3:6" x14ac:dyDescent="0.35">
      <c r="C88">
        <v>80</v>
      </c>
      <c r="D88" s="8" t="str">
        <f>HYPERLINK("#'Table 80'!A1", "Imagine you are reviewing information about a new development project planned for your local community. This project promises to bring various benefits, such as new jobs, improved infrastructure, and enhanced community facilities. As you learn mo...")</f>
        <v>Imagine you are reviewing information about a new development project planned for your local community. This project promises to bring various benefits, such as new jobs, improved infrastructure, and enhanced community facilities. As you learn mo...</v>
      </c>
      <c r="E88" s="14" t="str">
        <f>HYPERLINK("#'Full Results'!A836", "836")</f>
        <v>836</v>
      </c>
      <c r="F88" t="s">
        <v>60</v>
      </c>
    </row>
    <row r="89" spans="3:6" x14ac:dyDescent="0.35">
      <c r="C89">
        <v>81</v>
      </c>
      <c r="D89" s="8" t="str">
        <f>HYPERLINK("#'Table 81'!A1", "Imagine you are reviewing information about a new development project planned for your local community. This project promises to bring various benefits, such as new jobs, improved infrastructure, and enhanced community facilities. As you learn mo...")</f>
        <v>Imagine you are reviewing information about a new development project planned for your local community. This project promises to bring various benefits, such as new jobs, improved infrastructure, and enhanced community facilities. As you learn mo...</v>
      </c>
      <c r="E89" s="14" t="str">
        <f>HYPERLINK("#'Full Results'!A845", "845")</f>
        <v>845</v>
      </c>
      <c r="F89" t="s">
        <v>60</v>
      </c>
    </row>
    <row r="90" spans="3:6" x14ac:dyDescent="0.35">
      <c r="C90">
        <v>82</v>
      </c>
      <c r="D90" s="8" t="str">
        <f>HYPERLINK("#'Table 82'!A1", "Imagine you are reviewing information about a new development project planned for your local community. This project promises to bring various benefits, such as new jobs, improved infrastructure, and enhanced community facilities. As you learn mo...")</f>
        <v>Imagine you are reviewing information about a new development project planned for your local community. This project promises to bring various benefits, such as new jobs, improved infrastructure, and enhanced community facilities. As you learn mo...</v>
      </c>
      <c r="E90" s="14" t="str">
        <f>HYPERLINK("#'Full Results'!A854", "854")</f>
        <v>854</v>
      </c>
      <c r="F90" t="s">
        <v>60</v>
      </c>
    </row>
    <row r="91" spans="3:6" x14ac:dyDescent="0.35">
      <c r="C91">
        <v>83</v>
      </c>
      <c r="D91" s="8" t="str">
        <f>HYPERLINK("#'Table 83'!A1", "Imagine you are reviewing information about a new development project planned for your local community. This project promises to bring various benefits, such as new jobs, improved infrastructure, and enhanced community facilities. As you learn mo...")</f>
        <v>Imagine you are reviewing information about a new development project planned for your local community. This project promises to bring various benefits, such as new jobs, improved infrastructure, and enhanced community facilities. As you learn mo...</v>
      </c>
      <c r="E91" s="14" t="str">
        <f>HYPERLINK("#'Full Results'!A863", "863")</f>
        <v>863</v>
      </c>
      <c r="F91" t="s">
        <v>60</v>
      </c>
    </row>
    <row r="92" spans="3:6" x14ac:dyDescent="0.35">
      <c r="C92">
        <v>84</v>
      </c>
      <c r="D92" s="8" t="str">
        <f>HYPERLINK("#'Table 84'!A1", "Imagine you are reviewing information about a new development project planned for your local community. This project promises to bring various benefits, such as new jobs, improved infrastructure, and enhanced community facilities. As you learn mo...")</f>
        <v>Imagine you are reviewing information about a new development project planned for your local community. This project promises to bring various benefits, such as new jobs, improved infrastructure, and enhanced community facilities. As you learn mo...</v>
      </c>
      <c r="E92" s="14" t="str">
        <f>HYPERLINK("#'Full Results'!A872", "872")</f>
        <v>872</v>
      </c>
      <c r="F92" t="s">
        <v>60</v>
      </c>
    </row>
    <row r="93" spans="3:6" x14ac:dyDescent="0.35">
      <c r="C93">
        <v>85</v>
      </c>
      <c r="D93" s="8" t="str">
        <f>HYPERLINK("#'Table 85'!A1", "Grid Summary: Would you be more or less likely to support local renewable energy developments in your area if you received the following benefits?")</f>
        <v>Grid Summary: Would you be more or less likely to support local renewable energy developments in your area if you received the following benefits?</v>
      </c>
      <c r="E93" s="7"/>
      <c r="F93" t="s">
        <v>60</v>
      </c>
    </row>
    <row r="94" spans="3:6" x14ac:dyDescent="0.35">
      <c r="C94">
        <v>86</v>
      </c>
      <c r="D94" s="8" t="str">
        <f>HYPERLINK("#'Table 86'!A1", "Would you be more or less likely to support local renewable energy developments in your area if you received the following benefits?: If you saved money on your energy bills each month")</f>
        <v>Would you be more or less likely to support local renewable energy developments in your area if you received the following benefits?: If you saved money on your energy bills each month</v>
      </c>
      <c r="E94" s="14" t="str">
        <f>HYPERLINK("#'Full Results'!A881", "881")</f>
        <v>881</v>
      </c>
      <c r="F94" t="s">
        <v>60</v>
      </c>
    </row>
    <row r="95" spans="3:6" x14ac:dyDescent="0.35">
      <c r="C95">
        <v>87</v>
      </c>
      <c r="D95" s="8" t="str">
        <f>HYPERLINK("#'Table 87'!A1", "Would you be more or less likely to support local renewable energy developments in your area if you received the following benefits?: If the developer gave money to the local community through a community fund")</f>
        <v>Would you be more or less likely to support local renewable energy developments in your area if you received the following benefits?: If the developer gave money to the local community through a community fund</v>
      </c>
      <c r="E95" s="14" t="str">
        <f>HYPERLINK("#'Full Results'!A890", "890")</f>
        <v>890</v>
      </c>
      <c r="F95" t="s">
        <v>60</v>
      </c>
    </row>
    <row r="96" spans="3:6" x14ac:dyDescent="0.35">
      <c r="C96">
        <v>88</v>
      </c>
      <c r="D96" s="8" t="str">
        <f>HYPERLINK("#'Table 88'!A1", "Would you be more or less likely to support local renewable energy developments in your area if you received the following benefits?: If the developer created a fund to pay for renewable and energy-efficiency upgrades for local houses, including ...")</f>
        <v>Would you be more or less likely to support local renewable energy developments in your area if you received the following benefits?: If the developer created a fund to pay for renewable and energy-efficiency upgrades for local houses, including ...</v>
      </c>
      <c r="E96" s="14" t="str">
        <f>HYPERLINK("#'Full Results'!A899", "899")</f>
        <v>899</v>
      </c>
      <c r="F96" t="s">
        <v>60</v>
      </c>
    </row>
    <row r="97" spans="3:6" x14ac:dyDescent="0.35">
      <c r="C97">
        <v>89</v>
      </c>
      <c r="D97" s="8" t="str">
        <f>HYPERLINK("#'Table 89'!A1", "Would you be more or less likely to support local renewable energy developments in your area if you received the following benefits?: If the developer invested in local infrastructure like public transport and public spaces")</f>
        <v>Would you be more or less likely to support local renewable energy developments in your area if you received the following benefits?: If the developer invested in local infrastructure like public transport and public spaces</v>
      </c>
      <c r="E97" s="14" t="str">
        <f>HYPERLINK("#'Full Results'!A908", "908")</f>
        <v>908</v>
      </c>
      <c r="F97" t="s">
        <v>60</v>
      </c>
    </row>
    <row r="98" spans="3:6" x14ac:dyDescent="0.35">
      <c r="C98">
        <v>90</v>
      </c>
      <c r="D98" s="8" t="str">
        <f>HYPERLINK("#'Table 90'!A1", "Would you be more or less likely to support local renewable energy developments in your area if you received the following benefits?: If the development led to the building of more affordable housing in the local area")</f>
        <v>Would you be more or less likely to support local renewable energy developments in your area if you received the following benefits?: If the development led to the building of more affordable housing in the local area</v>
      </c>
      <c r="E98" s="14" t="str">
        <f>HYPERLINK("#'Full Results'!A917", "917")</f>
        <v>917</v>
      </c>
      <c r="F98" t="s">
        <v>60</v>
      </c>
    </row>
    <row r="99" spans="3:6" x14ac:dyDescent="0.35">
      <c r="C99">
        <v>91</v>
      </c>
      <c r="D99" s="8" t="str">
        <f>HYPERLINK("#'Table 91'!A1", "Would you be more or less likely to support local renewable energy developments in your area if you received the following benefits?: If the development was contracted to employ local businesses and workers in its construction")</f>
        <v>Would you be more or less likely to support local renewable energy developments in your area if you received the following benefits?: If the development was contracted to employ local businesses and workers in its construction</v>
      </c>
      <c r="E99" s="14" t="str">
        <f>HYPERLINK("#'Full Results'!A926", "926")</f>
        <v>926</v>
      </c>
      <c r="F99" t="s">
        <v>60</v>
      </c>
    </row>
    <row r="100" spans="3:6" x14ac:dyDescent="0.35">
      <c r="C100">
        <v>92</v>
      </c>
      <c r="D100" s="8" t="str">
        <f>HYPERLINK("#'Table 92'!A1", "Would you be more or less likely to support local renewable energy developments in your area if you received the following benefits?: If the developer was publicly owned so any profits made were spent on public services")</f>
        <v>Would you be more or less likely to support local renewable energy developments in your area if you received the following benefits?: If the developer was publicly owned so any profits made were spent on public services</v>
      </c>
      <c r="E100" s="14" t="str">
        <f>HYPERLINK("#'Full Results'!A935", "935")</f>
        <v>935</v>
      </c>
      <c r="F100" t="s">
        <v>60</v>
      </c>
    </row>
    <row r="101" spans="3:6" x14ac:dyDescent="0.35">
      <c r="C101">
        <v>93</v>
      </c>
      <c r="D101" s="8" t="str">
        <f>HYPERLINK("#'Table 93'!A1", " As far as you are aware, what are your local MP's views on the building of green energy sources (such as wind and solar power) in your constituency?  ")</f>
        <v xml:space="preserve"> As far as you are aware, what are your local MP's views on the building of green energy sources (such as wind and solar power) in your constituency?  </v>
      </c>
      <c r="E101" s="14" t="str">
        <f>HYPERLINK("#'Full Results'!A944", "944")</f>
        <v>944</v>
      </c>
      <c r="F101" t="s">
        <v>60</v>
      </c>
    </row>
    <row r="102" spans="3:6" x14ac:dyDescent="0.35">
      <c r="C102">
        <v>94</v>
      </c>
      <c r="D102" s="8" t="str">
        <f>HYPERLINK("#'Table 94'!A1", " As far as you are aware, what are your local MP's views on the building of new housing in your constituency?  ")</f>
        <v xml:space="preserve"> As far as you are aware, what are your local MP's views on the building of new housing in your constituency?  </v>
      </c>
      <c r="E102" s="14" t="str">
        <f>HYPERLINK("#'Full Results'!A953", "953")</f>
        <v>953</v>
      </c>
      <c r="F102" t="s">
        <v>60</v>
      </c>
    </row>
    <row r="103" spans="3:6" x14ac:dyDescent="0.35">
      <c r="C103">
        <v>95</v>
      </c>
      <c r="D103" s="8" t="str">
        <f>HYPERLINK("#'Table 95'!A1", "Who do you think your local MP listens to most when considering whether or not to support a local renewable energy project?Select up to three of the following")</f>
        <v>Who do you think your local MP listens to most when considering whether or not to support a local renewable energy project?Select up to three of the following</v>
      </c>
      <c r="E103" s="14" t="str">
        <f>HYPERLINK("#'Full Results'!A962", "962")</f>
        <v>962</v>
      </c>
      <c r="F103" t="s">
        <v>60</v>
      </c>
    </row>
    <row r="104" spans="3:6" x14ac:dyDescent="0.35">
      <c r="C104">
        <v>96</v>
      </c>
      <c r="D104" s="8" t="str">
        <f>HYPERLINK("#'Table 96'!A1", " Which of the following comes closest to your view?")</f>
        <v xml:space="preserve"> Which of the following comes closest to your view?</v>
      </c>
      <c r="E104" s="14" t="str">
        <f>HYPERLINK("#'Full Results'!A975", "975")</f>
        <v>975</v>
      </c>
      <c r="F104" t="s">
        <v>60</v>
      </c>
    </row>
    <row r="105" spans="3:6" x14ac:dyDescent="0.35">
      <c r="C105">
        <v>97</v>
      </c>
      <c r="D105" s="8" t="str">
        <f>HYPERLINK("#'Table 97'!A1", "Which of the following, if any, do you trust the opinions of when it comes to green energy developments in your area?Select any which apply")</f>
        <v>Which of the following, if any, do you trust the opinions of when it comes to green energy developments in your area?Select any which apply</v>
      </c>
      <c r="E105" s="14" t="str">
        <f>HYPERLINK("#'Full Results'!A982", "982")</f>
        <v>982</v>
      </c>
      <c r="F105" t="s">
        <v>60</v>
      </c>
    </row>
    <row r="106" spans="3:6" x14ac:dyDescent="0.35">
      <c r="C106">
        <v>98</v>
      </c>
      <c r="D106" s="8" t="str">
        <f>HYPERLINK("#'Table 98'!A1", "If you were to guess, which of the following do you think tend to be opposed to building renewable energy infrastructure (such as wind turbines, solar farms) in your constituency, if anyone?Select any which apply  ")</f>
        <v>If you were to guess, which of the following do you think tend to be opposed to building renewable energy infrastructure (such as wind turbines, solar farms) in your constituency, if anyone?Select any which apply  </v>
      </c>
      <c r="E106" s="14" t="str">
        <f>HYPERLINK("#'Full Results'!A997", "997")</f>
        <v>997</v>
      </c>
      <c r="F106" t="s">
        <v>60</v>
      </c>
    </row>
    <row r="107" spans="3:6" x14ac:dyDescent="0.35">
      <c r="C107">
        <v>99</v>
      </c>
      <c r="D107" s="8" t="str">
        <f>HYPERLINK("#'Table 99'!A1", "Which of the following benefits, if any, do you think your MP supporting a local renewable energy development would have?Select any which apply  ")</f>
        <v>Which of the following benefits, if any, do you think your MP supporting a local renewable energy development would have?Select any which apply  </v>
      </c>
      <c r="E107" s="14" t="str">
        <f>HYPERLINK("#'Full Results'!A1019", "1019")</f>
        <v>1019</v>
      </c>
      <c r="F107" t="s">
        <v>60</v>
      </c>
    </row>
    <row r="108" spans="3:6" x14ac:dyDescent="0.35">
      <c r="C108">
        <v>100</v>
      </c>
      <c r="D108" s="8" t="str">
        <f>HYPERLINK("#'Table 100'!A1", "Have you ever personally been involved in a campaign in support of or opposition to a development or infrastructure project in your local area?By this, please think of actions such as writing to your local MP, starting a petition, or attending co...")</f>
        <v>Have you ever personally been involved in a campaign in support of or opposition to a development or infrastructure project in your local area?By this, please think of actions such as writing to your local MP, starting a petition, or attending co...</v>
      </c>
      <c r="E108" s="14" t="str">
        <f>HYPERLINK("#'Full Results'!A1030", "1030")</f>
        <v>1030</v>
      </c>
      <c r="F108" t="s">
        <v>60</v>
      </c>
    </row>
    <row r="109" spans="3:6" x14ac:dyDescent="0.35">
      <c r="C109">
        <v>101</v>
      </c>
      <c r="D109" s="8" t="str">
        <f>HYPERLINK("#'Table 101'!A1", "You said you have been involved in a campaign to support a development or infrastructure project in your local area. Which of the following, if any, have you personally done?Please select all that apply.  ")</f>
        <v>You said you have been involved in a campaign to support a development or infrastructure project in your local area. Which of the following, if any, have you personally done?Please select all that apply.  </v>
      </c>
      <c r="E109" s="14" t="str">
        <f>HYPERLINK("#'Full Results'!A1037", "1037")</f>
        <v>1037</v>
      </c>
      <c r="F109" t="s">
        <v>481</v>
      </c>
    </row>
    <row r="110" spans="3:6" x14ac:dyDescent="0.35">
      <c r="C110">
        <v>102</v>
      </c>
      <c r="D110" s="8" t="str">
        <f>HYPERLINK("#'Table 102'!A1", "You said you have been involved in a campaign to oppose a development or infrastructure project in your local area.  Which of the following, if any, have you personally done?Please select all that apply.")</f>
        <v>You said you have been involved in a campaign to oppose a development or infrastructure project in your local area.  Which of the following, if any, have you personally done?Please select all that apply.</v>
      </c>
      <c r="E110" s="14" t="str">
        <f>HYPERLINK("#'Full Results'!A1049", "1049")</f>
        <v>1049</v>
      </c>
      <c r="F110" t="s">
        <v>482</v>
      </c>
    </row>
    <row r="111" spans="3:6" x14ac:dyDescent="0.35">
      <c r="C111">
        <v>103</v>
      </c>
      <c r="D111" s="8" t="str">
        <f>HYPERLINK("#'Table 103'!A1", " In general would you prefer the approach to building new renewable energy sources to prioritise coordination at the national level or control at the local level.Which comes closest to your view?  ")</f>
        <v xml:space="preserve"> In general would you prefer the approach to building new renewable energy sources to prioritise coordination at the national level or control at the local level.Which comes closest to your view?  </v>
      </c>
      <c r="E111" s="14" t="str">
        <f>HYPERLINK("#'Full Results'!A1062", "1062")</f>
        <v>1062</v>
      </c>
      <c r="F111" t="s">
        <v>60</v>
      </c>
    </row>
    <row r="112" spans="3:6" x14ac:dyDescent="0.35">
      <c r="C112">
        <v>104</v>
      </c>
      <c r="D112" s="8" t="str">
        <f>HYPERLINK("#'Table 104'!A1", "Grid Summary: Would you support or oppose the national government taking the following actions when it comes to the UK’s energy supply?")</f>
        <v>Grid Summary: Would you support or oppose the national government taking the following actions when it comes to the UK’s energy supply?</v>
      </c>
      <c r="E112" s="7"/>
      <c r="F112" t="s">
        <v>60</v>
      </c>
    </row>
    <row r="113" spans="3:6" x14ac:dyDescent="0.35">
      <c r="C113">
        <v>105</v>
      </c>
      <c r="D113" s="8" t="str">
        <f>HYPERLINK("#'Table 105'!A1", "Would you support or oppose the national government taking the following actions when it comes to the UK’s energy supply?: Introducing publicly owned energy projects which put any profits towards funding local public services")</f>
        <v>Would you support or oppose the national government taking the following actions when it comes to the UK’s energy supply?: Introducing publicly owned energy projects which put any profits towards funding local public services</v>
      </c>
      <c r="E113" s="14" t="str">
        <f>HYPERLINK("#'Full Results'!A1068", "1068")</f>
        <v>1068</v>
      </c>
      <c r="F113" t="s">
        <v>60</v>
      </c>
    </row>
    <row r="114" spans="3:6" x14ac:dyDescent="0.35">
      <c r="C114">
        <v>106</v>
      </c>
      <c r="D114" s="8" t="str">
        <f>HYPERLINK("#'Table 106'!A1", "Would you support or oppose the national government taking the following actions when it comes to the UK’s energy supply?: Regulating energy companies to keep energy prices low")</f>
        <v>Would you support or oppose the national government taking the following actions when it comes to the UK’s energy supply?: Regulating energy companies to keep energy prices low</v>
      </c>
      <c r="E114" s="14" t="str">
        <f>HYPERLINK("#'Full Results'!A1080", "1080")</f>
        <v>1080</v>
      </c>
      <c r="F114" t="s">
        <v>60</v>
      </c>
    </row>
    <row r="115" spans="3:6" x14ac:dyDescent="0.35">
      <c r="C115">
        <v>107</v>
      </c>
      <c r="D115" s="8" t="str">
        <f>HYPERLINK("#'Table 107'!A1", "Would you support or oppose the national government taking the following actions when it comes to the UK’s energy supply?: Introducing measures which mean those who live near renewable energy developments receive financial benefits")</f>
        <v>Would you support or oppose the national government taking the following actions when it comes to the UK’s energy supply?: Introducing measures which mean those who live near renewable energy developments receive financial benefits</v>
      </c>
      <c r="E115" s="14" t="str">
        <f>HYPERLINK("#'Full Results'!A1092", "1092")</f>
        <v>1092</v>
      </c>
      <c r="F115" t="s">
        <v>60</v>
      </c>
    </row>
    <row r="116" spans="3:6" x14ac:dyDescent="0.35">
      <c r="C116">
        <v>108</v>
      </c>
      <c r="D116" s="8" t="str">
        <f>HYPERLINK("#'Table 108'!A1", " Imagine a proposal to build a line of pylons to transmit renewable energy across your local area. Would you support or oppose this proposal?")</f>
        <v xml:space="preserve"> Imagine a proposal to build a line of pylons to transmit renewable energy across your local area. Would you support or oppose this proposal?</v>
      </c>
      <c r="E116" s="14" t="str">
        <f>HYPERLINK("#'Full Results'!A1104", "1104")</f>
        <v>1104</v>
      </c>
      <c r="F116" t="s">
        <v>470</v>
      </c>
    </row>
    <row r="117" spans="3:6" x14ac:dyDescent="0.35">
      <c r="C117">
        <v>109</v>
      </c>
      <c r="D117" s="8" t="str">
        <f>HYPERLINK("#'Table 109'!A1", " Imagine a proposal to build a moderately sized solar farm in your local area to produce renewable energy. Would you support or oppose this proposal?")</f>
        <v xml:space="preserve"> Imagine a proposal to build a moderately sized solar farm in your local area to produce renewable energy. Would you support or oppose this proposal?</v>
      </c>
      <c r="E117" s="14" t="str">
        <f>HYPERLINK("#'Full Results'!A1116", "1116")</f>
        <v>1116</v>
      </c>
      <c r="F117" t="s">
        <v>470</v>
      </c>
    </row>
    <row r="118" spans="3:6" x14ac:dyDescent="0.35">
      <c r="C118">
        <v>110</v>
      </c>
      <c r="D118" s="8" t="str">
        <f>HYPERLINK("#'Table 110'!A1", " Imagine a proposal to build a large onshore and offshore wind farm with substations. Would you support or oppose this proposal?")</f>
        <v xml:space="preserve"> Imagine a proposal to build a large onshore and offshore wind farm with substations. Would you support or oppose this proposal?</v>
      </c>
      <c r="E118" s="14" t="str">
        <f>HYPERLINK("#'Full Results'!A1128", "1128")</f>
        <v>1128</v>
      </c>
      <c r="F118" t="s">
        <v>470</v>
      </c>
    </row>
    <row r="119" spans="3:6" x14ac:dyDescent="0.35">
      <c r="C119">
        <v>111</v>
      </c>
      <c r="D119" s="8" t="str">
        <f>HYPERLINK("#'Table 111'!A1", " And looking again at the proposal to build a line of pylons to transmit renewable energy across your local area. How much engagement with local residents do you think there should be before building this?  ")</f>
        <v xml:space="preserve"> And looking again at the proposal to build a line of pylons to transmit renewable energy across your local area. How much engagement with local residents do you think there should be before building this?  </v>
      </c>
      <c r="E119" s="14" t="str">
        <f>HYPERLINK("#'Full Results'!A1140", "1140")</f>
        <v>1140</v>
      </c>
      <c r="F119" t="s">
        <v>470</v>
      </c>
    </row>
    <row r="120" spans="3:6" x14ac:dyDescent="0.35">
      <c r="C120">
        <v>112</v>
      </c>
      <c r="D120" s="8" t="str">
        <f>HYPERLINK("#'Table 112'!A1", " And looking again at the proposal to build a moderately sized solar farm in your local area to produce renewable energy. How much engagement with local residents do you think there should be before building this?  ")</f>
        <v xml:space="preserve"> And looking again at the proposal to build a moderately sized solar farm in your local area to produce renewable energy. How much engagement with local residents do you think there should be before building this?  </v>
      </c>
      <c r="E120" s="14" t="str">
        <f>HYPERLINK("#'Full Results'!A1148", "1148")</f>
        <v>1148</v>
      </c>
      <c r="F120" t="s">
        <v>470</v>
      </c>
    </row>
    <row r="121" spans="3:6" x14ac:dyDescent="0.35">
      <c r="C121">
        <v>113</v>
      </c>
      <c r="D121" s="8" t="str">
        <f>HYPERLINK("#'Table 113'!A1", " And looking again at the proposal to build a a large onshore and offshore wind farm with substations. How much engagement with local residents do you think there should be before building this?  ")</f>
        <v xml:space="preserve"> And looking again at the proposal to build a a large onshore and offshore wind farm with substations. How much engagement with local residents do you think there should be before building this?  </v>
      </c>
      <c r="E121" s="14" t="str">
        <f>HYPERLINK("#'Full Results'!A1156", "1156")</f>
        <v>1156</v>
      </c>
      <c r="F121" t="s">
        <v>470</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E1164"/>
  <sheetViews>
    <sheetView showGridLines="0" workbookViewId="0">
      <pane xSplit="2" ySplit="8" topLeftCell="C9" activePane="bottomRight" state="frozen"/>
      <selection pane="topRight"/>
      <selection pane="bottomLeft"/>
      <selection pane="bottomRight"/>
    </sheetView>
  </sheetViews>
  <sheetFormatPr defaultColWidth="11.453125" defaultRowHeight="14.5" x14ac:dyDescent="0.35"/>
  <cols>
    <col min="2" max="2" width="54.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25" t="s">
        <v>480</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3"/>
      <c r="C5" s="13"/>
      <c r="D5" s="28" t="s">
        <v>37</v>
      </c>
      <c r="E5" s="28"/>
      <c r="F5" s="13"/>
      <c r="G5" s="28" t="s">
        <v>38</v>
      </c>
      <c r="H5" s="28"/>
      <c r="I5" s="28"/>
      <c r="J5" s="28"/>
      <c r="K5" s="28"/>
      <c r="L5" s="28"/>
      <c r="M5" s="13"/>
      <c r="N5" s="28" t="s">
        <v>39</v>
      </c>
      <c r="O5" s="28"/>
      <c r="P5" s="28"/>
      <c r="Q5" s="28"/>
      <c r="R5" s="13"/>
      <c r="S5" s="28" t="s">
        <v>40</v>
      </c>
      <c r="T5" s="28"/>
      <c r="U5" s="28"/>
      <c r="V5" s="13"/>
      <c r="W5" s="28" t="s">
        <v>41</v>
      </c>
      <c r="X5" s="28"/>
      <c r="Y5" s="28"/>
      <c r="Z5" s="28"/>
      <c r="AA5" s="28"/>
      <c r="AB5" s="13"/>
      <c r="AC5" s="28" t="s">
        <v>42</v>
      </c>
      <c r="AD5" s="28"/>
      <c r="AE5" s="28"/>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20.149999999999999"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20.149999999999999"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11" spans="2:31" x14ac:dyDescent="0.35">
      <c r="B11" s="6" t="s">
        <v>59</v>
      </c>
    </row>
    <row r="12" spans="2:31" x14ac:dyDescent="0.35">
      <c r="B12" s="24" t="s">
        <v>60</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row>
    <row r="13" spans="2:31" x14ac:dyDescent="0.35">
      <c r="B13" t="s">
        <v>43</v>
      </c>
      <c r="C13" s="17">
        <v>0.64579282345915101</v>
      </c>
      <c r="D13" s="17">
        <v>0.57564845435595202</v>
      </c>
      <c r="E13" s="17">
        <v>0.71266462566812605</v>
      </c>
      <c r="F13" s="17"/>
      <c r="G13" s="17">
        <v>0.72711999451797604</v>
      </c>
      <c r="H13" s="17">
        <v>0.73551515029231296</v>
      </c>
      <c r="I13" s="17">
        <v>0.68311927569520003</v>
      </c>
      <c r="J13" s="17">
        <v>0.75958837594856199</v>
      </c>
      <c r="K13" s="17">
        <v>0.62278930755266004</v>
      </c>
      <c r="L13" s="17">
        <v>0.45603153875007002</v>
      </c>
      <c r="M13" s="17"/>
      <c r="N13" s="17">
        <v>0.58252620617072703</v>
      </c>
      <c r="O13" s="17">
        <v>0.69296338311301897</v>
      </c>
      <c r="P13" s="17">
        <v>0.63437539563538203</v>
      </c>
      <c r="Q13" s="17">
        <v>0.68740572355047502</v>
      </c>
      <c r="R13" s="17"/>
      <c r="S13" s="17">
        <v>0.55813018572586004</v>
      </c>
      <c r="T13" s="17">
        <v>0.650168403034035</v>
      </c>
      <c r="U13" s="17">
        <v>0.74504986843379695</v>
      </c>
      <c r="V13" s="17"/>
      <c r="W13" s="17">
        <v>0.54503219381182599</v>
      </c>
      <c r="X13" s="17">
        <v>0.64700848532607502</v>
      </c>
      <c r="Y13" s="17">
        <v>0.600653143194815</v>
      </c>
      <c r="Z13" s="17">
        <v>0.78774476085724898</v>
      </c>
      <c r="AA13" s="17">
        <v>0.72987663379297296</v>
      </c>
      <c r="AB13" s="17"/>
      <c r="AC13" s="17">
        <v>0.54262895366045805</v>
      </c>
      <c r="AD13" s="17">
        <v>0.71406284096931605</v>
      </c>
      <c r="AE13" s="17">
        <v>0.61931395067323902</v>
      </c>
    </row>
    <row r="14" spans="2:31" x14ac:dyDescent="0.35">
      <c r="B14" t="s">
        <v>44</v>
      </c>
      <c r="C14" s="17">
        <v>0.52935010241145897</v>
      </c>
      <c r="D14" s="17">
        <v>0.49189837090184402</v>
      </c>
      <c r="E14" s="17">
        <v>0.56661904304755695</v>
      </c>
      <c r="F14" s="17"/>
      <c r="G14" s="17">
        <v>0.438922493322078</v>
      </c>
      <c r="H14" s="17">
        <v>0.36419476555581098</v>
      </c>
      <c r="I14" s="17">
        <v>0.43773537445108202</v>
      </c>
      <c r="J14" s="17">
        <v>0.51660442305748699</v>
      </c>
      <c r="K14" s="17">
        <v>0.60484636305630601</v>
      </c>
      <c r="L14" s="17">
        <v>0.70934546548098298</v>
      </c>
      <c r="M14" s="17"/>
      <c r="N14" s="17">
        <v>0.520591722351334</v>
      </c>
      <c r="O14" s="17">
        <v>0.52934703870022304</v>
      </c>
      <c r="P14" s="17">
        <v>0.48823011772574698</v>
      </c>
      <c r="Q14" s="17">
        <v>0.57017446591624799</v>
      </c>
      <c r="R14" s="17"/>
      <c r="S14" s="17">
        <v>0.56287753595318901</v>
      </c>
      <c r="T14" s="17">
        <v>0.59803457428698803</v>
      </c>
      <c r="U14" s="17">
        <v>0.36148924689488698</v>
      </c>
      <c r="V14" s="17"/>
      <c r="W14" s="17">
        <v>0.52958860965324595</v>
      </c>
      <c r="X14" s="17">
        <v>0.62592034788484796</v>
      </c>
      <c r="Y14" s="17">
        <v>0.56977018168466498</v>
      </c>
      <c r="Z14" s="17">
        <v>0.38583810405394597</v>
      </c>
      <c r="AA14" s="17">
        <v>0.36281939780897599</v>
      </c>
      <c r="AB14" s="17"/>
      <c r="AC14" s="17">
        <v>0.47956179133655602</v>
      </c>
      <c r="AD14" s="17">
        <v>0.60765353878542305</v>
      </c>
      <c r="AE14" s="17">
        <v>0.50099403445277302</v>
      </c>
    </row>
    <row r="15" spans="2:31" x14ac:dyDescent="0.35">
      <c r="B15" t="s">
        <v>45</v>
      </c>
      <c r="C15" s="17">
        <v>0.39168111714855403</v>
      </c>
      <c r="D15" s="17">
        <v>0.42562389855198202</v>
      </c>
      <c r="E15" s="17">
        <v>0.35951783457967501</v>
      </c>
      <c r="F15" s="17"/>
      <c r="G15" s="17">
        <v>0.35520854758030501</v>
      </c>
      <c r="H15" s="17">
        <v>0.29827650971631797</v>
      </c>
      <c r="I15" s="17">
        <v>0.39539889162192898</v>
      </c>
      <c r="J15" s="17">
        <v>0.44643197029383502</v>
      </c>
      <c r="K15" s="17">
        <v>0.42565243918804602</v>
      </c>
      <c r="L15" s="17">
        <v>0.40658440776270999</v>
      </c>
      <c r="M15" s="17"/>
      <c r="N15" s="17">
        <v>0.43654306684782501</v>
      </c>
      <c r="O15" s="17">
        <v>0.402886218389853</v>
      </c>
      <c r="P15" s="17">
        <v>0.32894363561412099</v>
      </c>
      <c r="Q15" s="17">
        <v>0.35661170109490398</v>
      </c>
      <c r="R15" s="17"/>
      <c r="S15" s="17">
        <v>0.365270507122812</v>
      </c>
      <c r="T15" s="17">
        <v>0.44912635534013901</v>
      </c>
      <c r="U15" s="17">
        <v>0.30522208698828601</v>
      </c>
      <c r="V15" s="17"/>
      <c r="W15" s="17">
        <v>0.37357992118479599</v>
      </c>
      <c r="X15" s="17">
        <v>0.47103760450599602</v>
      </c>
      <c r="Y15" s="17">
        <v>0.365291410505384</v>
      </c>
      <c r="Z15" s="17">
        <v>0.57100817535380599</v>
      </c>
      <c r="AA15" s="17">
        <v>0.27402297940079701</v>
      </c>
      <c r="AB15" s="17"/>
      <c r="AC15" s="17">
        <v>0.41892803695709202</v>
      </c>
      <c r="AD15" s="17">
        <v>0.44559525595275401</v>
      </c>
      <c r="AE15" s="17">
        <v>0.41020908747559998</v>
      </c>
    </row>
    <row r="16" spans="2:31" x14ac:dyDescent="0.35">
      <c r="B16" t="s">
        <v>46</v>
      </c>
      <c r="C16" s="17">
        <v>0.31748529000168701</v>
      </c>
      <c r="D16" s="17">
        <v>0.36851299341927701</v>
      </c>
      <c r="E16" s="17">
        <v>0.26871857576534303</v>
      </c>
      <c r="F16" s="17"/>
      <c r="G16" s="17">
        <v>0.123348627745066</v>
      </c>
      <c r="H16" s="17">
        <v>0.20543062732755299</v>
      </c>
      <c r="I16" s="17">
        <v>0.27012253496501498</v>
      </c>
      <c r="J16" s="17">
        <v>0.340993950276615</v>
      </c>
      <c r="K16" s="17">
        <v>0.4203511540789</v>
      </c>
      <c r="L16" s="17">
        <v>0.44561076008540801</v>
      </c>
      <c r="M16" s="17"/>
      <c r="N16" s="17">
        <v>0.30926078583495697</v>
      </c>
      <c r="O16" s="17">
        <v>0.27783971001266</v>
      </c>
      <c r="P16" s="17">
        <v>0.31508851332431098</v>
      </c>
      <c r="Q16" s="17">
        <v>0.37988244521090198</v>
      </c>
      <c r="R16" s="17"/>
      <c r="S16" s="17">
        <v>0.53602372058285497</v>
      </c>
      <c r="T16" s="17">
        <v>0.20427479263437501</v>
      </c>
      <c r="U16" s="17">
        <v>0.240059265717248</v>
      </c>
      <c r="V16" s="17"/>
      <c r="W16" s="17">
        <v>0.50089459737206998</v>
      </c>
      <c r="X16" s="17">
        <v>0.20725990401557701</v>
      </c>
      <c r="Y16" s="17">
        <v>0.1540046299958</v>
      </c>
      <c r="Z16" s="17">
        <v>0.47602707063425698</v>
      </c>
      <c r="AA16" s="17">
        <v>0.28354355895184202</v>
      </c>
      <c r="AB16" s="17"/>
      <c r="AC16" s="17">
        <v>0.43348224877180103</v>
      </c>
      <c r="AD16" s="17">
        <v>0.195020367507964</v>
      </c>
      <c r="AE16" s="17">
        <v>0.172766245704464</v>
      </c>
    </row>
    <row r="17" spans="2:31" x14ac:dyDescent="0.35">
      <c r="B17" t="s">
        <v>47</v>
      </c>
      <c r="C17" s="17">
        <v>0.18655856461833401</v>
      </c>
      <c r="D17" s="17">
        <v>0.17915666487637599</v>
      </c>
      <c r="E17" s="17">
        <v>0.19253992480860799</v>
      </c>
      <c r="F17" s="17"/>
      <c r="G17" s="17">
        <v>0.202173050855603</v>
      </c>
      <c r="H17" s="17">
        <v>0.238996777247688</v>
      </c>
      <c r="I17" s="17">
        <v>0.18643555557817401</v>
      </c>
      <c r="J17" s="17">
        <v>0.166402912318353</v>
      </c>
      <c r="K17" s="17">
        <v>0.171853549590197</v>
      </c>
      <c r="L17" s="17">
        <v>0.169156908576375</v>
      </c>
      <c r="M17" s="17"/>
      <c r="N17" s="17">
        <v>0.19360484741142001</v>
      </c>
      <c r="O17" s="17">
        <v>0.20052867823454301</v>
      </c>
      <c r="P17" s="17">
        <v>0.19655551132344001</v>
      </c>
      <c r="Q17" s="17">
        <v>0.161692158555751</v>
      </c>
      <c r="R17" s="17"/>
      <c r="S17" s="17">
        <v>0.117076328089375</v>
      </c>
      <c r="T17" s="17">
        <v>0.24445429950301201</v>
      </c>
      <c r="U17" s="17">
        <v>0.16296638037821201</v>
      </c>
      <c r="V17" s="17"/>
      <c r="W17" s="17">
        <v>0.16029819485862601</v>
      </c>
      <c r="X17" s="17">
        <v>0.209536454985325</v>
      </c>
      <c r="Y17" s="17">
        <v>0.26531216312178502</v>
      </c>
      <c r="Z17" s="17">
        <v>0</v>
      </c>
      <c r="AA17" s="17">
        <v>0.14806293479844701</v>
      </c>
      <c r="AB17" s="17"/>
      <c r="AC17" s="17">
        <v>0.139648683329893</v>
      </c>
      <c r="AD17" s="17">
        <v>0.195215051689274</v>
      </c>
      <c r="AE17" s="17">
        <v>0.276604870161548</v>
      </c>
    </row>
    <row r="18" spans="2:31" x14ac:dyDescent="0.35">
      <c r="B18" t="s">
        <v>48</v>
      </c>
      <c r="C18" s="17">
        <v>0.14112121321670301</v>
      </c>
      <c r="D18" s="17">
        <v>0.149573271545693</v>
      </c>
      <c r="E18" s="17">
        <v>0.13384845664409001</v>
      </c>
      <c r="F18" s="17"/>
      <c r="G18" s="17">
        <v>0.220100245795947</v>
      </c>
      <c r="H18" s="17">
        <v>0.20543062732755299</v>
      </c>
      <c r="I18" s="17">
        <v>0.19886459261671899</v>
      </c>
      <c r="J18" s="17">
        <v>0.149222089450259</v>
      </c>
      <c r="K18" s="17">
        <v>7.5141659387208598E-2</v>
      </c>
      <c r="L18" s="17">
        <v>5.5857755953604801E-2</v>
      </c>
      <c r="M18" s="17"/>
      <c r="N18" s="17">
        <v>0.15593071063609301</v>
      </c>
      <c r="O18" s="17">
        <v>0.174332527477562</v>
      </c>
      <c r="P18" s="17">
        <v>0.125879777653605</v>
      </c>
      <c r="Q18" s="17">
        <v>8.2952627780802493E-2</v>
      </c>
      <c r="R18" s="17"/>
      <c r="S18" s="17">
        <v>0.110497072793467</v>
      </c>
      <c r="T18" s="17">
        <v>0.108430963661877</v>
      </c>
      <c r="U18" s="17">
        <v>0.251332968074993</v>
      </c>
      <c r="V18" s="17"/>
      <c r="W18" s="17">
        <v>0.13151239187212599</v>
      </c>
      <c r="X18" s="17">
        <v>0.14701103135931601</v>
      </c>
      <c r="Y18" s="17">
        <v>0.11388623969084199</v>
      </c>
      <c r="Z18" s="17">
        <v>0.16657553177805001</v>
      </c>
      <c r="AA18" s="17">
        <v>0.205864171867816</v>
      </c>
      <c r="AB18" s="17"/>
      <c r="AC18" s="17">
        <v>9.9131283687679497E-2</v>
      </c>
      <c r="AD18" s="17">
        <v>0.17054858303488599</v>
      </c>
      <c r="AE18" s="17">
        <v>0.10541770299662399</v>
      </c>
    </row>
    <row r="19" spans="2:31" x14ac:dyDescent="0.35">
      <c r="B19" t="s">
        <v>49</v>
      </c>
      <c r="C19" s="17">
        <v>0.12737496773035301</v>
      </c>
      <c r="D19" s="17">
        <v>9.0656058022702005E-2</v>
      </c>
      <c r="E19" s="17">
        <v>0.15744916857142299</v>
      </c>
      <c r="F19" s="17"/>
      <c r="G19" s="17">
        <v>0.15303549672470099</v>
      </c>
      <c r="H19" s="17">
        <v>0.230467679610559</v>
      </c>
      <c r="I19" s="17">
        <v>0.159366628245768</v>
      </c>
      <c r="J19" s="17">
        <v>0.1236160434179</v>
      </c>
      <c r="K19" s="17">
        <v>7.5849956323251505E-2</v>
      </c>
      <c r="L19" s="17">
        <v>6.8168486790927907E-2</v>
      </c>
      <c r="M19" s="17"/>
      <c r="N19" s="17">
        <v>0.104024767204466</v>
      </c>
      <c r="O19" s="17">
        <v>0.123353748552107</v>
      </c>
      <c r="P19" s="17">
        <v>0.16161601870196901</v>
      </c>
      <c r="Q19" s="17">
        <v>0.13712992783366901</v>
      </c>
      <c r="R19" s="17"/>
      <c r="S19" s="17">
        <v>0.107525961461523</v>
      </c>
      <c r="T19" s="17">
        <v>0.124917160443724</v>
      </c>
      <c r="U19" s="17">
        <v>0.149767107851763</v>
      </c>
      <c r="V19" s="17"/>
      <c r="W19" s="17">
        <v>8.5184795376338399E-2</v>
      </c>
      <c r="X19" s="17">
        <v>0.14160946587373799</v>
      </c>
      <c r="Y19" s="17">
        <v>8.6273371373577004E-2</v>
      </c>
      <c r="Z19" s="17">
        <v>0.198031664549676</v>
      </c>
      <c r="AA19" s="17">
        <v>0.163888128234909</v>
      </c>
      <c r="AB19" s="17"/>
      <c r="AC19" s="17">
        <v>8.4012624101181904E-2</v>
      </c>
      <c r="AD19" s="17">
        <v>0.125686566643609</v>
      </c>
      <c r="AE19" s="17">
        <v>0.18753218134319999</v>
      </c>
    </row>
    <row r="20" spans="2:31" x14ac:dyDescent="0.35">
      <c r="B20" t="s">
        <v>50</v>
      </c>
      <c r="C20" s="17">
        <v>0.119671128619719</v>
      </c>
      <c r="D20" s="17">
        <v>0.12542569636921699</v>
      </c>
      <c r="E20" s="17">
        <v>0.11485776025627401</v>
      </c>
      <c r="F20" s="17"/>
      <c r="G20" s="17">
        <v>0.12676836285221699</v>
      </c>
      <c r="H20" s="17">
        <v>0.10405564730166</v>
      </c>
      <c r="I20" s="17">
        <v>0.12626234292837901</v>
      </c>
      <c r="J20" s="17">
        <v>9.9481392966839402E-2</v>
      </c>
      <c r="K20" s="17">
        <v>0.10121907673688001</v>
      </c>
      <c r="L20" s="17">
        <v>0.14885191205724599</v>
      </c>
      <c r="M20" s="17"/>
      <c r="N20" s="17">
        <v>0.16978864779196301</v>
      </c>
      <c r="O20" s="17">
        <v>0.117085002080768</v>
      </c>
      <c r="P20" s="17">
        <v>8.8385603467028298E-2</v>
      </c>
      <c r="Q20" s="17">
        <v>6.8750862910678806E-2</v>
      </c>
      <c r="R20" s="17"/>
      <c r="S20" s="17">
        <v>3.8177605451222701E-2</v>
      </c>
      <c r="T20" s="17">
        <v>0.19928545998597599</v>
      </c>
      <c r="U20" s="17">
        <v>8.0460723189265296E-2</v>
      </c>
      <c r="V20" s="17"/>
      <c r="W20" s="17">
        <v>3.4843801500267502E-2</v>
      </c>
      <c r="X20" s="17">
        <v>0.15335091728242001</v>
      </c>
      <c r="Y20" s="17">
        <v>0.31118673169727001</v>
      </c>
      <c r="Z20" s="17">
        <v>0</v>
      </c>
      <c r="AA20" s="17">
        <v>9.2387639450882894E-2</v>
      </c>
      <c r="AB20" s="17"/>
      <c r="AC20" s="17">
        <v>6.6525976586204294E-2</v>
      </c>
      <c r="AD20" s="17">
        <v>0.15472105573841</v>
      </c>
      <c r="AE20" s="17">
        <v>0.236392973753003</v>
      </c>
    </row>
    <row r="21" spans="2:31" x14ac:dyDescent="0.35">
      <c r="B21" t="s">
        <v>51</v>
      </c>
      <c r="C21" s="17">
        <v>0.117055865357204</v>
      </c>
      <c r="D21" s="17">
        <v>0.12578624387315401</v>
      </c>
      <c r="E21" s="17">
        <v>0.109375316094484</v>
      </c>
      <c r="F21" s="17"/>
      <c r="G21" s="17">
        <v>0.12676836285221699</v>
      </c>
      <c r="H21" s="17">
        <v>0.16042920240602601</v>
      </c>
      <c r="I21" s="17">
        <v>0.10152370920748301</v>
      </c>
      <c r="J21" s="17">
        <v>7.2826280039017893E-2</v>
      </c>
      <c r="K21" s="17">
        <v>0.12570829693604299</v>
      </c>
      <c r="L21" s="17">
        <v>0.11518910479543</v>
      </c>
      <c r="M21" s="17"/>
      <c r="N21" s="17">
        <v>0.105850770431094</v>
      </c>
      <c r="O21" s="17">
        <v>0.12928673775758001</v>
      </c>
      <c r="P21" s="17">
        <v>0.15607043160550901</v>
      </c>
      <c r="Q21" s="17">
        <v>9.0975067707573007E-2</v>
      </c>
      <c r="R21" s="17"/>
      <c r="S21" s="17">
        <v>0.140351323649719</v>
      </c>
      <c r="T21" s="17">
        <v>8.8489332641160198E-2</v>
      </c>
      <c r="U21" s="17">
        <v>0.14723998515939199</v>
      </c>
      <c r="V21" s="17"/>
      <c r="W21" s="17">
        <v>0.15154888263033101</v>
      </c>
      <c r="X21" s="17">
        <v>6.4640943177258797E-2</v>
      </c>
      <c r="Y21" s="17">
        <v>0.10579384337779001</v>
      </c>
      <c r="Z21" s="17">
        <v>0</v>
      </c>
      <c r="AA21" s="17">
        <v>0.166671489144884</v>
      </c>
      <c r="AB21" s="17"/>
      <c r="AC21" s="17">
        <v>0.124483701261125</v>
      </c>
      <c r="AD21" s="17">
        <v>7.7526366857026102E-2</v>
      </c>
      <c r="AE21" s="17">
        <v>7.1067154408995095E-2</v>
      </c>
    </row>
    <row r="22" spans="2:31" x14ac:dyDescent="0.35">
      <c r="B22" t="s">
        <v>52</v>
      </c>
      <c r="C22" s="17">
        <v>7.9857332909453502E-2</v>
      </c>
      <c r="D22" s="17">
        <v>8.5150467906074404E-2</v>
      </c>
      <c r="E22" s="17">
        <v>7.5252795539571996E-2</v>
      </c>
      <c r="F22" s="17"/>
      <c r="G22" s="17">
        <v>5.37815848210293E-2</v>
      </c>
      <c r="H22" s="17">
        <v>6.6080621109435897E-2</v>
      </c>
      <c r="I22" s="17">
        <v>3.3104285317388897E-2</v>
      </c>
      <c r="J22" s="17">
        <v>8.6704303132097704E-2</v>
      </c>
      <c r="K22" s="17">
        <v>9.2290505308308499E-2</v>
      </c>
      <c r="L22" s="17">
        <v>0.130232660072711</v>
      </c>
      <c r="M22" s="17"/>
      <c r="N22" s="17">
        <v>7.2210232221498305E-2</v>
      </c>
      <c r="O22" s="17">
        <v>5.83906280754833E-2</v>
      </c>
      <c r="P22" s="17">
        <v>0.11678386983288901</v>
      </c>
      <c r="Q22" s="17">
        <v>8.3985056552610099E-2</v>
      </c>
      <c r="R22" s="17"/>
      <c r="S22" s="17">
        <v>0.13127019381546101</v>
      </c>
      <c r="T22" s="17">
        <v>5.5454412629534697E-2</v>
      </c>
      <c r="U22" s="17">
        <v>4.49764210188578E-2</v>
      </c>
      <c r="V22" s="17"/>
      <c r="W22" s="17">
        <v>0.15061937863432701</v>
      </c>
      <c r="X22" s="17">
        <v>2.68169606176187E-2</v>
      </c>
      <c r="Y22" s="17">
        <v>2.8695260063354901E-2</v>
      </c>
      <c r="Z22" s="17">
        <v>7.7742103821101194E-2</v>
      </c>
      <c r="AA22" s="17">
        <v>3.6507300790634203E-2</v>
      </c>
      <c r="AB22" s="17"/>
      <c r="AC22" s="17">
        <v>0.13220532782575201</v>
      </c>
      <c r="AD22" s="17">
        <v>4.0782489143164402E-2</v>
      </c>
      <c r="AE22" s="17">
        <v>3.2410762726191797E-2</v>
      </c>
    </row>
    <row r="23" spans="2:31" x14ac:dyDescent="0.35">
      <c r="B23" t="s">
        <v>53</v>
      </c>
      <c r="C23" s="17">
        <v>7.2002911507027006E-2</v>
      </c>
      <c r="D23" s="17">
        <v>0.10763308834905</v>
      </c>
      <c r="E23" s="17">
        <v>3.82790073674854E-2</v>
      </c>
      <c r="F23" s="17"/>
      <c r="G23" s="17">
        <v>6.23133130074408E-2</v>
      </c>
      <c r="H23" s="17">
        <v>1.40527974586058E-2</v>
      </c>
      <c r="I23" s="17">
        <v>3.00268861468009E-2</v>
      </c>
      <c r="J23" s="17">
        <v>3.9298837963958701E-2</v>
      </c>
      <c r="K23" s="17">
        <v>0.100510779800837</v>
      </c>
      <c r="L23" s="17">
        <v>0.14443334308269501</v>
      </c>
      <c r="M23" s="17"/>
      <c r="N23" s="17">
        <v>9.2025509459738503E-2</v>
      </c>
      <c r="O23" s="17">
        <v>6.1714585736779702E-2</v>
      </c>
      <c r="P23" s="17">
        <v>7.0999703956201199E-2</v>
      </c>
      <c r="Q23" s="17">
        <v>5.77060840410656E-2</v>
      </c>
      <c r="R23" s="17"/>
      <c r="S23" s="17">
        <v>0.11782570966533</v>
      </c>
      <c r="T23" s="17">
        <v>5.9868624152693901E-2</v>
      </c>
      <c r="U23" s="17">
        <v>1.7479030379992998E-2</v>
      </c>
      <c r="V23" s="17"/>
      <c r="W23" s="17">
        <v>0.117724341185373</v>
      </c>
      <c r="X23" s="17">
        <v>3.79234346516523E-2</v>
      </c>
      <c r="Y23" s="17">
        <v>0.10201018008297399</v>
      </c>
      <c r="Z23" s="17">
        <v>0.21225523914275099</v>
      </c>
      <c r="AA23" s="17">
        <v>4.2698656814824501E-2</v>
      </c>
      <c r="AB23" s="17"/>
      <c r="AC23" s="17">
        <v>0.12518850923180999</v>
      </c>
      <c r="AD23" s="17">
        <v>3.5201885045261803E-2</v>
      </c>
      <c r="AE23" s="17">
        <v>6.8714098875554505E-2</v>
      </c>
    </row>
    <row r="24" spans="2:31" x14ac:dyDescent="0.35">
      <c r="B24" t="s">
        <v>54</v>
      </c>
      <c r="C24" s="17">
        <v>4.7953683925909103E-2</v>
      </c>
      <c r="D24" s="17">
        <v>5.3640309877270198E-2</v>
      </c>
      <c r="E24" s="17">
        <v>4.2785034110491997E-2</v>
      </c>
      <c r="F24" s="17"/>
      <c r="G24" s="17">
        <v>4.0690209825083701E-2</v>
      </c>
      <c r="H24" s="17">
        <v>6.4740287471552499E-2</v>
      </c>
      <c r="I24" s="17">
        <v>6.4236598091847799E-2</v>
      </c>
      <c r="J24" s="17">
        <v>1.9649418981979399E-2</v>
      </c>
      <c r="K24" s="17">
        <v>3.94273736729229E-2</v>
      </c>
      <c r="L24" s="17">
        <v>5.3124931513647299E-2</v>
      </c>
      <c r="M24" s="17"/>
      <c r="N24" s="17">
        <v>5.5009696015196202E-2</v>
      </c>
      <c r="O24" s="17">
        <v>2.50885452447875E-2</v>
      </c>
      <c r="P24" s="17">
        <v>6.1052097747921703E-2</v>
      </c>
      <c r="Q24" s="17">
        <v>5.6849597021138801E-2</v>
      </c>
      <c r="R24" s="17"/>
      <c r="S24" s="17">
        <v>6.4522427617791506E-2</v>
      </c>
      <c r="T24" s="17">
        <v>3.41017727763165E-2</v>
      </c>
      <c r="U24" s="17">
        <v>3.90015399109436E-2</v>
      </c>
      <c r="V24" s="17"/>
      <c r="W24" s="17">
        <v>5.4659784044830802E-2</v>
      </c>
      <c r="X24" s="17">
        <v>4.0271544246949502E-2</v>
      </c>
      <c r="Y24" s="17">
        <v>4.2404862881233199E-2</v>
      </c>
      <c r="Z24" s="17">
        <v>0.124777349809164</v>
      </c>
      <c r="AA24" s="17">
        <v>5.79317966809215E-2</v>
      </c>
      <c r="AB24" s="17"/>
      <c r="AC24" s="17">
        <v>7.5888706650939997E-2</v>
      </c>
      <c r="AD24" s="17">
        <v>3.3411412700781101E-2</v>
      </c>
      <c r="AE24" s="17">
        <v>2.55422977049653E-2</v>
      </c>
    </row>
    <row r="25" spans="2:31" x14ac:dyDescent="0.35">
      <c r="B25" t="s">
        <v>55</v>
      </c>
      <c r="C25" s="17">
        <v>4.3186335774563302E-2</v>
      </c>
      <c r="D25" s="17">
        <v>4.1537846243345902E-2</v>
      </c>
      <c r="E25" s="17">
        <v>4.5019305544999798E-2</v>
      </c>
      <c r="F25" s="17"/>
      <c r="G25" s="17">
        <v>8.1380419650167402E-2</v>
      </c>
      <c r="H25" s="17">
        <v>6.6080621109435897E-2</v>
      </c>
      <c r="I25" s="17">
        <v>6.21451851927248E-2</v>
      </c>
      <c r="J25" s="17">
        <v>3.3527442075059199E-2</v>
      </c>
      <c r="K25" s="17">
        <v>2.4575021838374199E-2</v>
      </c>
      <c r="L25" s="17">
        <v>1.0624986302729501E-2</v>
      </c>
      <c r="M25" s="17"/>
      <c r="N25" s="17">
        <v>5.0655536875806199E-2</v>
      </c>
      <c r="O25" s="17">
        <v>4.4978127026826999E-2</v>
      </c>
      <c r="P25" s="17">
        <v>5.7358932114761896E-3</v>
      </c>
      <c r="Q25" s="17">
        <v>6.0060110389551502E-2</v>
      </c>
      <c r="R25" s="17"/>
      <c r="S25" s="17">
        <v>2.21904245699307E-2</v>
      </c>
      <c r="T25" s="17">
        <v>4.7193429594907098E-2</v>
      </c>
      <c r="U25" s="17">
        <v>5.0899754845462303E-2</v>
      </c>
      <c r="V25" s="17"/>
      <c r="W25" s="17">
        <v>2.4582485254016202E-2</v>
      </c>
      <c r="X25" s="17">
        <v>3.7667804227726198E-2</v>
      </c>
      <c r="Y25" s="17">
        <v>9.4357119217285304E-2</v>
      </c>
      <c r="Z25" s="17">
        <v>0</v>
      </c>
      <c r="AA25" s="17">
        <v>8.5306459757678907E-2</v>
      </c>
      <c r="AB25" s="17"/>
      <c r="AC25" s="17">
        <v>3.87842908543835E-2</v>
      </c>
      <c r="AD25" s="17">
        <v>4.8168596533787897E-2</v>
      </c>
      <c r="AE25" s="17">
        <v>5.2393321725256202E-2</v>
      </c>
    </row>
    <row r="26" spans="2:31" x14ac:dyDescent="0.35">
      <c r="B26" t="s">
        <v>56</v>
      </c>
      <c r="C26" s="17">
        <v>3.3885354854522501E-2</v>
      </c>
      <c r="D26" s="17">
        <v>2.9674051960572399E-2</v>
      </c>
      <c r="E26" s="17">
        <v>3.8119861289870098E-2</v>
      </c>
      <c r="F26" s="17"/>
      <c r="G26" s="17">
        <v>6.4593136412207902E-2</v>
      </c>
      <c r="H26" s="17">
        <v>1.40527974586058E-2</v>
      </c>
      <c r="I26" s="17">
        <v>2.69494869762129E-2</v>
      </c>
      <c r="J26" s="17">
        <v>2.54208148708789E-2</v>
      </c>
      <c r="K26" s="17">
        <v>3.0498802244351499E-2</v>
      </c>
      <c r="L26" s="17">
        <v>4.07120968572907E-2</v>
      </c>
      <c r="M26" s="17"/>
      <c r="N26" s="17">
        <v>3.10005517635496E-2</v>
      </c>
      <c r="O26" s="17">
        <v>4.1775994352712897E-2</v>
      </c>
      <c r="P26" s="17">
        <v>4.3029816034748002E-2</v>
      </c>
      <c r="Q26" s="17">
        <v>2.39744383775309E-2</v>
      </c>
      <c r="R26" s="17"/>
      <c r="S26" s="17">
        <v>2.0023785163235601E-2</v>
      </c>
      <c r="T26" s="17">
        <v>3.5427781043877803E-2</v>
      </c>
      <c r="U26" s="17">
        <v>6.4277775507187496E-2</v>
      </c>
      <c r="V26" s="17"/>
      <c r="W26" s="17">
        <v>2.73703553874758E-2</v>
      </c>
      <c r="X26" s="17">
        <v>3.00265137387285E-2</v>
      </c>
      <c r="Y26" s="17">
        <v>6.3388980496557001E-2</v>
      </c>
      <c r="Z26" s="17">
        <v>0</v>
      </c>
      <c r="AA26" s="17">
        <v>3.4909436975341102E-2</v>
      </c>
      <c r="AB26" s="17"/>
      <c r="AC26" s="17">
        <v>3.7819742968712197E-2</v>
      </c>
      <c r="AD26" s="17">
        <v>2.4485863442632101E-2</v>
      </c>
      <c r="AE26" s="17">
        <v>5.7675577609784201E-2</v>
      </c>
    </row>
    <row r="27" spans="2:31" x14ac:dyDescent="0.35">
      <c r="B27" t="s">
        <v>57</v>
      </c>
      <c r="C27" s="17">
        <v>2.7756686748229599E-2</v>
      </c>
      <c r="D27" s="17">
        <v>1.9610407243895601E-2</v>
      </c>
      <c r="E27" s="17">
        <v>3.5726329884616097E-2</v>
      </c>
      <c r="F27" s="17"/>
      <c r="G27" s="17">
        <v>6.10353147376256E-2</v>
      </c>
      <c r="H27" s="17">
        <v>2.10791961879087E-2</v>
      </c>
      <c r="I27" s="17">
        <v>3.3104285317388897E-2</v>
      </c>
      <c r="J27" s="17">
        <v>3.9298837963958701E-2</v>
      </c>
      <c r="K27" s="17">
        <v>3.71308795863716E-3</v>
      </c>
      <c r="L27" s="17">
        <v>2.1249972605458901E-2</v>
      </c>
      <c r="M27" s="17"/>
      <c r="N27" s="17">
        <v>2.5060032484630301E-2</v>
      </c>
      <c r="O27" s="17">
        <v>3.5942626767361402E-2</v>
      </c>
      <c r="P27" s="17">
        <v>3.5998960039089201E-2</v>
      </c>
      <c r="Q27" s="17">
        <v>1.75455675706611E-2</v>
      </c>
      <c r="R27" s="17"/>
      <c r="S27" s="17">
        <v>1.7262194055384501E-2</v>
      </c>
      <c r="T27" s="17">
        <v>3.1401150915693801E-2</v>
      </c>
      <c r="U27" s="17">
        <v>1.6813261404206001E-2</v>
      </c>
      <c r="V27" s="17"/>
      <c r="W27" s="17">
        <v>2.70125668751614E-2</v>
      </c>
      <c r="X27" s="17">
        <v>3.1392028450794501E-2</v>
      </c>
      <c r="Y27" s="17">
        <v>2.8695260063354901E-2</v>
      </c>
      <c r="Z27" s="17">
        <v>0</v>
      </c>
      <c r="AA27" s="17">
        <v>2.3823466703655E-2</v>
      </c>
      <c r="AB27" s="17"/>
      <c r="AC27" s="17">
        <v>2.9974684284825099E-2</v>
      </c>
      <c r="AD27" s="17">
        <v>3.4630843230434902E-2</v>
      </c>
      <c r="AE27" s="17">
        <v>1.42262936178221E-2</v>
      </c>
    </row>
    <row r="28" spans="2:31" x14ac:dyDescent="0.35">
      <c r="B28" t="s">
        <v>58</v>
      </c>
      <c r="C28" s="17">
        <v>4.6079597493539001E-3</v>
      </c>
      <c r="D28" s="17">
        <v>2.14021440398023E-3</v>
      </c>
      <c r="E28" s="17">
        <v>6.9999199199862897E-3</v>
      </c>
      <c r="F28" s="17"/>
      <c r="G28" s="17">
        <v>1.1951463293562101E-2</v>
      </c>
      <c r="H28" s="17">
        <v>0</v>
      </c>
      <c r="I28" s="17">
        <v>1.0337624139422E-2</v>
      </c>
      <c r="J28" s="17">
        <v>0</v>
      </c>
      <c r="K28" s="17">
        <v>5.2154834699342702E-3</v>
      </c>
      <c r="L28" s="17">
        <v>0</v>
      </c>
      <c r="M28" s="17"/>
      <c r="N28" s="17">
        <v>0</v>
      </c>
      <c r="O28" s="17">
        <v>0</v>
      </c>
      <c r="P28" s="17">
        <v>1.0755629765709301E-2</v>
      </c>
      <c r="Q28" s="17">
        <v>1.2880261057977601E-2</v>
      </c>
      <c r="R28" s="17"/>
      <c r="S28" s="17">
        <v>3.0789823498163001E-3</v>
      </c>
      <c r="T28" s="17">
        <v>0</v>
      </c>
      <c r="U28" s="17">
        <v>1.7442219082512402E-2</v>
      </c>
      <c r="V28" s="17"/>
      <c r="W28" s="17">
        <v>0</v>
      </c>
      <c r="X28" s="17">
        <v>7.6123750022556499E-3</v>
      </c>
      <c r="Y28" s="17">
        <v>0</v>
      </c>
      <c r="Z28" s="17">
        <v>0</v>
      </c>
      <c r="AA28" s="17">
        <v>1.9273989605558799E-2</v>
      </c>
      <c r="AB28" s="17"/>
      <c r="AC28" s="17">
        <v>0</v>
      </c>
      <c r="AD28" s="17">
        <v>8.0348383346300206E-3</v>
      </c>
      <c r="AE28" s="17">
        <v>0</v>
      </c>
    </row>
    <row r="29" spans="2:31" x14ac:dyDescent="0.35">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row>
    <row r="30" spans="2:31" x14ac:dyDescent="0.35">
      <c r="B30" s="6" t="s">
        <v>81</v>
      </c>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row>
    <row r="31" spans="2:31" x14ac:dyDescent="0.35">
      <c r="B31" s="24" t="s">
        <v>60</v>
      </c>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row>
    <row r="32" spans="2:31" x14ac:dyDescent="0.35">
      <c r="B32" t="s">
        <v>63</v>
      </c>
      <c r="C32" s="17">
        <v>0.33656872144101602</v>
      </c>
      <c r="D32" s="17">
        <v>0.35302218038961702</v>
      </c>
      <c r="E32" s="17">
        <v>0.31911752182222503</v>
      </c>
      <c r="F32" s="17"/>
      <c r="G32" s="17">
        <v>0.20439917157353199</v>
      </c>
      <c r="H32" s="17">
        <v>0.25026968697913798</v>
      </c>
      <c r="I32" s="17">
        <v>0.222617240066151</v>
      </c>
      <c r="J32" s="17">
        <v>0.38262801955585501</v>
      </c>
      <c r="K32" s="17">
        <v>0.38384276978935999</v>
      </c>
      <c r="L32" s="17">
        <v>0.50399713284090297</v>
      </c>
      <c r="M32" s="17"/>
      <c r="N32" s="17">
        <v>0.31138278640253297</v>
      </c>
      <c r="O32" s="17">
        <v>0.36322048640782101</v>
      </c>
      <c r="P32" s="17">
        <v>0.33455646891482799</v>
      </c>
      <c r="Q32" s="17">
        <v>0.331508703488338</v>
      </c>
      <c r="R32" s="17"/>
      <c r="S32" s="17">
        <v>0.42341179080011698</v>
      </c>
      <c r="T32" s="17">
        <v>0.333749441427245</v>
      </c>
      <c r="U32" s="17">
        <v>0.222798713289864</v>
      </c>
      <c r="V32" s="17"/>
      <c r="W32" s="17">
        <v>0.42132933999392103</v>
      </c>
      <c r="X32" s="17">
        <v>0.273480715775474</v>
      </c>
      <c r="Y32" s="17">
        <v>0.48670643562539601</v>
      </c>
      <c r="Z32" s="17">
        <v>0.27066115584807399</v>
      </c>
      <c r="AA32" s="17">
        <v>0.26570773508573697</v>
      </c>
      <c r="AB32" s="17"/>
      <c r="AC32" s="17">
        <v>0.31145626364409801</v>
      </c>
      <c r="AD32" s="17">
        <v>0.27644614208541501</v>
      </c>
      <c r="AE32" s="17">
        <v>0.47098295157265002</v>
      </c>
    </row>
    <row r="33" spans="2:31" x14ac:dyDescent="0.35">
      <c r="B33" t="s">
        <v>64</v>
      </c>
      <c r="C33" s="17">
        <v>0.31628586373845602</v>
      </c>
      <c r="D33" s="17">
        <v>0.30662125828728998</v>
      </c>
      <c r="E33" s="17">
        <v>0.325676236199133</v>
      </c>
      <c r="F33" s="17"/>
      <c r="G33" s="17">
        <v>0.24642108235526899</v>
      </c>
      <c r="H33" s="17">
        <v>0.19405849714471499</v>
      </c>
      <c r="I33" s="17">
        <v>0.318733256491537</v>
      </c>
      <c r="J33" s="17">
        <v>0.30856744145989401</v>
      </c>
      <c r="K33" s="17">
        <v>0.39285714285714302</v>
      </c>
      <c r="L33" s="17">
        <v>0.37018877606093697</v>
      </c>
      <c r="M33" s="17"/>
      <c r="N33" s="17">
        <v>0.309153731091318</v>
      </c>
      <c r="O33" s="17">
        <v>0.31873297567807601</v>
      </c>
      <c r="P33" s="17">
        <v>0.30143347959564798</v>
      </c>
      <c r="Q33" s="17">
        <v>0.34973390190353598</v>
      </c>
      <c r="R33" s="17"/>
      <c r="S33" s="17">
        <v>0.35169506415066099</v>
      </c>
      <c r="T33" s="17">
        <v>0.31405208159701398</v>
      </c>
      <c r="U33" s="17">
        <v>0.29353670783593899</v>
      </c>
      <c r="V33" s="17"/>
      <c r="W33" s="17">
        <v>0.31502811500713601</v>
      </c>
      <c r="X33" s="17">
        <v>0.28051625952753201</v>
      </c>
      <c r="Y33" s="17">
        <v>0.27338372636340702</v>
      </c>
      <c r="Z33" s="17">
        <v>8.8833427956948902E-2</v>
      </c>
      <c r="AA33" s="17">
        <v>0.35979432681585</v>
      </c>
      <c r="AB33" s="17"/>
      <c r="AC33" s="17">
        <v>0.33079017863578603</v>
      </c>
      <c r="AD33" s="17">
        <v>0.32040758675789999</v>
      </c>
      <c r="AE33" s="17">
        <v>0.23646024789503201</v>
      </c>
    </row>
    <row r="34" spans="2:31" x14ac:dyDescent="0.35">
      <c r="B34" t="s">
        <v>65</v>
      </c>
      <c r="C34" s="17">
        <v>0.29139620196539201</v>
      </c>
      <c r="D34" s="17">
        <v>0.26903293477701301</v>
      </c>
      <c r="E34" s="17">
        <v>0.31453601290866601</v>
      </c>
      <c r="F34" s="17"/>
      <c r="G34" s="17">
        <v>0.197337230911206</v>
      </c>
      <c r="H34" s="17">
        <v>0.15190010476889701</v>
      </c>
      <c r="I34" s="17">
        <v>0.31356444442182602</v>
      </c>
      <c r="J34" s="17">
        <v>0.367567564768708</v>
      </c>
      <c r="K34" s="17">
        <v>0.264058253259294</v>
      </c>
      <c r="L34" s="17">
        <v>0.40206373496912601</v>
      </c>
      <c r="M34" s="17"/>
      <c r="N34" s="17">
        <v>0.29215654066420499</v>
      </c>
      <c r="O34" s="17">
        <v>0.267099268544226</v>
      </c>
      <c r="P34" s="17">
        <v>0.31312672043290302</v>
      </c>
      <c r="Q34" s="17">
        <v>0.29169231668176998</v>
      </c>
      <c r="R34" s="17"/>
      <c r="S34" s="17">
        <v>0.33395409824063998</v>
      </c>
      <c r="T34" s="17">
        <v>0.28990179513422398</v>
      </c>
      <c r="U34" s="17">
        <v>0.237314112973493</v>
      </c>
      <c r="V34" s="17"/>
      <c r="W34" s="17">
        <v>0.30368291102065498</v>
      </c>
      <c r="X34" s="17">
        <v>0.27993212118781302</v>
      </c>
      <c r="Y34" s="17">
        <v>0.434298452424351</v>
      </c>
      <c r="Z34" s="17">
        <v>0.47467153201089501</v>
      </c>
      <c r="AA34" s="17">
        <v>0.235222736223995</v>
      </c>
      <c r="AB34" s="17"/>
      <c r="AC34" s="17">
        <v>0.22071218544479801</v>
      </c>
      <c r="AD34" s="17">
        <v>0.27086733682088798</v>
      </c>
      <c r="AE34" s="17">
        <v>0.40994695873288201</v>
      </c>
    </row>
    <row r="35" spans="2:31" x14ac:dyDescent="0.35">
      <c r="B35" t="s">
        <v>66</v>
      </c>
      <c r="C35" s="17">
        <v>0.267935059813319</v>
      </c>
      <c r="D35" s="17">
        <v>0.235474799067969</v>
      </c>
      <c r="E35" s="17">
        <v>0.296682316679581</v>
      </c>
      <c r="F35" s="17"/>
      <c r="G35" s="17">
        <v>0.32296568206103898</v>
      </c>
      <c r="H35" s="17">
        <v>0.32749692818291598</v>
      </c>
      <c r="I35" s="17">
        <v>0.31664184359241399</v>
      </c>
      <c r="J35" s="17">
        <v>0.29015232053485801</v>
      </c>
      <c r="K35" s="17">
        <v>0.220295296330903</v>
      </c>
      <c r="L35" s="17">
        <v>0.183357591586358</v>
      </c>
      <c r="M35" s="17"/>
      <c r="N35" s="17">
        <v>0.27707410049375603</v>
      </c>
      <c r="O35" s="17">
        <v>0.226032616337737</v>
      </c>
      <c r="P35" s="17">
        <v>0.29559721451857501</v>
      </c>
      <c r="Q35" s="17">
        <v>0.27465665900618202</v>
      </c>
      <c r="R35" s="17"/>
      <c r="S35" s="17">
        <v>0.20274193419400299</v>
      </c>
      <c r="T35" s="17">
        <v>0.28639539030229999</v>
      </c>
      <c r="U35" s="17">
        <v>0.30743864189340597</v>
      </c>
      <c r="V35" s="17"/>
      <c r="W35" s="17">
        <v>0.21888301152579701</v>
      </c>
      <c r="X35" s="17">
        <v>0.33059856409838501</v>
      </c>
      <c r="Y35" s="17">
        <v>0.29787078204346501</v>
      </c>
      <c r="Z35" s="17">
        <v>0.124777349809164</v>
      </c>
      <c r="AA35" s="17">
        <v>0.250704536610588</v>
      </c>
      <c r="AB35" s="17"/>
      <c r="AC35" s="17">
        <v>0.22026177994408799</v>
      </c>
      <c r="AD35" s="17">
        <v>0.28923311301995602</v>
      </c>
      <c r="AE35" s="17">
        <v>0.39955352850143999</v>
      </c>
    </row>
    <row r="36" spans="2:31" x14ac:dyDescent="0.35">
      <c r="B36" t="s">
        <v>67</v>
      </c>
      <c r="C36" s="17">
        <v>0.24144885389554299</v>
      </c>
      <c r="D36" s="17">
        <v>0.26182826470405701</v>
      </c>
      <c r="E36" s="17">
        <v>0.22112791411450999</v>
      </c>
      <c r="F36" s="17"/>
      <c r="G36" s="17">
        <v>0.18424585591525999</v>
      </c>
      <c r="H36" s="17">
        <v>0.22360364615119899</v>
      </c>
      <c r="I36" s="17">
        <v>0.250552713313829</v>
      </c>
      <c r="J36" s="17">
        <v>0.30765173936303702</v>
      </c>
      <c r="K36" s="17">
        <v>0.29464285714285698</v>
      </c>
      <c r="L36" s="17">
        <v>0.19219472953546099</v>
      </c>
      <c r="M36" s="17"/>
      <c r="N36" s="17">
        <v>0.25448146613260397</v>
      </c>
      <c r="O36" s="17">
        <v>0.226035893717867</v>
      </c>
      <c r="P36" s="17">
        <v>0.22565667236978401</v>
      </c>
      <c r="Q36" s="17">
        <v>0.25183795949187099</v>
      </c>
      <c r="R36" s="17"/>
      <c r="S36" s="17">
        <v>0.23662205698994601</v>
      </c>
      <c r="T36" s="17">
        <v>0.26725745911594001</v>
      </c>
      <c r="U36" s="17">
        <v>0.21137698357117299</v>
      </c>
      <c r="V36" s="17"/>
      <c r="W36" s="17">
        <v>0.22566728505012301</v>
      </c>
      <c r="X36" s="17">
        <v>0.249466598507665</v>
      </c>
      <c r="Y36" s="17">
        <v>0.22262578533713701</v>
      </c>
      <c r="Z36" s="17">
        <v>0.44247375164530101</v>
      </c>
      <c r="AA36" s="17">
        <v>0.21284249605719599</v>
      </c>
      <c r="AB36" s="17"/>
      <c r="AC36" s="17">
        <v>0.19804059851932801</v>
      </c>
      <c r="AD36" s="17">
        <v>0.282138145150029</v>
      </c>
      <c r="AE36" s="17">
        <v>0.22692827175354299</v>
      </c>
    </row>
    <row r="37" spans="2:31" x14ac:dyDescent="0.35">
      <c r="B37" t="s">
        <v>68</v>
      </c>
      <c r="C37" s="17">
        <v>0.22876779665782301</v>
      </c>
      <c r="D37" s="17">
        <v>0.219675140723323</v>
      </c>
      <c r="E37" s="17">
        <v>0.23689230777277401</v>
      </c>
      <c r="F37" s="17"/>
      <c r="G37" s="17">
        <v>0.30256687446165897</v>
      </c>
      <c r="H37" s="17">
        <v>0.23905992206624199</v>
      </c>
      <c r="I37" s="17">
        <v>0.25572152538353998</v>
      </c>
      <c r="J37" s="17">
        <v>0.18495139804199501</v>
      </c>
      <c r="K37" s="17">
        <v>0.24858340612791399</v>
      </c>
      <c r="L37" s="17">
        <v>0.15853192227364499</v>
      </c>
      <c r="M37" s="17"/>
      <c r="N37" s="17">
        <v>0.21290042228625899</v>
      </c>
      <c r="O37" s="17">
        <v>0.22875893693602001</v>
      </c>
      <c r="P37" s="17">
        <v>0.22538413253825801</v>
      </c>
      <c r="Q37" s="17">
        <v>0.25943422099709201</v>
      </c>
      <c r="R37" s="17"/>
      <c r="S37" s="17">
        <v>0.24322151375170001</v>
      </c>
      <c r="T37" s="17">
        <v>0.211607811243743</v>
      </c>
      <c r="U37" s="17">
        <v>0.23064714193602301</v>
      </c>
      <c r="V37" s="17"/>
      <c r="W37" s="17">
        <v>0.24247622349391099</v>
      </c>
      <c r="X37" s="17">
        <v>0.233483265114283</v>
      </c>
      <c r="Y37" s="17">
        <v>0.16750213212057</v>
      </c>
      <c r="Z37" s="17">
        <v>0.267528905390847</v>
      </c>
      <c r="AA37" s="17">
        <v>0.23618080363362901</v>
      </c>
      <c r="AB37" s="17"/>
      <c r="AC37" s="17">
        <v>0.23035648279769599</v>
      </c>
      <c r="AD37" s="17">
        <v>0.22664829563710601</v>
      </c>
      <c r="AE37" s="17">
        <v>0.180356847933729</v>
      </c>
    </row>
    <row r="38" spans="2:31" x14ac:dyDescent="0.35">
      <c r="B38" t="s">
        <v>69</v>
      </c>
      <c r="C38" s="17">
        <v>0.20866905898840399</v>
      </c>
      <c r="D38" s="17">
        <v>0.208409817302836</v>
      </c>
      <c r="E38" s="17">
        <v>0.20793490203194101</v>
      </c>
      <c r="F38" s="17"/>
      <c r="G38" s="17">
        <v>0.31826794868407299</v>
      </c>
      <c r="H38" s="17">
        <v>0.27278843725631902</v>
      </c>
      <c r="I38" s="17">
        <v>0.23603226337616101</v>
      </c>
      <c r="J38" s="17">
        <v>0.217377906858716</v>
      </c>
      <c r="K38" s="17">
        <v>0.17565243918804599</v>
      </c>
      <c r="L38" s="17">
        <v>9.8357701164522596E-2</v>
      </c>
      <c r="M38" s="17"/>
      <c r="N38" s="17">
        <v>0.191169569128742</v>
      </c>
      <c r="O38" s="17">
        <v>0.23565671129478599</v>
      </c>
      <c r="P38" s="17">
        <v>0.194406875642294</v>
      </c>
      <c r="Q38" s="17">
        <v>0.220149660244705</v>
      </c>
      <c r="R38" s="17"/>
      <c r="S38" s="17">
        <v>0.166260618020939</v>
      </c>
      <c r="T38" s="17">
        <v>0.22476721466314301</v>
      </c>
      <c r="U38" s="17">
        <v>0.23422533630779799</v>
      </c>
      <c r="V38" s="17"/>
      <c r="W38" s="17">
        <v>0.155030970363569</v>
      </c>
      <c r="X38" s="17">
        <v>0.26660094440843901</v>
      </c>
      <c r="Y38" s="17">
        <v>0.23964359392369</v>
      </c>
      <c r="Z38" s="17">
        <v>0.109198236592727</v>
      </c>
      <c r="AA38" s="17">
        <v>0.21278376900500301</v>
      </c>
      <c r="AB38" s="17"/>
      <c r="AC38" s="17">
        <v>0.163387762583725</v>
      </c>
      <c r="AD38" s="17">
        <v>0.25065795995075402</v>
      </c>
      <c r="AE38" s="17">
        <v>0.23183018693152099</v>
      </c>
    </row>
    <row r="39" spans="2:31" x14ac:dyDescent="0.35">
      <c r="B39" t="s">
        <v>70</v>
      </c>
      <c r="C39" s="17">
        <v>0.162374937539668</v>
      </c>
      <c r="D39" s="17">
        <v>0.146005858836179</v>
      </c>
      <c r="E39" s="17">
        <v>0.17901395676713799</v>
      </c>
      <c r="F39" s="17"/>
      <c r="G39" s="17">
        <v>0.242863260680687</v>
      </c>
      <c r="H39" s="17">
        <v>0.229190490791229</v>
      </c>
      <c r="I39" s="17">
        <v>0.164654880671672</v>
      </c>
      <c r="J39" s="17">
        <v>0.14331732876275499</v>
      </c>
      <c r="K39" s="17">
        <v>0.12349760448870301</v>
      </c>
      <c r="L39" s="17">
        <v>0.113401256441803</v>
      </c>
      <c r="M39" s="17"/>
      <c r="N39" s="17">
        <v>0.16554977233021401</v>
      </c>
      <c r="O39" s="17">
        <v>0.20184562987190299</v>
      </c>
      <c r="P39" s="17">
        <v>0.19565992775646099</v>
      </c>
      <c r="Q39" s="17">
        <v>9.0558870032986599E-2</v>
      </c>
      <c r="R39" s="17"/>
      <c r="S39" s="17">
        <v>0.113418276426378</v>
      </c>
      <c r="T39" s="17">
        <v>0.19576459848219199</v>
      </c>
      <c r="U39" s="17">
        <v>0.144340661196556</v>
      </c>
      <c r="V39" s="17"/>
      <c r="W39" s="17">
        <v>0.109262870949974</v>
      </c>
      <c r="X39" s="17">
        <v>0.24028095562684801</v>
      </c>
      <c r="Y39" s="17">
        <v>0.139173606011086</v>
      </c>
      <c r="Z39" s="17">
        <v>0.124777349809164</v>
      </c>
      <c r="AA39" s="17">
        <v>0.10373056991779001</v>
      </c>
      <c r="AB39" s="17"/>
      <c r="AC39" s="17">
        <v>0.13986172090624099</v>
      </c>
      <c r="AD39" s="17">
        <v>0.215932098182579</v>
      </c>
      <c r="AE39" s="17">
        <v>0.184213484383184</v>
      </c>
    </row>
    <row r="40" spans="2:31" x14ac:dyDescent="0.35">
      <c r="B40" t="s">
        <v>71</v>
      </c>
      <c r="C40" s="17">
        <v>9.4855262015228703E-2</v>
      </c>
      <c r="D40" s="17">
        <v>0.10144720162627401</v>
      </c>
      <c r="E40" s="17">
        <v>8.9093937686878802E-2</v>
      </c>
      <c r="F40" s="17"/>
      <c r="G40" s="17">
        <v>5.2641673118645801E-2</v>
      </c>
      <c r="H40" s="17">
        <v>6.4740287471552499E-2</v>
      </c>
      <c r="I40" s="17">
        <v>7.8637607673322701E-2</v>
      </c>
      <c r="J40" s="17">
        <v>7.5161511354298605E-2</v>
      </c>
      <c r="K40" s="17">
        <v>0.127918989383383</v>
      </c>
      <c r="L40" s="17">
        <v>0.13643907740088901</v>
      </c>
      <c r="M40" s="17"/>
      <c r="N40" s="17">
        <v>0.104400978191882</v>
      </c>
      <c r="O40" s="17">
        <v>9.4813638011592094E-2</v>
      </c>
      <c r="P40" s="17">
        <v>8.7627490495990404E-2</v>
      </c>
      <c r="Q40" s="17">
        <v>8.4672971729923094E-2</v>
      </c>
      <c r="R40" s="17"/>
      <c r="S40" s="17">
        <v>0.143681859248841</v>
      </c>
      <c r="T40" s="17">
        <v>8.3127389438344496E-2</v>
      </c>
      <c r="U40" s="17">
        <v>5.2404962162369999E-2</v>
      </c>
      <c r="V40" s="17"/>
      <c r="W40" s="17">
        <v>0.14125319294939401</v>
      </c>
      <c r="X40" s="17">
        <v>8.7940987568112902E-2</v>
      </c>
      <c r="Y40" s="17">
        <v>3.3791639112001899E-2</v>
      </c>
      <c r="Z40" s="17">
        <v>0.12342181118580201</v>
      </c>
      <c r="AA40" s="17">
        <v>6.7986469051364698E-2</v>
      </c>
      <c r="AB40" s="17"/>
      <c r="AC40" s="17">
        <v>0.114395055982694</v>
      </c>
      <c r="AD40" s="17">
        <v>8.14435279279562E-2</v>
      </c>
      <c r="AE40" s="17">
        <v>1.42262936178221E-2</v>
      </c>
    </row>
    <row r="41" spans="2:31" x14ac:dyDescent="0.35">
      <c r="B41" t="s">
        <v>72</v>
      </c>
      <c r="C41" s="17">
        <v>9.3747860570653999E-2</v>
      </c>
      <c r="D41" s="17">
        <v>9.0210097789881399E-2</v>
      </c>
      <c r="E41" s="17">
        <v>9.7687785630885204E-2</v>
      </c>
      <c r="F41" s="17"/>
      <c r="G41" s="17">
        <v>8.2520331352551005E-2</v>
      </c>
      <c r="H41" s="17">
        <v>9.00028498430544E-2</v>
      </c>
      <c r="I41" s="17">
        <v>7.7651621401857704E-2</v>
      </c>
      <c r="J41" s="17">
        <v>0.12366790978077601</v>
      </c>
      <c r="K41" s="17">
        <v>7.2136868364614401E-2</v>
      </c>
      <c r="L41" s="17">
        <v>0.11960767376998201</v>
      </c>
      <c r="M41" s="17"/>
      <c r="N41" s="17">
        <v>0.106326538224009</v>
      </c>
      <c r="O41" s="17">
        <v>0.106140217766381</v>
      </c>
      <c r="P41" s="17">
        <v>8.8029058502043303E-2</v>
      </c>
      <c r="Q41" s="17">
        <v>6.8884668435322302E-2</v>
      </c>
      <c r="R41" s="17"/>
      <c r="S41" s="17">
        <v>6.7493937446024693E-2</v>
      </c>
      <c r="T41" s="17">
        <v>0.11797239049809199</v>
      </c>
      <c r="U41" s="17">
        <v>9.5284029483494195E-2</v>
      </c>
      <c r="V41" s="17"/>
      <c r="W41" s="17">
        <v>8.0093559247483195E-2</v>
      </c>
      <c r="X41" s="17">
        <v>8.3311004568456401E-2</v>
      </c>
      <c r="Y41" s="17">
        <v>0.23359000143056199</v>
      </c>
      <c r="Z41" s="17">
        <v>7.7742103821101194E-2</v>
      </c>
      <c r="AA41" s="17">
        <v>7.4722893511286304E-2</v>
      </c>
      <c r="AB41" s="17"/>
      <c r="AC41" s="17">
        <v>7.5435090842220498E-2</v>
      </c>
      <c r="AD41" s="17">
        <v>8.7852805073852305E-2</v>
      </c>
      <c r="AE41" s="17">
        <v>0.17452842907826599</v>
      </c>
    </row>
    <row r="42" spans="2:31" x14ac:dyDescent="0.35">
      <c r="B42" t="s">
        <v>73</v>
      </c>
      <c r="C42" s="17">
        <v>8.84433119120452E-2</v>
      </c>
      <c r="D42" s="17">
        <v>8.8484624095824402E-2</v>
      </c>
      <c r="E42" s="17">
        <v>8.6991784774690606E-2</v>
      </c>
      <c r="F42" s="17"/>
      <c r="G42" s="17">
        <v>0.11234528689961799</v>
      </c>
      <c r="H42" s="17">
        <v>0.11258474493878901</v>
      </c>
      <c r="I42" s="17">
        <v>7.8637607673322701E-2</v>
      </c>
      <c r="J42" s="17">
        <v>0.1214660432641</v>
      </c>
      <c r="K42" s="17">
        <v>4.3140461631559997E-2</v>
      </c>
      <c r="L42" s="17">
        <v>8.857558712909E-2</v>
      </c>
      <c r="M42" s="17"/>
      <c r="N42" s="17">
        <v>0.119600440944579</v>
      </c>
      <c r="O42" s="17">
        <v>7.9838493519779993E-2</v>
      </c>
      <c r="P42" s="17">
        <v>0.110435649945566</v>
      </c>
      <c r="Q42" s="17">
        <v>3.3840324793078802E-2</v>
      </c>
      <c r="R42" s="17"/>
      <c r="S42" s="17">
        <v>7.30902362248049E-2</v>
      </c>
      <c r="T42" s="17">
        <v>0.100052251673453</v>
      </c>
      <c r="U42" s="17">
        <v>7.1068335685103595E-2</v>
      </c>
      <c r="V42" s="17"/>
      <c r="W42" s="17">
        <v>9.6267182442520402E-2</v>
      </c>
      <c r="X42" s="17">
        <v>6.7879829066774505E-2</v>
      </c>
      <c r="Y42" s="17">
        <v>5.5380369895291798E-2</v>
      </c>
      <c r="Z42" s="17">
        <v>0.124777349809164</v>
      </c>
      <c r="AA42" s="17">
        <v>6.9367531221015202E-2</v>
      </c>
      <c r="AB42" s="17"/>
      <c r="AC42" s="17">
        <v>0.113820087832103</v>
      </c>
      <c r="AD42" s="17">
        <v>8.4657617041406605E-2</v>
      </c>
      <c r="AE42" s="17">
        <v>3.2410762726191797E-2</v>
      </c>
    </row>
    <row r="43" spans="2:31" x14ac:dyDescent="0.35">
      <c r="B43" t="s">
        <v>74</v>
      </c>
      <c r="C43" s="17">
        <v>6.1222037354635502E-2</v>
      </c>
      <c r="D43" s="17">
        <v>8.4709007581457996E-2</v>
      </c>
      <c r="E43" s="17">
        <v>3.9072308612310501E-2</v>
      </c>
      <c r="F43" s="17"/>
      <c r="G43" s="17">
        <v>4.0690209825083701E-2</v>
      </c>
      <c r="H43" s="17">
        <v>3.0948627462921399E-2</v>
      </c>
      <c r="I43" s="17">
        <v>4.7624735255056803E-2</v>
      </c>
      <c r="J43" s="17">
        <v>4.39693005945202E-2</v>
      </c>
      <c r="K43" s="17">
        <v>6.0289307552659897E-2</v>
      </c>
      <c r="L43" s="17">
        <v>0.116976953149058</v>
      </c>
      <c r="M43" s="17"/>
      <c r="N43" s="17">
        <v>9.1488225566559694E-2</v>
      </c>
      <c r="O43" s="17">
        <v>4.8650912235355503E-2</v>
      </c>
      <c r="P43" s="17">
        <v>4.0459241421554201E-2</v>
      </c>
      <c r="Q43" s="17">
        <v>4.19659276930043E-2</v>
      </c>
      <c r="R43" s="17"/>
      <c r="S43" s="17">
        <v>7.0315464201005304E-2</v>
      </c>
      <c r="T43" s="17">
        <v>6.8512813551752705E-2</v>
      </c>
      <c r="U43" s="17">
        <v>2.7228164806367999E-2</v>
      </c>
      <c r="V43" s="17"/>
      <c r="W43" s="17">
        <v>9.6781744672293196E-2</v>
      </c>
      <c r="X43" s="17">
        <v>4.0490507037508498E-2</v>
      </c>
      <c r="Y43" s="17">
        <v>7.3432277804151999E-2</v>
      </c>
      <c r="Z43" s="17">
        <v>0</v>
      </c>
      <c r="AA43" s="17">
        <v>3.07505103291945E-2</v>
      </c>
      <c r="AB43" s="17"/>
      <c r="AC43" s="17">
        <v>7.0799612416532806E-2</v>
      </c>
      <c r="AD43" s="17">
        <v>4.0624638416142299E-2</v>
      </c>
      <c r="AE43" s="17">
        <v>2.5264814883592401E-2</v>
      </c>
    </row>
    <row r="44" spans="2:31" x14ac:dyDescent="0.35">
      <c r="B44" t="s">
        <v>75</v>
      </c>
      <c r="C44" s="17">
        <v>6.10716673252268E-2</v>
      </c>
      <c r="D44" s="17">
        <v>5.2225181467600801E-2</v>
      </c>
      <c r="E44" s="17">
        <v>6.9907634745418001E-2</v>
      </c>
      <c r="F44" s="17"/>
      <c r="G44" s="17">
        <v>6.8150958086790198E-2</v>
      </c>
      <c r="H44" s="17">
        <v>5.77138887422496E-2</v>
      </c>
      <c r="I44" s="17">
        <v>8.7989245541279598E-2</v>
      </c>
      <c r="J44" s="17">
        <v>4.8506398426477103E-2</v>
      </c>
      <c r="K44" s="17">
        <v>6.6213087958637201E-2</v>
      </c>
      <c r="L44" s="17">
        <v>3.8081376236366697E-2</v>
      </c>
      <c r="M44" s="17"/>
      <c r="N44" s="17">
        <v>8.2417220849717199E-2</v>
      </c>
      <c r="O44" s="17">
        <v>5.5233519444476298E-2</v>
      </c>
      <c r="P44" s="17">
        <v>4.5531698984232198E-2</v>
      </c>
      <c r="Q44" s="17">
        <v>4.9800694061495697E-2</v>
      </c>
      <c r="R44" s="17"/>
      <c r="S44" s="17">
        <v>3.8945662014749902E-2</v>
      </c>
      <c r="T44" s="17">
        <v>8.4908506207801507E-2</v>
      </c>
      <c r="U44" s="17">
        <v>3.3758332749220799E-2</v>
      </c>
      <c r="V44" s="17"/>
      <c r="W44" s="17">
        <v>3.7544515200698299E-2</v>
      </c>
      <c r="X44" s="17">
        <v>9.7585115784144194E-2</v>
      </c>
      <c r="Y44" s="17">
        <v>5.4395670516837302E-2</v>
      </c>
      <c r="Z44" s="17">
        <v>6.9497240841171107E-2</v>
      </c>
      <c r="AA44" s="17">
        <v>5.8566184542502502E-2</v>
      </c>
      <c r="AB44" s="17"/>
      <c r="AC44" s="17">
        <v>5.3072572336106197E-2</v>
      </c>
      <c r="AD44" s="17">
        <v>8.5784185740944E-2</v>
      </c>
      <c r="AE44" s="17">
        <v>5.9751150321851902E-2</v>
      </c>
    </row>
    <row r="45" spans="2:31" x14ac:dyDescent="0.35">
      <c r="B45" t="s">
        <v>76</v>
      </c>
      <c r="C45" s="17">
        <v>5.8912245968511801E-2</v>
      </c>
      <c r="D45" s="17">
        <v>7.6683268858845702E-2</v>
      </c>
      <c r="E45" s="17">
        <v>4.2226822233715197E-2</v>
      </c>
      <c r="F45" s="17"/>
      <c r="G45" s="17">
        <v>8.0240507947783896E-2</v>
      </c>
      <c r="H45" s="17">
        <v>7.4609718746565107E-2</v>
      </c>
      <c r="I45" s="17">
        <v>8.1834447200103702E-2</v>
      </c>
      <c r="J45" s="17">
        <v>1.15427917777991E-2</v>
      </c>
      <c r="K45" s="17">
        <v>7.4433362451165594E-2</v>
      </c>
      <c r="L45" s="17">
        <v>2.9244238287264399E-2</v>
      </c>
      <c r="M45" s="17"/>
      <c r="N45" s="17">
        <v>7.7225899642244994E-2</v>
      </c>
      <c r="O45" s="17">
        <v>5.6977121088127601E-2</v>
      </c>
      <c r="P45" s="17">
        <v>4.03720286721286E-2</v>
      </c>
      <c r="Q45" s="17">
        <v>4.9882223279687603E-2</v>
      </c>
      <c r="R45" s="17"/>
      <c r="S45" s="17">
        <v>4.14051900338194E-2</v>
      </c>
      <c r="T45" s="17">
        <v>7.7572542743950396E-2</v>
      </c>
      <c r="U45" s="17">
        <v>4.2769623665331602E-2</v>
      </c>
      <c r="V45" s="17"/>
      <c r="W45" s="17">
        <v>6.0373978062721302E-2</v>
      </c>
      <c r="X45" s="17">
        <v>6.4067318632668804E-2</v>
      </c>
      <c r="Y45" s="17">
        <v>3.2199678519569501E-2</v>
      </c>
      <c r="Z45" s="17">
        <v>0.124777349809164</v>
      </c>
      <c r="AA45" s="17">
        <v>5.5140571235493999E-2</v>
      </c>
      <c r="AB45" s="17"/>
      <c r="AC45" s="17">
        <v>8.0303654689768994E-2</v>
      </c>
      <c r="AD45" s="17">
        <v>7.2594821983173199E-2</v>
      </c>
      <c r="AE45" s="17">
        <v>4.0537675617199002E-2</v>
      </c>
    </row>
    <row r="46" spans="2:31" x14ac:dyDescent="0.35">
      <c r="B46" t="s">
        <v>77</v>
      </c>
      <c r="C46" s="17">
        <v>4.1932215843377502E-2</v>
      </c>
      <c r="D46" s="17">
        <v>5.0887141822555298E-2</v>
      </c>
      <c r="E46" s="17">
        <v>3.3596113284239802E-2</v>
      </c>
      <c r="F46" s="17"/>
      <c r="G46" s="17">
        <v>3.7132388150501398E-2</v>
      </c>
      <c r="H46" s="17">
        <v>2.39222287336185E-2</v>
      </c>
      <c r="I46" s="17">
        <v>3.00268861468009E-2</v>
      </c>
      <c r="J46" s="17">
        <v>4.0533136020901299E-2</v>
      </c>
      <c r="K46" s="17">
        <v>3.2001197755648601E-2</v>
      </c>
      <c r="L46" s="17">
        <v>7.7005624740030199E-2</v>
      </c>
      <c r="M46" s="17"/>
      <c r="N46" s="17">
        <v>2.5135879812689398E-2</v>
      </c>
      <c r="O46" s="17">
        <v>4.9578345739752901E-2</v>
      </c>
      <c r="P46" s="17">
        <v>5.7165847315836099E-2</v>
      </c>
      <c r="Q46" s="17">
        <v>4.9858110564843197E-2</v>
      </c>
      <c r="R46" s="17"/>
      <c r="S46" s="17">
        <v>6.6576020740130901E-2</v>
      </c>
      <c r="T46" s="17">
        <v>2.9967802615550401E-2</v>
      </c>
      <c r="U46" s="17">
        <v>3.1599364667411999E-2</v>
      </c>
      <c r="V46" s="17"/>
      <c r="W46" s="17">
        <v>5.53906020243667E-2</v>
      </c>
      <c r="X46" s="17">
        <v>3.5776853287552E-2</v>
      </c>
      <c r="Y46" s="17">
        <v>4.2159190115378303E-2</v>
      </c>
      <c r="Z46" s="17">
        <v>0</v>
      </c>
      <c r="AA46" s="17">
        <v>1.40701792981952E-2</v>
      </c>
      <c r="AB46" s="17"/>
      <c r="AC46" s="17">
        <v>4.3998308355701302E-2</v>
      </c>
      <c r="AD46" s="17">
        <v>4.0600940475878401E-2</v>
      </c>
      <c r="AE46" s="17">
        <v>6.9971227901251098E-2</v>
      </c>
    </row>
    <row r="47" spans="2:31" x14ac:dyDescent="0.35">
      <c r="B47" t="s">
        <v>78</v>
      </c>
      <c r="C47" s="17">
        <v>3.46467467873059E-2</v>
      </c>
      <c r="D47" s="17">
        <v>3.45377148657715E-2</v>
      </c>
      <c r="E47" s="17">
        <v>3.4954329071689598E-2</v>
      </c>
      <c r="F47" s="17"/>
      <c r="G47" s="17">
        <v>4.4248031499666003E-2</v>
      </c>
      <c r="H47" s="17">
        <v>6.4740287471552499E-2</v>
      </c>
      <c r="I47" s="17">
        <v>5.1807561053302802E-2</v>
      </c>
      <c r="J47" s="17">
        <v>2.3085583555598199E-2</v>
      </c>
      <c r="K47" s="17">
        <v>1.6354747345845799E-2</v>
      </c>
      <c r="L47" s="17">
        <v>1.8619251984534901E-2</v>
      </c>
      <c r="M47" s="17"/>
      <c r="N47" s="17">
        <v>3.9552192780543803E-2</v>
      </c>
      <c r="O47" s="17">
        <v>3.5333274924775102E-2</v>
      </c>
      <c r="P47" s="17">
        <v>3.7092415022878501E-2</v>
      </c>
      <c r="Q47" s="17">
        <v>2.62388301433449E-2</v>
      </c>
      <c r="R47" s="17"/>
      <c r="S47" s="17">
        <v>3.8958684055111902E-2</v>
      </c>
      <c r="T47" s="17">
        <v>2.6751088806556401E-2</v>
      </c>
      <c r="U47" s="17">
        <v>3.54555498499372E-2</v>
      </c>
      <c r="V47" s="17"/>
      <c r="W47" s="17">
        <v>4.4855999134028601E-2</v>
      </c>
      <c r="X47" s="17">
        <v>2.3735000857932599E-2</v>
      </c>
      <c r="Y47" s="17">
        <v>6.8903549184189603E-2</v>
      </c>
      <c r="Z47" s="17">
        <v>0.12342181118580201</v>
      </c>
      <c r="AA47" s="17">
        <v>3.7484013591848303E-2</v>
      </c>
      <c r="AB47" s="17"/>
      <c r="AC47" s="17">
        <v>4.7560217050314497E-2</v>
      </c>
      <c r="AD47" s="17">
        <v>3.55507604722732E-2</v>
      </c>
      <c r="AE47" s="17">
        <v>5.0595231834561501E-2</v>
      </c>
    </row>
    <row r="48" spans="2:31" x14ac:dyDescent="0.35">
      <c r="B48" t="s">
        <v>79</v>
      </c>
      <c r="C48" s="17">
        <v>2.5713406831468898E-2</v>
      </c>
      <c r="D48" s="17">
        <v>2.0577162528160001E-2</v>
      </c>
      <c r="E48" s="17">
        <v>3.0786423132901499E-2</v>
      </c>
      <c r="F48" s="17"/>
      <c r="G48" s="17">
        <v>4.66659414718648E-2</v>
      </c>
      <c r="H48" s="17">
        <v>4.0818058737934003E-2</v>
      </c>
      <c r="I48" s="17">
        <v>4.0364510286222802E-2</v>
      </c>
      <c r="J48" s="17">
        <v>1.15427917777991E-2</v>
      </c>
      <c r="K48" s="17">
        <v>1.26416593872086E-2</v>
      </c>
      <c r="L48" s="17">
        <v>1.0624986302729501E-2</v>
      </c>
      <c r="M48" s="17"/>
      <c r="N48" s="17">
        <v>2.7970268821042799E-2</v>
      </c>
      <c r="O48" s="17">
        <v>2.7173938113708E-2</v>
      </c>
      <c r="P48" s="17">
        <v>1.5243003056655499E-2</v>
      </c>
      <c r="Q48" s="17">
        <v>2.97787908037019E-2</v>
      </c>
      <c r="R48" s="17"/>
      <c r="S48" s="17">
        <v>2.0693589655845099E-2</v>
      </c>
      <c r="T48" s="17">
        <v>2.5855424258684499E-2</v>
      </c>
      <c r="U48" s="17">
        <v>2.8817884689832301E-2</v>
      </c>
      <c r="V48" s="17"/>
      <c r="W48" s="17">
        <v>2.06221124100225E-2</v>
      </c>
      <c r="X48" s="17">
        <v>4.1676996884211198E-2</v>
      </c>
      <c r="Y48" s="17">
        <v>4.49826905066519E-2</v>
      </c>
      <c r="Z48" s="17">
        <v>0</v>
      </c>
      <c r="AA48" s="17">
        <v>2.01109769466765E-2</v>
      </c>
      <c r="AB48" s="17"/>
      <c r="AC48" s="17">
        <v>3.11140116526895E-2</v>
      </c>
      <c r="AD48" s="17">
        <v>2.9804525596203901E-2</v>
      </c>
      <c r="AE48" s="17">
        <v>6.8991581696927401E-2</v>
      </c>
    </row>
    <row r="49" spans="2:31" x14ac:dyDescent="0.35">
      <c r="B49" t="s">
        <v>80</v>
      </c>
      <c r="C49" s="17">
        <v>1.8507321653303599E-2</v>
      </c>
      <c r="D49" s="17">
        <v>2.05756625587586E-2</v>
      </c>
      <c r="E49" s="17">
        <v>1.66336254585914E-2</v>
      </c>
      <c r="F49" s="17"/>
      <c r="G49" s="17">
        <v>0</v>
      </c>
      <c r="H49" s="17">
        <v>2.8105594917211599E-2</v>
      </c>
      <c r="I49" s="17">
        <v>1.9689262007378899E-2</v>
      </c>
      <c r="J49" s="17">
        <v>5.7713958888995498E-3</v>
      </c>
      <c r="K49" s="17">
        <v>2.52833187744172E-2</v>
      </c>
      <c r="L49" s="17">
        <v>2.4825669312713201E-2</v>
      </c>
      <c r="M49" s="17"/>
      <c r="N49" s="17">
        <v>1.6360428500276001E-2</v>
      </c>
      <c r="O49" s="17">
        <v>1.33601909753388E-2</v>
      </c>
      <c r="P49" s="17">
        <v>1.70315059592657E-2</v>
      </c>
      <c r="Q49" s="17">
        <v>2.5770779338251001E-2</v>
      </c>
      <c r="R49" s="17"/>
      <c r="S49" s="17">
        <v>2.46268748096568E-2</v>
      </c>
      <c r="T49" s="17">
        <v>9.0931497414370194E-3</v>
      </c>
      <c r="U49" s="17">
        <v>4.1216066195152397E-2</v>
      </c>
      <c r="V49" s="17"/>
      <c r="W49" s="17">
        <v>1.8319364655241799E-2</v>
      </c>
      <c r="X49" s="17">
        <v>1.2230910880633401E-2</v>
      </c>
      <c r="Y49" s="17">
        <v>0</v>
      </c>
      <c r="Z49" s="17">
        <v>8.8833427956948902E-2</v>
      </c>
      <c r="AA49" s="17">
        <v>4.4085379227107001E-2</v>
      </c>
      <c r="AB49" s="17"/>
      <c r="AC49" s="17">
        <v>2.93558194711745E-2</v>
      </c>
      <c r="AD49" s="17">
        <v>8.94437742483945E-3</v>
      </c>
      <c r="AE49" s="17">
        <v>0</v>
      </c>
    </row>
    <row r="50" spans="2:31" x14ac:dyDescent="0.35">
      <c r="B50" t="s">
        <v>58</v>
      </c>
      <c r="C50" s="17">
        <v>2.49885084523278E-2</v>
      </c>
      <c r="D50" s="17">
        <v>2.6118709146922801E-2</v>
      </c>
      <c r="E50" s="17">
        <v>2.40518648137154E-2</v>
      </c>
      <c r="F50" s="17"/>
      <c r="G50" s="17">
        <v>3.8272299852885001E-2</v>
      </c>
      <c r="H50" s="17">
        <v>2.6765261279328201E-2</v>
      </c>
      <c r="I50" s="17">
        <v>5.1688120697109801E-3</v>
      </c>
      <c r="J50" s="17">
        <v>1.3878023093079801E-2</v>
      </c>
      <c r="K50" s="17">
        <v>2.9790505308308499E-2</v>
      </c>
      <c r="L50" s="17">
        <v>3.4505679529112397E-2</v>
      </c>
      <c r="M50" s="17"/>
      <c r="N50" s="17">
        <v>8.4589749870446103E-3</v>
      </c>
      <c r="O50" s="17">
        <v>2.5113265490784902E-2</v>
      </c>
      <c r="P50" s="17">
        <v>1.9292031397924899E-2</v>
      </c>
      <c r="Q50" s="17">
        <v>5.63017006917651E-2</v>
      </c>
      <c r="R50" s="17"/>
      <c r="S50" s="17">
        <v>2.1136804319948601E-2</v>
      </c>
      <c r="T50" s="17">
        <v>1.7675887461396301E-2</v>
      </c>
      <c r="U50" s="17">
        <v>4.4473909506409198E-2</v>
      </c>
      <c r="V50" s="17"/>
      <c r="W50" s="17">
        <v>2.2859219901710099E-2</v>
      </c>
      <c r="X50" s="17">
        <v>2.45210204515388E-2</v>
      </c>
      <c r="Y50" s="17">
        <v>0</v>
      </c>
      <c r="Z50" s="17">
        <v>0</v>
      </c>
      <c r="AA50" s="17">
        <v>4.2102208485003997E-2</v>
      </c>
      <c r="AB50" s="17"/>
      <c r="AC50" s="17">
        <v>2.6460959350812899E-2</v>
      </c>
      <c r="AD50" s="17">
        <v>2.5919136673341E-2</v>
      </c>
      <c r="AE50" s="17">
        <v>0</v>
      </c>
    </row>
    <row r="51" spans="2:31" x14ac:dyDescent="0.35">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row>
    <row r="52" spans="2:31" x14ac:dyDescent="0.35">
      <c r="B52" s="6" t="s">
        <v>95</v>
      </c>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row>
    <row r="53" spans="2:31" x14ac:dyDescent="0.35">
      <c r="B53" s="24" t="s">
        <v>60</v>
      </c>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row>
    <row r="54" spans="2:31" x14ac:dyDescent="0.35">
      <c r="B54" t="s">
        <v>82</v>
      </c>
      <c r="C54" s="17">
        <v>0.35365688557563502</v>
      </c>
      <c r="D54" s="17">
        <v>0.33199490769561701</v>
      </c>
      <c r="E54" s="17">
        <v>0.37235343165429102</v>
      </c>
      <c r="F54" s="17"/>
      <c r="G54" s="17">
        <v>0.43531096896065702</v>
      </c>
      <c r="H54" s="17">
        <v>0.44861077075883499</v>
      </c>
      <c r="I54" s="17">
        <v>0.38506126748250702</v>
      </c>
      <c r="J54" s="17">
        <v>0.33760965206587301</v>
      </c>
      <c r="K54" s="17">
        <v>0.25972267000382598</v>
      </c>
      <c r="L54" s="17">
        <v>0.31085742721911203</v>
      </c>
      <c r="M54" s="17"/>
      <c r="N54" s="17">
        <v>0.33888722057767001</v>
      </c>
      <c r="O54" s="17">
        <v>0.36146031138165502</v>
      </c>
      <c r="P54" s="17">
        <v>0.38223235937513</v>
      </c>
      <c r="Q54" s="17">
        <v>0.352685429660553</v>
      </c>
      <c r="R54" s="17"/>
      <c r="S54" s="17">
        <v>0.28505619912854702</v>
      </c>
      <c r="T54" s="17">
        <v>0.38346395996364802</v>
      </c>
      <c r="U54" s="17">
        <v>0.38675873330520899</v>
      </c>
      <c r="V54" s="17"/>
      <c r="W54" s="17">
        <v>0.26912074596111202</v>
      </c>
      <c r="X54" s="17">
        <v>0.46679967879392498</v>
      </c>
      <c r="Y54" s="17">
        <v>0.423466654168761</v>
      </c>
      <c r="Z54" s="17">
        <v>0.33838812757527598</v>
      </c>
      <c r="AA54" s="17">
        <v>0.35422840828559998</v>
      </c>
      <c r="AB54" s="17"/>
      <c r="AC54" s="17">
        <v>0.31116530662002501</v>
      </c>
      <c r="AD54" s="17">
        <v>0.427752555428837</v>
      </c>
      <c r="AE54" s="17">
        <v>0.427171398918473</v>
      </c>
    </row>
    <row r="55" spans="2:31" x14ac:dyDescent="0.35">
      <c r="B55" t="s">
        <v>83</v>
      </c>
      <c r="C55" s="17">
        <v>0.19856652478428399</v>
      </c>
      <c r="D55" s="17">
        <v>0.19414498969909499</v>
      </c>
      <c r="E55" s="17">
        <v>0.20396783352973499</v>
      </c>
      <c r="F55" s="17"/>
      <c r="G55" s="17">
        <v>0.25353672570443397</v>
      </c>
      <c r="H55" s="17">
        <v>0.236379254790475</v>
      </c>
      <c r="I55" s="17">
        <v>0.20908277639994799</v>
      </c>
      <c r="J55" s="17">
        <v>0.241697788471256</v>
      </c>
      <c r="K55" s="17">
        <v>0.189796494086551</v>
      </c>
      <c r="L55" s="17">
        <v>0.11161340808817601</v>
      </c>
      <c r="M55" s="17"/>
      <c r="N55" s="17">
        <v>0.21424739196783699</v>
      </c>
      <c r="O55" s="17">
        <v>0.21280339135929899</v>
      </c>
      <c r="P55" s="17">
        <v>0.21616323415386601</v>
      </c>
      <c r="Q55" s="17">
        <v>0.150552342963897</v>
      </c>
      <c r="R55" s="17"/>
      <c r="S55" s="17">
        <v>0.141157369806793</v>
      </c>
      <c r="T55" s="17">
        <v>0.23498166536985601</v>
      </c>
      <c r="U55" s="17">
        <v>0.19963102961461601</v>
      </c>
      <c r="V55" s="17"/>
      <c r="W55" s="17">
        <v>0.15310700805883701</v>
      </c>
      <c r="X55" s="17">
        <v>0.24795037999167499</v>
      </c>
      <c r="Y55" s="17">
        <v>0.235788883534708</v>
      </c>
      <c r="Z55" s="17">
        <v>0.201163915006903</v>
      </c>
      <c r="AA55" s="17">
        <v>0.15686683307316601</v>
      </c>
      <c r="AB55" s="17"/>
      <c r="AC55" s="17">
        <v>0.17494182277116199</v>
      </c>
      <c r="AD55" s="17">
        <v>0.22687945475191101</v>
      </c>
      <c r="AE55" s="17">
        <v>0.26661590693029902</v>
      </c>
    </row>
    <row r="56" spans="2:31" x14ac:dyDescent="0.35">
      <c r="B56" t="s">
        <v>84</v>
      </c>
      <c r="C56" s="17">
        <v>0.18908581471206101</v>
      </c>
      <c r="D56" s="17">
        <v>0.18646714153833799</v>
      </c>
      <c r="E56" s="17">
        <v>0.19270378734659099</v>
      </c>
      <c r="F56" s="17"/>
      <c r="G56" s="17">
        <v>0.19022158756204099</v>
      </c>
      <c r="H56" s="17">
        <v>0.19271816350683099</v>
      </c>
      <c r="I56" s="17">
        <v>0.195667753089938</v>
      </c>
      <c r="J56" s="17">
        <v>0.181515233468376</v>
      </c>
      <c r="K56" s="17">
        <v>0.17857142857142899</v>
      </c>
      <c r="L56" s="17">
        <v>0.194825450156385</v>
      </c>
      <c r="M56" s="17"/>
      <c r="N56" s="17">
        <v>0.19486623508181999</v>
      </c>
      <c r="O56" s="17">
        <v>0.18386774577475501</v>
      </c>
      <c r="P56" s="17">
        <v>0.192481474555249</v>
      </c>
      <c r="Q56" s="17">
        <v>0.189821431858336</v>
      </c>
      <c r="R56" s="17"/>
      <c r="S56" s="17">
        <v>0.22248396903601</v>
      </c>
      <c r="T56" s="17">
        <v>0.16782693771100701</v>
      </c>
      <c r="U56" s="17">
        <v>0.17169091232610201</v>
      </c>
      <c r="V56" s="17"/>
      <c r="W56" s="17">
        <v>0.21626734957254801</v>
      </c>
      <c r="X56" s="17">
        <v>0.17355843459467299</v>
      </c>
      <c r="Y56" s="17">
        <v>0.199553830241921</v>
      </c>
      <c r="Z56" s="17">
        <v>0.32280901435884002</v>
      </c>
      <c r="AA56" s="17">
        <v>0.19789088757179199</v>
      </c>
      <c r="AB56" s="17"/>
      <c r="AC56" s="17">
        <v>0.206030563658469</v>
      </c>
      <c r="AD56" s="17">
        <v>0.19275476885984599</v>
      </c>
      <c r="AE56" s="17">
        <v>0.19129383015840701</v>
      </c>
    </row>
    <row r="57" spans="2:31" x14ac:dyDescent="0.35">
      <c r="B57" t="s">
        <v>85</v>
      </c>
      <c r="C57" s="17">
        <v>0.186516593403386</v>
      </c>
      <c r="D57" s="17">
        <v>0.218053397284133</v>
      </c>
      <c r="E57" s="17">
        <v>0.15738680509625899</v>
      </c>
      <c r="F57" s="17"/>
      <c r="G57" s="17">
        <v>0.24058343727591999</v>
      </c>
      <c r="H57" s="17">
        <v>0.27435428098269898</v>
      </c>
      <c r="I57" s="17">
        <v>0.20304741841496499</v>
      </c>
      <c r="J57" s="17">
        <v>0.142216395504417</v>
      </c>
      <c r="K57" s="17">
        <v>0.13914405489850601</v>
      </c>
      <c r="L57" s="17">
        <v>0.15242760876450001</v>
      </c>
      <c r="M57" s="17"/>
      <c r="N57" s="17">
        <v>0.191035880388674</v>
      </c>
      <c r="O57" s="17">
        <v>0.20186088800634799</v>
      </c>
      <c r="P57" s="17">
        <v>0.17612909687627201</v>
      </c>
      <c r="Q57" s="17">
        <v>0.17163015680765201</v>
      </c>
      <c r="R57" s="17"/>
      <c r="S57" s="17">
        <v>0.15072919484362801</v>
      </c>
      <c r="T57" s="17">
        <v>0.20478897924612799</v>
      </c>
      <c r="U57" s="17">
        <v>0.20707021043763099</v>
      </c>
      <c r="V57" s="17"/>
      <c r="W57" s="17">
        <v>0.19373027885511199</v>
      </c>
      <c r="X57" s="17">
        <v>0.15438040901087099</v>
      </c>
      <c r="Y57" s="17">
        <v>0.207452563873464</v>
      </c>
      <c r="Z57" s="17">
        <v>0.19291905202697299</v>
      </c>
      <c r="AA57" s="17">
        <v>0.231337559433474</v>
      </c>
      <c r="AB57" s="17"/>
      <c r="AC57" s="17">
        <v>0.24146299942279301</v>
      </c>
      <c r="AD57" s="17">
        <v>0.17656091266224</v>
      </c>
      <c r="AE57" s="17">
        <v>0.27089331396901001</v>
      </c>
    </row>
    <row r="58" spans="2:31" x14ac:dyDescent="0.35">
      <c r="B58" t="s">
        <v>86</v>
      </c>
      <c r="C58" s="17">
        <v>0.17877944841590299</v>
      </c>
      <c r="D58" s="17">
        <v>0.14157441936815501</v>
      </c>
      <c r="E58" s="17">
        <v>0.21548263810045101</v>
      </c>
      <c r="F58" s="17"/>
      <c r="G58" s="17">
        <v>0.27757773885899001</v>
      </c>
      <c r="H58" s="17">
        <v>0.215137693332623</v>
      </c>
      <c r="I58" s="17">
        <v>0.22877203840732699</v>
      </c>
      <c r="J58" s="17">
        <v>0.17340860626419499</v>
      </c>
      <c r="K58" s="17">
        <v>0.114569033060131</v>
      </c>
      <c r="L58" s="17">
        <v>0.11151130426914301</v>
      </c>
      <c r="M58" s="17"/>
      <c r="N58" s="17">
        <v>0.15894966104248201</v>
      </c>
      <c r="O58" s="17">
        <v>0.16575599813480299</v>
      </c>
      <c r="P58" s="17">
        <v>0.202347120775029</v>
      </c>
      <c r="Q58" s="17">
        <v>0.209502132009842</v>
      </c>
      <c r="R58" s="17"/>
      <c r="S58" s="17">
        <v>0.161740733704795</v>
      </c>
      <c r="T58" s="17">
        <v>0.16422919121928101</v>
      </c>
      <c r="U58" s="17">
        <v>0.20688014709236299</v>
      </c>
      <c r="V58" s="17"/>
      <c r="W58" s="17">
        <v>0.161514915051617</v>
      </c>
      <c r="X58" s="17">
        <v>0.173976235394107</v>
      </c>
      <c r="Y58" s="17">
        <v>0.15320280019556001</v>
      </c>
      <c r="Z58" s="17">
        <v>8.8833427956948902E-2</v>
      </c>
      <c r="AA58" s="17">
        <v>0.204034859234688</v>
      </c>
      <c r="AB58" s="17"/>
      <c r="AC58" s="17">
        <v>0.178476324563385</v>
      </c>
      <c r="AD58" s="17">
        <v>0.20689889355678201</v>
      </c>
      <c r="AE58" s="17">
        <v>0.14851341026384701</v>
      </c>
    </row>
    <row r="59" spans="2:31" x14ac:dyDescent="0.35">
      <c r="B59" t="s">
        <v>87</v>
      </c>
      <c r="C59" s="17">
        <v>0.15138132569865001</v>
      </c>
      <c r="D59" s="17">
        <v>0.168147571658741</v>
      </c>
      <c r="E59" s="17">
        <v>0.13620085896845799</v>
      </c>
      <c r="F59" s="17"/>
      <c r="G59" s="17">
        <v>0.108841167911874</v>
      </c>
      <c r="H59" s="17">
        <v>0.113925078576673</v>
      </c>
      <c r="I59" s="17">
        <v>0.16674629357079501</v>
      </c>
      <c r="J59" s="17">
        <v>0.16653627711695801</v>
      </c>
      <c r="K59" s="17">
        <v>0.182284516530066</v>
      </c>
      <c r="L59" s="17">
        <v>0.15148263267817</v>
      </c>
      <c r="M59" s="17"/>
      <c r="N59" s="17">
        <v>0.13985158403598</v>
      </c>
      <c r="O59" s="17">
        <v>0.17480263062078699</v>
      </c>
      <c r="P59" s="17">
        <v>0.16066256540791399</v>
      </c>
      <c r="Q59" s="17">
        <v>0.13044213865197801</v>
      </c>
      <c r="R59" s="17"/>
      <c r="S59" s="17">
        <v>0.14886957092978401</v>
      </c>
      <c r="T59" s="17">
        <v>0.180298252745481</v>
      </c>
      <c r="U59" s="17">
        <v>0.111120005491905</v>
      </c>
      <c r="V59" s="17"/>
      <c r="W59" s="17">
        <v>0.14053069299976301</v>
      </c>
      <c r="X59" s="17">
        <v>0.187075478625192</v>
      </c>
      <c r="Y59" s="17">
        <v>0.24424170064135001</v>
      </c>
      <c r="Z59" s="17">
        <v>0.19291905202697299</v>
      </c>
      <c r="AA59" s="17">
        <v>7.7325943599956898E-2</v>
      </c>
      <c r="AB59" s="17"/>
      <c r="AC59" s="17">
        <v>0.118684979254393</v>
      </c>
      <c r="AD59" s="17">
        <v>0.17871183403360799</v>
      </c>
      <c r="AE59" s="17">
        <v>0.21204679229596701</v>
      </c>
    </row>
    <row r="60" spans="2:31" x14ac:dyDescent="0.35">
      <c r="B60" t="s">
        <v>88</v>
      </c>
      <c r="C60" s="17">
        <v>0.14929680345214</v>
      </c>
      <c r="D60" s="17">
        <v>0.14863323587612201</v>
      </c>
      <c r="E60" s="17">
        <v>0.14908222825895401</v>
      </c>
      <c r="F60" s="17"/>
      <c r="G60" s="17">
        <v>0.129186272824416</v>
      </c>
      <c r="H60" s="17">
        <v>0.15190010476889701</v>
      </c>
      <c r="I60" s="17">
        <v>0.17400651853962901</v>
      </c>
      <c r="J60" s="17">
        <v>0.142031164342936</v>
      </c>
      <c r="K60" s="17">
        <v>0.1703511540789</v>
      </c>
      <c r="L60" s="17">
        <v>0.124026242744533</v>
      </c>
      <c r="M60" s="17"/>
      <c r="N60" s="17">
        <v>0.161777729691262</v>
      </c>
      <c r="O60" s="17">
        <v>0.14548928721035101</v>
      </c>
      <c r="P60" s="17">
        <v>0.132707536935181</v>
      </c>
      <c r="Q60" s="17">
        <v>0.15508915489954</v>
      </c>
      <c r="R60" s="17"/>
      <c r="S60" s="17">
        <v>0.14150018874689199</v>
      </c>
      <c r="T60" s="17">
        <v>0.168169015155783</v>
      </c>
      <c r="U60" s="17">
        <v>0.15160052540861799</v>
      </c>
      <c r="V60" s="17"/>
      <c r="W60" s="17">
        <v>0.14515435605609101</v>
      </c>
      <c r="X60" s="17">
        <v>0.12618440845960799</v>
      </c>
      <c r="Y60" s="17">
        <v>0.18381409903877899</v>
      </c>
      <c r="Z60" s="17">
        <v>0.21361077776611301</v>
      </c>
      <c r="AA60" s="17">
        <v>0.15474011159957399</v>
      </c>
      <c r="AB60" s="17"/>
      <c r="AC60" s="17">
        <v>0.13656013991892099</v>
      </c>
      <c r="AD60" s="17">
        <v>0.164859231871541</v>
      </c>
      <c r="AE60" s="17">
        <v>0.16108657383350999</v>
      </c>
    </row>
    <row r="61" spans="2:31" x14ac:dyDescent="0.35">
      <c r="B61" t="s">
        <v>89</v>
      </c>
      <c r="C61" s="17">
        <v>0.13681316079695699</v>
      </c>
      <c r="D61" s="17">
        <v>0.15966680274624701</v>
      </c>
      <c r="E61" s="17">
        <v>0.11571347827895299</v>
      </c>
      <c r="F61" s="17"/>
      <c r="G61" s="17">
        <v>0.15564519595116999</v>
      </c>
      <c r="H61" s="17">
        <v>0.19556119605254099</v>
      </c>
      <c r="I61" s="17">
        <v>0.106692521277194</v>
      </c>
      <c r="J61" s="17">
        <v>0.13534406635717899</v>
      </c>
      <c r="K61" s="17">
        <v>0.13092378040597699</v>
      </c>
      <c r="L61" s="17">
        <v>0.11960767376998201</v>
      </c>
      <c r="M61" s="17"/>
      <c r="N61" s="17">
        <v>0.15911833526781899</v>
      </c>
      <c r="O61" s="17">
        <v>0.16182836911806001</v>
      </c>
      <c r="P61" s="17">
        <v>8.9301688740693899E-2</v>
      </c>
      <c r="Q61" s="17">
        <v>0.115711502805423</v>
      </c>
      <c r="R61" s="17"/>
      <c r="S61" s="17">
        <v>0.144521358982618</v>
      </c>
      <c r="T61" s="17">
        <v>0.110405972516618</v>
      </c>
      <c r="U61" s="17">
        <v>0.16848957677462301</v>
      </c>
      <c r="V61" s="17"/>
      <c r="W61" s="17">
        <v>0.13496069631395799</v>
      </c>
      <c r="X61" s="17">
        <v>0.13582801800826899</v>
      </c>
      <c r="Y61" s="17">
        <v>0.210800040725168</v>
      </c>
      <c r="Z61" s="17">
        <v>0.33703258895191501</v>
      </c>
      <c r="AA61" s="17">
        <v>0.164187602762491</v>
      </c>
      <c r="AB61" s="17"/>
      <c r="AC61" s="17">
        <v>0.13225319627735899</v>
      </c>
      <c r="AD61" s="17">
        <v>0.13514326419057099</v>
      </c>
      <c r="AE61" s="17">
        <v>0.20294964868877399</v>
      </c>
    </row>
    <row r="62" spans="2:31" x14ac:dyDescent="0.35">
      <c r="B62" t="s">
        <v>90</v>
      </c>
      <c r="C62" s="17">
        <v>9.4568290190898893E-2</v>
      </c>
      <c r="D62" s="17">
        <v>9.2469190407845597E-2</v>
      </c>
      <c r="E62" s="17">
        <v>9.7134290214475505E-2</v>
      </c>
      <c r="F62" s="17"/>
      <c r="G62" s="17">
        <v>0.112398989586456</v>
      </c>
      <c r="H62" s="17">
        <v>6.18972549258427E-2</v>
      </c>
      <c r="I62" s="17">
        <v>0.13770539369545901</v>
      </c>
      <c r="J62" s="17">
        <v>8.0932907243198196E-2</v>
      </c>
      <c r="K62" s="17">
        <v>8.2567835304482903E-2</v>
      </c>
      <c r="L62" s="17">
        <v>8.5944866508166004E-2</v>
      </c>
      <c r="M62" s="17"/>
      <c r="N62" s="17">
        <v>0.101814237318147</v>
      </c>
      <c r="O62" s="17">
        <v>9.2828892634794699E-2</v>
      </c>
      <c r="P62" s="17">
        <v>7.3038654053522806E-2</v>
      </c>
      <c r="Q62" s="17">
        <v>0.10678993242842399</v>
      </c>
      <c r="R62" s="17"/>
      <c r="S62" s="17">
        <v>9.9334926698504397E-2</v>
      </c>
      <c r="T62" s="17">
        <v>0.10020622629675401</v>
      </c>
      <c r="U62" s="17">
        <v>6.4701326576093607E-2</v>
      </c>
      <c r="V62" s="17"/>
      <c r="W62" s="17">
        <v>8.9490169049485299E-2</v>
      </c>
      <c r="X62" s="17">
        <v>9.6360953558639106E-2</v>
      </c>
      <c r="Y62" s="17">
        <v>0.12587587967191399</v>
      </c>
      <c r="Z62" s="17">
        <v>0.19291905202697299</v>
      </c>
      <c r="AA62" s="17">
        <v>4.28009501617913E-2</v>
      </c>
      <c r="AB62" s="17"/>
      <c r="AC62" s="17">
        <v>9.2843516257775302E-2</v>
      </c>
      <c r="AD62" s="17">
        <v>0.10576606606186401</v>
      </c>
      <c r="AE62" s="17">
        <v>0.135835521231432</v>
      </c>
    </row>
    <row r="63" spans="2:31" x14ac:dyDescent="0.35">
      <c r="B63" t="s">
        <v>91</v>
      </c>
      <c r="C63" s="17">
        <v>6.5704846153941704E-2</v>
      </c>
      <c r="D63" s="17">
        <v>5.4661258367520303E-2</v>
      </c>
      <c r="E63" s="17">
        <v>7.4947903268858307E-2</v>
      </c>
      <c r="F63" s="17"/>
      <c r="G63" s="17">
        <v>7.8962509677968695E-2</v>
      </c>
      <c r="H63" s="17">
        <v>6.18972549258427E-2</v>
      </c>
      <c r="I63" s="17">
        <v>7.8637607673322701E-2</v>
      </c>
      <c r="J63" s="17">
        <v>0.11661034947205801</v>
      </c>
      <c r="K63" s="17">
        <v>5.5073824082725702E-2</v>
      </c>
      <c r="L63" s="17">
        <v>2.74563899336372E-2</v>
      </c>
      <c r="M63" s="17"/>
      <c r="N63" s="17">
        <v>6.3367994842878805E-2</v>
      </c>
      <c r="O63" s="17">
        <v>8.0389626789080806E-2</v>
      </c>
      <c r="P63" s="17">
        <v>7.5644449548173107E-2</v>
      </c>
      <c r="Q63" s="17">
        <v>4.8020806225289397E-2</v>
      </c>
      <c r="R63" s="17"/>
      <c r="S63" s="17">
        <v>7.1862203432138297E-2</v>
      </c>
      <c r="T63" s="17">
        <v>6.1346251983611703E-2</v>
      </c>
      <c r="U63" s="17">
        <v>5.9929388762319097E-2</v>
      </c>
      <c r="V63" s="17"/>
      <c r="W63" s="17">
        <v>6.2656885857437797E-2</v>
      </c>
      <c r="X63" s="17">
        <v>5.3019375518518097E-2</v>
      </c>
      <c r="Y63" s="17">
        <v>0.11795716788652499</v>
      </c>
      <c r="Z63" s="17">
        <v>0</v>
      </c>
      <c r="AA63" s="17">
        <v>4.4827111840664999E-2</v>
      </c>
      <c r="AB63" s="17"/>
      <c r="AC63" s="17">
        <v>4.4273806559800399E-2</v>
      </c>
      <c r="AD63" s="17">
        <v>4.7532991124835201E-2</v>
      </c>
      <c r="AE63" s="17">
        <v>0.113358210728185</v>
      </c>
    </row>
    <row r="64" spans="2:31" x14ac:dyDescent="0.35">
      <c r="B64" t="s">
        <v>92</v>
      </c>
      <c r="C64" s="17">
        <v>5.6434027277288898E-2</v>
      </c>
      <c r="D64" s="17">
        <v>9.10434920717135E-2</v>
      </c>
      <c r="E64" s="17">
        <v>2.1666682340792599E-2</v>
      </c>
      <c r="F64" s="17"/>
      <c r="G64" s="17">
        <v>8.1326716963328993E-2</v>
      </c>
      <c r="H64" s="17">
        <v>1.68958300043155E-2</v>
      </c>
      <c r="I64" s="17">
        <v>3.9378524014757901E-2</v>
      </c>
      <c r="J64" s="17">
        <v>4.39693005945202E-2</v>
      </c>
      <c r="K64" s="17">
        <v>5.4365527146682698E-2</v>
      </c>
      <c r="L64" s="17">
        <v>8.9520563215420304E-2</v>
      </c>
      <c r="M64" s="17"/>
      <c r="N64" s="17">
        <v>8.3639672891259495E-2</v>
      </c>
      <c r="O64" s="17">
        <v>4.6479149556569899E-2</v>
      </c>
      <c r="P64" s="17">
        <v>4.1053501474246502E-2</v>
      </c>
      <c r="Q64" s="17">
        <v>3.6055917492777298E-2</v>
      </c>
      <c r="R64" s="17"/>
      <c r="S64" s="17">
        <v>8.1755589943736204E-2</v>
      </c>
      <c r="T64" s="17">
        <v>4.5159416020933797E-2</v>
      </c>
      <c r="U64" s="17">
        <v>3.0845299981485299E-2</v>
      </c>
      <c r="V64" s="17"/>
      <c r="W64" s="17">
        <v>8.3560811960129502E-2</v>
      </c>
      <c r="X64" s="17">
        <v>3.1810357939181598E-2</v>
      </c>
      <c r="Y64" s="17">
        <v>6.8239686779349107E-2</v>
      </c>
      <c r="Z64" s="17">
        <v>0.248199160994966</v>
      </c>
      <c r="AA64" s="17">
        <v>2.5794717878328099E-2</v>
      </c>
      <c r="AB64" s="17"/>
      <c r="AC64" s="17">
        <v>7.6353887823226302E-2</v>
      </c>
      <c r="AD64" s="17">
        <v>4.0806275261554802E-2</v>
      </c>
      <c r="AE64" s="17">
        <v>7.2882836276014107E-2</v>
      </c>
    </row>
    <row r="65" spans="2:31" x14ac:dyDescent="0.35">
      <c r="B65" t="s">
        <v>93</v>
      </c>
      <c r="C65" s="17">
        <v>5.2332490997227699E-2</v>
      </c>
      <c r="D65" s="17">
        <v>4.9969088788439399E-2</v>
      </c>
      <c r="E65" s="17">
        <v>5.2973833476479999E-2</v>
      </c>
      <c r="F65" s="17"/>
      <c r="G65" s="17">
        <v>0.13269039181216</v>
      </c>
      <c r="H65" s="17">
        <v>9.8531947480183596E-2</v>
      </c>
      <c r="I65" s="17">
        <v>5.2793547324767799E-2</v>
      </c>
      <c r="J65" s="17">
        <v>3.5862673390339897E-2</v>
      </c>
      <c r="K65" s="17">
        <v>1.7857142857142901E-2</v>
      </c>
      <c r="L65" s="17">
        <v>1.24128346563566E-2</v>
      </c>
      <c r="M65" s="17"/>
      <c r="N65" s="17">
        <v>5.6667207962794099E-2</v>
      </c>
      <c r="O65" s="17">
        <v>4.2114198316345899E-2</v>
      </c>
      <c r="P65" s="17">
        <v>7.5748434367052697E-2</v>
      </c>
      <c r="Q65" s="17">
        <v>3.8425645675322903E-2</v>
      </c>
      <c r="R65" s="17"/>
      <c r="S65" s="17">
        <v>2.7946198590400699E-2</v>
      </c>
      <c r="T65" s="17">
        <v>5.60006410625426E-2</v>
      </c>
      <c r="U65" s="17">
        <v>6.8938461276218693E-2</v>
      </c>
      <c r="V65" s="17"/>
      <c r="W65" s="17">
        <v>2.4267645743075401E-2</v>
      </c>
      <c r="X65" s="17">
        <v>8.4683340289516101E-2</v>
      </c>
      <c r="Y65" s="17">
        <v>0.12390383286899299</v>
      </c>
      <c r="Z65" s="17">
        <v>8.8833427956948902E-2</v>
      </c>
      <c r="AA65" s="17">
        <v>5.5993464922828001E-2</v>
      </c>
      <c r="AB65" s="17"/>
      <c r="AC65" s="17">
        <v>5.4123613352560503E-2</v>
      </c>
      <c r="AD65" s="17">
        <v>5.31892816130215E-2</v>
      </c>
      <c r="AE65" s="17">
        <v>0.134387336843034</v>
      </c>
    </row>
    <row r="66" spans="2:31" x14ac:dyDescent="0.35">
      <c r="B66" t="s">
        <v>80</v>
      </c>
      <c r="C66" s="17">
        <v>0.127537152346622</v>
      </c>
      <c r="D66" s="17">
        <v>0.13335986353875701</v>
      </c>
      <c r="E66" s="17">
        <v>0.12270458814672799</v>
      </c>
      <c r="F66" s="17"/>
      <c r="G66" s="17">
        <v>2.0345104912541899E-2</v>
      </c>
      <c r="H66" s="17">
        <v>6.6080621109435897E-2</v>
      </c>
      <c r="I66" s="17">
        <v>8.38064197430336E-2</v>
      </c>
      <c r="J66" s="17">
        <v>0.12366790978077601</v>
      </c>
      <c r="K66" s="17">
        <v>0.19492617591727401</v>
      </c>
      <c r="L66" s="17">
        <v>0.21344470214092001</v>
      </c>
      <c r="M66" s="17"/>
      <c r="N66" s="17">
        <v>0.120358560152394</v>
      </c>
      <c r="O66" s="17">
        <v>0.14289215434105099</v>
      </c>
      <c r="P66" s="17">
        <v>9.8270742047887299E-2</v>
      </c>
      <c r="Q66" s="17">
        <v>0.129031058011468</v>
      </c>
      <c r="R66" s="17"/>
      <c r="S66" s="17">
        <v>0.177585934369349</v>
      </c>
      <c r="T66" s="17">
        <v>0.12967732819313399</v>
      </c>
      <c r="U66" s="17">
        <v>7.5480504835169507E-2</v>
      </c>
      <c r="V66" s="17"/>
      <c r="W66" s="17">
        <v>0.19162884239268099</v>
      </c>
      <c r="X66" s="17">
        <v>9.8842102413983099E-2</v>
      </c>
      <c r="Y66" s="17">
        <v>4.75593504775388E-2</v>
      </c>
      <c r="Z66" s="17">
        <v>6.9497240841171107E-2</v>
      </c>
      <c r="AA66" s="17">
        <v>8.2569437496162898E-2</v>
      </c>
      <c r="AB66" s="17"/>
      <c r="AC66" s="17">
        <v>0.14232633065568501</v>
      </c>
      <c r="AD66" s="17">
        <v>9.5630654160151596E-2</v>
      </c>
      <c r="AE66" s="17">
        <v>5.7675577609784201E-2</v>
      </c>
    </row>
    <row r="67" spans="2:31" x14ac:dyDescent="0.35">
      <c r="B67" t="s">
        <v>94</v>
      </c>
      <c r="C67" s="17">
        <v>6.90747265659091E-2</v>
      </c>
      <c r="D67" s="17">
        <v>6.8914673262268203E-2</v>
      </c>
      <c r="E67" s="17">
        <v>6.9633014707456198E-2</v>
      </c>
      <c r="F67" s="17"/>
      <c r="G67" s="17">
        <v>5.37815848210293E-2</v>
      </c>
      <c r="H67" s="17">
        <v>2.10791961879087E-2</v>
      </c>
      <c r="I67" s="17">
        <v>4.5533322355933797E-2</v>
      </c>
      <c r="J67" s="17">
        <v>0.102917557540458</v>
      </c>
      <c r="K67" s="17">
        <v>8.1859538368439996E-2</v>
      </c>
      <c r="L67" s="17">
        <v>9.7412725078192305E-2</v>
      </c>
      <c r="M67" s="17"/>
      <c r="N67" s="17">
        <v>5.71764239273626E-2</v>
      </c>
      <c r="O67" s="17">
        <v>5.8583286630158597E-2</v>
      </c>
      <c r="P67" s="17">
        <v>7.7216280619997399E-2</v>
      </c>
      <c r="Q67" s="17">
        <v>8.7940942972405803E-2</v>
      </c>
      <c r="R67" s="17"/>
      <c r="S67" s="17">
        <v>6.8548610019895304E-2</v>
      </c>
      <c r="T67" s="17">
        <v>6.5532116132033205E-2</v>
      </c>
      <c r="U67" s="17">
        <v>7.3790979432640194E-2</v>
      </c>
      <c r="V67" s="17"/>
      <c r="W67" s="17">
        <v>7.6498922026503893E-2</v>
      </c>
      <c r="X67" s="17">
        <v>5.0855933710967798E-2</v>
      </c>
      <c r="Y67" s="17">
        <v>1.40896890283667E-2</v>
      </c>
      <c r="Z67" s="17">
        <v>0</v>
      </c>
      <c r="AA67" s="17">
        <v>9.0233080365687002E-2</v>
      </c>
      <c r="AB67" s="17"/>
      <c r="AC67" s="17">
        <v>7.0573260077608294E-2</v>
      </c>
      <c r="AD67" s="17">
        <v>5.3860727898400601E-2</v>
      </c>
      <c r="AE67" s="17">
        <v>1.81844691083697E-2</v>
      </c>
    </row>
    <row r="68" spans="2:31" x14ac:dyDescent="0.35">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row>
    <row r="69" spans="2:31" x14ac:dyDescent="0.35">
      <c r="B69" s="6" t="s">
        <v>97</v>
      </c>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row>
    <row r="70" spans="2:31" x14ac:dyDescent="0.35">
      <c r="B70" s="24" t="s">
        <v>60</v>
      </c>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row>
    <row r="71" spans="2:31" x14ac:dyDescent="0.35">
      <c r="B71" t="s">
        <v>92</v>
      </c>
      <c r="C71" s="17">
        <v>0.51662540035134596</v>
      </c>
      <c r="D71" s="17">
        <v>0.48499339806236302</v>
      </c>
      <c r="E71" s="17">
        <v>0.54996809685578096</v>
      </c>
      <c r="F71" s="17"/>
      <c r="G71" s="17">
        <v>0.49284216471053899</v>
      </c>
      <c r="H71" s="17">
        <v>0.47677951049459999</v>
      </c>
      <c r="I71" s="17">
        <v>0.50615479834117605</v>
      </c>
      <c r="J71" s="17">
        <v>0.54784850018014197</v>
      </c>
      <c r="K71" s="17">
        <v>0.49628691204136299</v>
      </c>
      <c r="L71" s="17">
        <v>0.566802074570949</v>
      </c>
      <c r="M71" s="17"/>
      <c r="N71" s="17">
        <v>0.53491970663508603</v>
      </c>
      <c r="O71" s="17">
        <v>0.52962542226662601</v>
      </c>
      <c r="P71" s="17">
        <v>0.51155182650976905</v>
      </c>
      <c r="Q71" s="17">
        <v>0.48609339059822998</v>
      </c>
      <c r="R71" s="17"/>
      <c r="S71" s="17">
        <v>0.487522112469785</v>
      </c>
      <c r="T71" s="17">
        <v>0.531989197800117</v>
      </c>
      <c r="U71" s="17">
        <v>0.51941694992167797</v>
      </c>
      <c r="V71" s="17"/>
      <c r="W71" s="17">
        <v>0.49661363876474002</v>
      </c>
      <c r="X71" s="17">
        <v>0.50732149901248302</v>
      </c>
      <c r="Y71" s="17">
        <v>0.486344847177273</v>
      </c>
      <c r="Z71" s="17">
        <v>0.32490620057616998</v>
      </c>
      <c r="AA71" s="17">
        <v>0.527967523922655</v>
      </c>
      <c r="AB71" s="17"/>
      <c r="AC71" s="17">
        <v>0.47958919915284798</v>
      </c>
      <c r="AD71" s="17">
        <v>0.49515130346758801</v>
      </c>
      <c r="AE71" s="17">
        <v>0.49237907683048099</v>
      </c>
    </row>
    <row r="72" spans="2:31" x14ac:dyDescent="0.35">
      <c r="B72" t="s">
        <v>93</v>
      </c>
      <c r="C72" s="17">
        <v>0.37247756296744</v>
      </c>
      <c r="D72" s="17">
        <v>0.33722102207556898</v>
      </c>
      <c r="E72" s="17">
        <v>0.40451742536881802</v>
      </c>
      <c r="F72" s="17"/>
      <c r="G72" s="17">
        <v>0.26662810070038001</v>
      </c>
      <c r="H72" s="17">
        <v>0.30641773199500699</v>
      </c>
      <c r="I72" s="17">
        <v>0.311473031522703</v>
      </c>
      <c r="J72" s="17">
        <v>0.37672325886835101</v>
      </c>
      <c r="K72" s="17">
        <v>0.40612129754118298</v>
      </c>
      <c r="L72" s="17">
        <v>0.50220928448727598</v>
      </c>
      <c r="M72" s="17"/>
      <c r="N72" s="17">
        <v>0.32795526685003701</v>
      </c>
      <c r="O72" s="17">
        <v>0.376648531813638</v>
      </c>
      <c r="P72" s="17">
        <v>0.40143677689512502</v>
      </c>
      <c r="Q72" s="17">
        <v>0.42054477071677998</v>
      </c>
      <c r="R72" s="17"/>
      <c r="S72" s="17">
        <v>0.43249432652562098</v>
      </c>
      <c r="T72" s="17">
        <v>0.37021727881453098</v>
      </c>
      <c r="U72" s="17">
        <v>0.29222811868277199</v>
      </c>
      <c r="V72" s="17"/>
      <c r="W72" s="17">
        <v>0.375651514789758</v>
      </c>
      <c r="X72" s="17">
        <v>0.42014707841620902</v>
      </c>
      <c r="Y72" s="17">
        <v>0.38825824634878497</v>
      </c>
      <c r="Z72" s="17">
        <v>0.38583810405394597</v>
      </c>
      <c r="AA72" s="17">
        <v>0.293578959332845</v>
      </c>
      <c r="AB72" s="17"/>
      <c r="AC72" s="17">
        <v>0.303180257004805</v>
      </c>
      <c r="AD72" s="17">
        <v>0.41144119905684201</v>
      </c>
      <c r="AE72" s="17">
        <v>0.397981354599312</v>
      </c>
    </row>
    <row r="73" spans="2:31" x14ac:dyDescent="0.35">
      <c r="B73" t="s">
        <v>86</v>
      </c>
      <c r="C73" s="17">
        <v>0.24533400219290299</v>
      </c>
      <c r="D73" s="17">
        <v>0.28433551774610599</v>
      </c>
      <c r="E73" s="17">
        <v>0.20939522701579999</v>
      </c>
      <c r="F73" s="17"/>
      <c r="G73" s="17">
        <v>9.8029616320695401E-2</v>
      </c>
      <c r="H73" s="17">
        <v>0.10271531366377699</v>
      </c>
      <c r="I73" s="17">
        <v>0.146937591207223</v>
      </c>
      <c r="J73" s="17">
        <v>0.237027325840695</v>
      </c>
      <c r="K73" s="17">
        <v>0.37871308795863701</v>
      </c>
      <c r="L73" s="17">
        <v>0.39690439754631102</v>
      </c>
      <c r="M73" s="17"/>
      <c r="N73" s="17">
        <v>0.25533168881952001</v>
      </c>
      <c r="O73" s="17">
        <v>0.226829468469081</v>
      </c>
      <c r="P73" s="17">
        <v>0.261868430123327</v>
      </c>
      <c r="Q73" s="17">
        <v>0.230489373031179</v>
      </c>
      <c r="R73" s="17"/>
      <c r="S73" s="17">
        <v>0.30213967623607502</v>
      </c>
      <c r="T73" s="17">
        <v>0.26958319700860101</v>
      </c>
      <c r="U73" s="17">
        <v>0.153130110977791</v>
      </c>
      <c r="V73" s="17"/>
      <c r="W73" s="17">
        <v>0.30472433205801602</v>
      </c>
      <c r="X73" s="17">
        <v>0.24910845534847301</v>
      </c>
      <c r="Y73" s="17">
        <v>0.27617002923093698</v>
      </c>
      <c r="Z73" s="17">
        <v>0.44111821302193899</v>
      </c>
      <c r="AA73" s="17">
        <v>0.129655649125588</v>
      </c>
      <c r="AB73" s="17"/>
      <c r="AC73" s="17">
        <v>0.23776759979741899</v>
      </c>
      <c r="AD73" s="17">
        <v>0.25068566245677598</v>
      </c>
      <c r="AE73" s="17">
        <v>0.16012619168016401</v>
      </c>
    </row>
    <row r="74" spans="2:31" x14ac:dyDescent="0.35">
      <c r="B74" t="s">
        <v>90</v>
      </c>
      <c r="C74" s="17">
        <v>0.18573407027408401</v>
      </c>
      <c r="D74" s="17">
        <v>0.21356425574955201</v>
      </c>
      <c r="E74" s="17">
        <v>0.158426262161418</v>
      </c>
      <c r="F74" s="17"/>
      <c r="G74" s="17">
        <v>7.0568868058988904E-2</v>
      </c>
      <c r="H74" s="17">
        <v>0.13784730731029099</v>
      </c>
      <c r="I74" s="17">
        <v>0.119002117959546</v>
      </c>
      <c r="J74" s="17">
        <v>0.173356739901319</v>
      </c>
      <c r="K74" s="17">
        <v>0.20615124143239699</v>
      </c>
      <c r="L74" s="17">
        <v>0.33747094488545198</v>
      </c>
      <c r="M74" s="17"/>
      <c r="N74" s="17">
        <v>0.20025805215485601</v>
      </c>
      <c r="O74" s="17">
        <v>0.150426732719394</v>
      </c>
      <c r="P74" s="17">
        <v>0.191065078802093</v>
      </c>
      <c r="Q74" s="17">
        <v>0.20179676513575401</v>
      </c>
      <c r="R74" s="17"/>
      <c r="S74" s="17">
        <v>0.27038319811296402</v>
      </c>
      <c r="T74" s="17">
        <v>0.16599682068027199</v>
      </c>
      <c r="U74" s="17">
        <v>0.12970632406937899</v>
      </c>
      <c r="V74" s="17"/>
      <c r="W74" s="17">
        <v>0.25351164378208302</v>
      </c>
      <c r="X74" s="17">
        <v>0.16294915563312201</v>
      </c>
      <c r="Y74" s="17">
        <v>0.22096217620877601</v>
      </c>
      <c r="Z74" s="17">
        <v>0.19291905202697299</v>
      </c>
      <c r="AA74" s="17">
        <v>0.125408581741727</v>
      </c>
      <c r="AB74" s="17"/>
      <c r="AC74" s="17">
        <v>0.19901260558294101</v>
      </c>
      <c r="AD74" s="17">
        <v>0.15544099435393099</v>
      </c>
      <c r="AE74" s="17">
        <v>0.26728480148452499</v>
      </c>
    </row>
    <row r="75" spans="2:31" x14ac:dyDescent="0.35">
      <c r="B75" t="s">
        <v>85</v>
      </c>
      <c r="C75" s="17">
        <v>0.18318042703915</v>
      </c>
      <c r="D75" s="17">
        <v>0.16501629524838701</v>
      </c>
      <c r="E75" s="17">
        <v>0.19973130983488399</v>
      </c>
      <c r="F75" s="17"/>
      <c r="G75" s="17">
        <v>0.194865618252169</v>
      </c>
      <c r="H75" s="17">
        <v>0.16176953604391001</v>
      </c>
      <c r="I75" s="17">
        <v>0.14484617830810001</v>
      </c>
      <c r="J75" s="17">
        <v>0.19415895850451301</v>
      </c>
      <c r="K75" s="17">
        <v>0.16292497816162599</v>
      </c>
      <c r="L75" s="17">
        <v>0.23469467474637801</v>
      </c>
      <c r="M75" s="17"/>
      <c r="N75" s="17">
        <v>0.18598456538954899</v>
      </c>
      <c r="O75" s="17">
        <v>0.15917907279394</v>
      </c>
      <c r="P75" s="17">
        <v>0.17307351155762299</v>
      </c>
      <c r="Q75" s="17">
        <v>0.20043241351646199</v>
      </c>
      <c r="R75" s="17"/>
      <c r="S75" s="17">
        <v>0.23807245383845599</v>
      </c>
      <c r="T75" s="17">
        <v>0.147455766061554</v>
      </c>
      <c r="U75" s="17">
        <v>0.13431432171490801</v>
      </c>
      <c r="V75" s="17"/>
      <c r="W75" s="17">
        <v>0.20592398629480499</v>
      </c>
      <c r="X75" s="17">
        <v>0.193131458179571</v>
      </c>
      <c r="Y75" s="17">
        <v>0.21834473779806399</v>
      </c>
      <c r="Z75" s="17">
        <v>0.16657553177805001</v>
      </c>
      <c r="AA75" s="17">
        <v>0.120210848181469</v>
      </c>
      <c r="AB75" s="17"/>
      <c r="AC75" s="17">
        <v>0.16596323675456601</v>
      </c>
      <c r="AD75" s="17">
        <v>0.18154504128733601</v>
      </c>
      <c r="AE75" s="17">
        <v>0.15659561396615099</v>
      </c>
    </row>
    <row r="76" spans="2:31" x14ac:dyDescent="0.35">
      <c r="B76" t="s">
        <v>87</v>
      </c>
      <c r="C76" s="17">
        <v>0.17100366488254501</v>
      </c>
      <c r="D76" s="17">
        <v>0.20169272454873799</v>
      </c>
      <c r="E76" s="17">
        <v>0.140869724851485</v>
      </c>
      <c r="F76" s="17"/>
      <c r="G76" s="17">
        <v>0.11367698785627101</v>
      </c>
      <c r="H76" s="17">
        <v>0.113925078576673</v>
      </c>
      <c r="I76" s="17">
        <v>0.187421541849639</v>
      </c>
      <c r="J76" s="17">
        <v>0.18022906904855701</v>
      </c>
      <c r="K76" s="17">
        <v>0.13993815347376001</v>
      </c>
      <c r="L76" s="17">
        <v>0.254258902817244</v>
      </c>
      <c r="M76" s="17"/>
      <c r="N76" s="17">
        <v>0.202459047203257</v>
      </c>
      <c r="O76" s="17">
        <v>0.14572544808187399</v>
      </c>
      <c r="P76" s="17">
        <v>0.18899724659177899</v>
      </c>
      <c r="Q76" s="17">
        <v>0.14438939780760801</v>
      </c>
      <c r="R76" s="17"/>
      <c r="S76" s="17">
        <v>0.232748290023916</v>
      </c>
      <c r="T76" s="17">
        <v>0.137155068750312</v>
      </c>
      <c r="U76" s="17">
        <v>0.165511210748715</v>
      </c>
      <c r="V76" s="17"/>
      <c r="W76" s="17">
        <v>0.23576080081697501</v>
      </c>
      <c r="X76" s="17">
        <v>0.116262866560661</v>
      </c>
      <c r="Y76" s="17">
        <v>0.122597155827709</v>
      </c>
      <c r="Z76" s="17">
        <v>0.32280901435884002</v>
      </c>
      <c r="AA76" s="17">
        <v>0.16238029237554</v>
      </c>
      <c r="AB76" s="17"/>
      <c r="AC76" s="17">
        <v>0.21941398287007299</v>
      </c>
      <c r="AD76" s="17">
        <v>0.130905799048111</v>
      </c>
      <c r="AE76" s="17">
        <v>0.14533967314636601</v>
      </c>
    </row>
    <row r="77" spans="2:31" x14ac:dyDescent="0.35">
      <c r="B77" t="s">
        <v>89</v>
      </c>
      <c r="C77" s="17">
        <v>0.15426927519897099</v>
      </c>
      <c r="D77" s="17">
        <v>0.17187307475948799</v>
      </c>
      <c r="E77" s="17">
        <v>0.138303072471087</v>
      </c>
      <c r="F77" s="17"/>
      <c r="G77" s="17">
        <v>0.13644000274101201</v>
      </c>
      <c r="H77" s="17">
        <v>0.120951477305976</v>
      </c>
      <c r="I77" s="17">
        <v>0.122198957486327</v>
      </c>
      <c r="J77" s="17">
        <v>0.112125118002977</v>
      </c>
      <c r="K77" s="17">
        <v>0.151785714285714</v>
      </c>
      <c r="L77" s="17">
        <v>0.24268894042818401</v>
      </c>
      <c r="M77" s="17"/>
      <c r="N77" s="17">
        <v>0.159656445176456</v>
      </c>
      <c r="O77" s="17">
        <v>0.12077452256124201</v>
      </c>
      <c r="P77" s="17">
        <v>0.18284567323121501</v>
      </c>
      <c r="Q77" s="17">
        <v>0.16916679497379999</v>
      </c>
      <c r="R77" s="17"/>
      <c r="S77" s="17">
        <v>0.18363538172146501</v>
      </c>
      <c r="T77" s="17">
        <v>0.142958285495253</v>
      </c>
      <c r="U77" s="17">
        <v>0.159168748440152</v>
      </c>
      <c r="V77" s="17"/>
      <c r="W77" s="17">
        <v>0.18968503479516799</v>
      </c>
      <c r="X77" s="17">
        <v>0.104604694029859</v>
      </c>
      <c r="Y77" s="17">
        <v>0.17347333357795</v>
      </c>
      <c r="Z77" s="17">
        <v>0.272016694471436</v>
      </c>
      <c r="AA77" s="17">
        <v>0.14481219899470599</v>
      </c>
      <c r="AB77" s="17"/>
      <c r="AC77" s="17">
        <v>0.16018675861860299</v>
      </c>
      <c r="AD77" s="17">
        <v>0.109369464240368</v>
      </c>
      <c r="AE77" s="17">
        <v>0.14533967314636601</v>
      </c>
    </row>
    <row r="78" spans="2:31" x14ac:dyDescent="0.35">
      <c r="B78" t="s">
        <v>82</v>
      </c>
      <c r="C78" s="17">
        <v>0.130496122615503</v>
      </c>
      <c r="D78" s="17">
        <v>0.13254320599137401</v>
      </c>
      <c r="E78" s="17">
        <v>0.129299254024275</v>
      </c>
      <c r="F78" s="17"/>
      <c r="G78" s="17">
        <v>6.9428956356605398E-2</v>
      </c>
      <c r="H78" s="17">
        <v>7.5950052384448602E-2</v>
      </c>
      <c r="I78" s="17">
        <v>0.121093530858668</v>
      </c>
      <c r="J78" s="17">
        <v>0.140982097447474</v>
      </c>
      <c r="K78" s="17">
        <v>0.18378691204136299</v>
      </c>
      <c r="L78" s="17">
        <v>0.15674407392001799</v>
      </c>
      <c r="M78" s="17"/>
      <c r="N78" s="17">
        <v>0.11614235786578</v>
      </c>
      <c r="O78" s="17">
        <v>0.14339475394048501</v>
      </c>
      <c r="P78" s="17">
        <v>9.1256044396498398E-2</v>
      </c>
      <c r="Q78" s="17">
        <v>0.14860661553082499</v>
      </c>
      <c r="R78" s="17"/>
      <c r="S78" s="17">
        <v>0.168205353136575</v>
      </c>
      <c r="T78" s="17">
        <v>0.12111587012425799</v>
      </c>
      <c r="U78" s="17">
        <v>0.12230969842928199</v>
      </c>
      <c r="V78" s="17"/>
      <c r="W78" s="17">
        <v>0.197460721393376</v>
      </c>
      <c r="X78" s="17">
        <v>7.7252884425592694E-2</v>
      </c>
      <c r="Y78" s="17">
        <v>7.3677950570006798E-2</v>
      </c>
      <c r="Z78" s="17">
        <v>0</v>
      </c>
      <c r="AA78" s="17">
        <v>0.14807844922392299</v>
      </c>
      <c r="AB78" s="17"/>
      <c r="AC78" s="17">
        <v>0.15145054202456401</v>
      </c>
      <c r="AD78" s="17">
        <v>9.1628134515498394E-2</v>
      </c>
      <c r="AE78" s="17">
        <v>3.9768591322787497E-2</v>
      </c>
    </row>
    <row r="79" spans="2:31" x14ac:dyDescent="0.35">
      <c r="B79" t="s">
        <v>91</v>
      </c>
      <c r="C79" s="17">
        <v>0.104171820374982</v>
      </c>
      <c r="D79" s="17">
        <v>0.102478808848918</v>
      </c>
      <c r="E79" s="17">
        <v>0.10640494204499901</v>
      </c>
      <c r="F79" s="17"/>
      <c r="G79" s="17">
        <v>0.108841167911874</v>
      </c>
      <c r="H79" s="17">
        <v>9.2845882388764095E-2</v>
      </c>
      <c r="I79" s="17">
        <v>0.10041828257982501</v>
      </c>
      <c r="J79" s="17">
        <v>9.8247094909896901E-2</v>
      </c>
      <c r="K79" s="17">
        <v>5.4279725507471503E-2</v>
      </c>
      <c r="L79" s="17">
        <v>0.16210761898089901</v>
      </c>
      <c r="M79" s="17"/>
      <c r="N79" s="17">
        <v>0.11192878950324001</v>
      </c>
      <c r="O79" s="17">
        <v>9.2068302682548897E-2</v>
      </c>
      <c r="P79" s="17">
        <v>8.2699272773275503E-2</v>
      </c>
      <c r="Q79" s="17">
        <v>0.12838997045793701</v>
      </c>
      <c r="R79" s="17"/>
      <c r="S79" s="17">
        <v>0.13347816249883401</v>
      </c>
      <c r="T79" s="17">
        <v>8.85860240705343E-2</v>
      </c>
      <c r="U79" s="17">
        <v>0.10274501503069899</v>
      </c>
      <c r="V79" s="17"/>
      <c r="W79" s="17">
        <v>0.13167932286400699</v>
      </c>
      <c r="X79" s="17">
        <v>0.10242161764549899</v>
      </c>
      <c r="Y79" s="17">
        <v>7.3940678995962197E-2</v>
      </c>
      <c r="Z79" s="17">
        <v>0</v>
      </c>
      <c r="AA79" s="17">
        <v>8.3402316364734996E-2</v>
      </c>
      <c r="AB79" s="17"/>
      <c r="AC79" s="17">
        <v>0.14436165381527899</v>
      </c>
      <c r="AD79" s="17">
        <v>9.8959824308616301E-2</v>
      </c>
      <c r="AE79" s="17">
        <v>4.1178856679205698E-2</v>
      </c>
    </row>
    <row r="80" spans="2:31" x14ac:dyDescent="0.35">
      <c r="B80" t="s">
        <v>88</v>
      </c>
      <c r="C80" s="17">
        <v>9.57079207193368E-2</v>
      </c>
      <c r="D80" s="17">
        <v>9.2264153472176397E-2</v>
      </c>
      <c r="E80" s="17">
        <v>9.7638882630679297E-2</v>
      </c>
      <c r="F80" s="17"/>
      <c r="G80" s="17">
        <v>0.117181106844015</v>
      </c>
      <c r="H80" s="17">
        <v>9.00028498430544E-2</v>
      </c>
      <c r="I80" s="17">
        <v>9.5249470510113607E-2</v>
      </c>
      <c r="J80" s="17">
        <v>6.0049190204276202E-2</v>
      </c>
      <c r="K80" s="17">
        <v>9.2998802244351406E-2</v>
      </c>
      <c r="L80" s="17">
        <v>0.10982555973454899</v>
      </c>
      <c r="M80" s="17"/>
      <c r="N80" s="17">
        <v>8.9684362287509006E-2</v>
      </c>
      <c r="O80" s="17">
        <v>0.107926230733565</v>
      </c>
      <c r="P80" s="17">
        <v>9.5210156622838202E-2</v>
      </c>
      <c r="Q80" s="17">
        <v>8.7472737628177505E-2</v>
      </c>
      <c r="R80" s="17"/>
      <c r="S80" s="17">
        <v>0.113549926846764</v>
      </c>
      <c r="T80" s="17">
        <v>8.3360198356984702E-2</v>
      </c>
      <c r="U80" s="17">
        <v>8.6782206495074704E-2</v>
      </c>
      <c r="V80" s="17"/>
      <c r="W80" s="17">
        <v>0.11511599632075301</v>
      </c>
      <c r="X80" s="17">
        <v>9.1828329212509704E-2</v>
      </c>
      <c r="Y80" s="17">
        <v>5.4813860155822902E-2</v>
      </c>
      <c r="Z80" s="17">
        <v>0.248199160994966</v>
      </c>
      <c r="AA80" s="17">
        <v>8.6289881059077797E-2</v>
      </c>
      <c r="AB80" s="17"/>
      <c r="AC80" s="17">
        <v>0.10890972143136</v>
      </c>
      <c r="AD80" s="17">
        <v>8.8590320496545499E-2</v>
      </c>
      <c r="AE80" s="17">
        <v>4.3726766813334997E-2</v>
      </c>
    </row>
    <row r="81" spans="2:31" x14ac:dyDescent="0.35">
      <c r="B81" t="s">
        <v>84</v>
      </c>
      <c r="C81" s="17">
        <v>9.1895673499588104E-2</v>
      </c>
      <c r="D81" s="17">
        <v>0.113253056771457</v>
      </c>
      <c r="E81" s="17">
        <v>7.1966624515728495E-2</v>
      </c>
      <c r="F81" s="17"/>
      <c r="G81" s="17">
        <v>0.104143434534908</v>
      </c>
      <c r="H81" s="17">
        <v>5.4870856196539801E-2</v>
      </c>
      <c r="I81" s="17">
        <v>9.7340883409236606E-2</v>
      </c>
      <c r="J81" s="17">
        <v>0.111024184744639</v>
      </c>
      <c r="K81" s="17">
        <v>7.2930966939868502E-2</v>
      </c>
      <c r="L81" s="17">
        <v>0.108982687467252</v>
      </c>
      <c r="M81" s="17"/>
      <c r="N81" s="17">
        <v>0.10021509445619201</v>
      </c>
      <c r="O81" s="17">
        <v>9.5481178282682502E-2</v>
      </c>
      <c r="P81" s="17">
        <v>4.1018696593322301E-2</v>
      </c>
      <c r="Q81" s="17">
        <v>0.118130737709988</v>
      </c>
      <c r="R81" s="17"/>
      <c r="S81" s="17">
        <v>0.11396555486399999</v>
      </c>
      <c r="T81" s="17">
        <v>8.0216688895101501E-2</v>
      </c>
      <c r="U81" s="17">
        <v>7.1293780109254204E-2</v>
      </c>
      <c r="V81" s="17"/>
      <c r="W81" s="17">
        <v>0.104743400700007</v>
      </c>
      <c r="X81" s="17">
        <v>7.6298446497683498E-2</v>
      </c>
      <c r="Y81" s="17">
        <v>0.17688154005800899</v>
      </c>
      <c r="Z81" s="17">
        <v>0</v>
      </c>
      <c r="AA81" s="17">
        <v>6.7710524657760701E-2</v>
      </c>
      <c r="AB81" s="17"/>
      <c r="AC81" s="17">
        <v>0.100965163168367</v>
      </c>
      <c r="AD81" s="17">
        <v>9.6319986727996701E-2</v>
      </c>
      <c r="AE81" s="17">
        <v>8.3792105008472298E-2</v>
      </c>
    </row>
    <row r="82" spans="2:31" x14ac:dyDescent="0.35">
      <c r="B82" t="s">
        <v>83</v>
      </c>
      <c r="C82" s="17">
        <v>8.9331606205827696E-2</v>
      </c>
      <c r="D82" s="17">
        <v>0.103710207106224</v>
      </c>
      <c r="E82" s="17">
        <v>7.4145229693740697E-2</v>
      </c>
      <c r="F82" s="17"/>
      <c r="G82" s="17">
        <v>4.7752150487409897E-2</v>
      </c>
      <c r="H82" s="17">
        <v>4.7844457467236902E-2</v>
      </c>
      <c r="I82" s="17">
        <v>9.1066644711867595E-2</v>
      </c>
      <c r="J82" s="17">
        <v>0.100582326225178</v>
      </c>
      <c r="K82" s="17">
        <v>6.0997604488702901E-2</v>
      </c>
      <c r="L82" s="17">
        <v>0.161264746713603</v>
      </c>
      <c r="M82" s="17"/>
      <c r="N82" s="17">
        <v>9.7256322020066802E-2</v>
      </c>
      <c r="O82" s="17">
        <v>0.105850333015793</v>
      </c>
      <c r="P82" s="17">
        <v>6.6022628651493803E-2</v>
      </c>
      <c r="Q82" s="17">
        <v>7.5387373329939403E-2</v>
      </c>
      <c r="R82" s="17"/>
      <c r="S82" s="17">
        <v>0.14491995247338299</v>
      </c>
      <c r="T82" s="17">
        <v>6.2741071558012104E-2</v>
      </c>
      <c r="U82" s="17">
        <v>7.2153038543916095E-2</v>
      </c>
      <c r="V82" s="17"/>
      <c r="W82" s="17">
        <v>0.137686962333914</v>
      </c>
      <c r="X82" s="17">
        <v>6.2324441482006297E-2</v>
      </c>
      <c r="Y82" s="17">
        <v>8.4017548376304096E-2</v>
      </c>
      <c r="Z82" s="17">
        <v>0</v>
      </c>
      <c r="AA82" s="17">
        <v>6.0209939124326602E-2</v>
      </c>
      <c r="AB82" s="17"/>
      <c r="AC82" s="17">
        <v>0.12801965855701999</v>
      </c>
      <c r="AD82" s="17">
        <v>5.2023613284288998E-2</v>
      </c>
      <c r="AE82" s="17">
        <v>6.4755923385007005E-2</v>
      </c>
    </row>
    <row r="83" spans="2:31" x14ac:dyDescent="0.35">
      <c r="B83" t="s">
        <v>96</v>
      </c>
      <c r="C83" s="17">
        <v>5.1292874421990702E-2</v>
      </c>
      <c r="D83" s="17">
        <v>3.1124223949194101E-2</v>
      </c>
      <c r="E83" s="17">
        <v>7.0922050460762706E-2</v>
      </c>
      <c r="F83" s="17"/>
      <c r="G83" s="17">
        <v>7.1708779761372493E-2</v>
      </c>
      <c r="H83" s="17">
        <v>4.2158392375817498E-2</v>
      </c>
      <c r="I83" s="17">
        <v>4.3441909456810798E-2</v>
      </c>
      <c r="J83" s="17">
        <v>6.7054884150118399E-2</v>
      </c>
      <c r="K83" s="17">
        <v>7.8854747345845799E-2</v>
      </c>
      <c r="L83" s="17">
        <v>1.50435552772806E-2</v>
      </c>
      <c r="M83" s="17"/>
      <c r="N83" s="17">
        <v>3.9255596464103301E-2</v>
      </c>
      <c r="O83" s="17">
        <v>4.41189714542898E-2</v>
      </c>
      <c r="P83" s="17">
        <v>3.4152187123717599E-2</v>
      </c>
      <c r="Q83" s="17">
        <v>8.5805173545622102E-2</v>
      </c>
      <c r="R83" s="17"/>
      <c r="S83" s="17">
        <v>4.6461972283811499E-2</v>
      </c>
      <c r="T83" s="17">
        <v>3.6809705433757299E-2</v>
      </c>
      <c r="U83" s="17">
        <v>8.3286424557140401E-2</v>
      </c>
      <c r="V83" s="17"/>
      <c r="W83" s="17">
        <v>3.6494089309786898E-2</v>
      </c>
      <c r="X83" s="17">
        <v>3.62255232752276E-2</v>
      </c>
      <c r="Y83" s="17">
        <v>2.8695260063354901E-2</v>
      </c>
      <c r="Z83" s="17">
        <v>0</v>
      </c>
      <c r="AA83" s="17">
        <v>9.8114585631894305E-2</v>
      </c>
      <c r="AB83" s="17"/>
      <c r="AC83" s="17">
        <v>3.77044250252817E-2</v>
      </c>
      <c r="AD83" s="17">
        <v>4.5011993278056599E-2</v>
      </c>
      <c r="AE83" s="17">
        <v>3.2410762726191797E-2</v>
      </c>
    </row>
    <row r="84" spans="2:31" x14ac:dyDescent="0.35">
      <c r="B84" t="s">
        <v>80</v>
      </c>
      <c r="C84" s="17">
        <v>7.0646845733489103E-2</v>
      </c>
      <c r="D84" s="17">
        <v>9.49836891114096E-2</v>
      </c>
      <c r="E84" s="17">
        <v>4.7737892361773997E-2</v>
      </c>
      <c r="F84" s="17"/>
      <c r="G84" s="17">
        <v>7.7822597975585106E-2</v>
      </c>
      <c r="H84" s="17">
        <v>0.13935000621811799</v>
      </c>
      <c r="I84" s="17">
        <v>0.10361512210660601</v>
      </c>
      <c r="J84" s="17">
        <v>6.8289182207060997E-2</v>
      </c>
      <c r="K84" s="17">
        <v>2.9790505308308499E-2</v>
      </c>
      <c r="L84" s="17">
        <v>3.3662807261815503E-2</v>
      </c>
      <c r="M84" s="17"/>
      <c r="N84" s="17">
        <v>8.3112997662776397E-2</v>
      </c>
      <c r="O84" s="17">
        <v>7.7900557647838306E-2</v>
      </c>
      <c r="P84" s="17">
        <v>7.3718127020791904E-2</v>
      </c>
      <c r="Q84" s="17">
        <v>4.4153789381966797E-2</v>
      </c>
      <c r="R84" s="17"/>
      <c r="S84" s="17">
        <v>5.4603279399705898E-2</v>
      </c>
      <c r="T84" s="17">
        <v>8.5994504599592694E-2</v>
      </c>
      <c r="U84" s="17">
        <v>6.2939543663210404E-2</v>
      </c>
      <c r="V84" s="17"/>
      <c r="W84" s="17">
        <v>7.8837955815060604E-2</v>
      </c>
      <c r="X84" s="17">
        <v>5.8010368043919701E-2</v>
      </c>
      <c r="Y84" s="17">
        <v>5.4395670516837302E-2</v>
      </c>
      <c r="Z84" s="17">
        <v>0</v>
      </c>
      <c r="AA84" s="17">
        <v>8.9312138604848407E-2</v>
      </c>
      <c r="AB84" s="17"/>
      <c r="AC84" s="17">
        <v>8.8704401273586198E-2</v>
      </c>
      <c r="AD84" s="17">
        <v>5.6837024392490498E-2</v>
      </c>
      <c r="AE84" s="17">
        <v>9.6331969292587499E-2</v>
      </c>
    </row>
    <row r="85" spans="2:31" x14ac:dyDescent="0.35">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row>
    <row r="86" spans="2:31" x14ac:dyDescent="0.35">
      <c r="B86" s="6" t="s">
        <v>115</v>
      </c>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row>
    <row r="87" spans="2:31" x14ac:dyDescent="0.35">
      <c r="B87" s="24" t="s">
        <v>60</v>
      </c>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row>
    <row r="88" spans="2:31" x14ac:dyDescent="0.35">
      <c r="B88" t="s">
        <v>106</v>
      </c>
      <c r="C88" s="17">
        <v>0.26332210249778398</v>
      </c>
      <c r="D88" s="17">
        <v>0.29769044934960898</v>
      </c>
      <c r="E88" s="17">
        <v>0.23192893990010799</v>
      </c>
      <c r="F88" s="17"/>
      <c r="G88" s="17">
        <v>0.196197319208822</v>
      </c>
      <c r="H88" s="17">
        <v>0.27151124843698898</v>
      </c>
      <c r="I88" s="17">
        <v>0.31060648560743098</v>
      </c>
      <c r="J88" s="17">
        <v>0.25901197613795501</v>
      </c>
      <c r="K88" s="17">
        <v>0.26873704307160801</v>
      </c>
      <c r="L88" s="17">
        <v>0.25867747179179501</v>
      </c>
      <c r="M88" s="17"/>
      <c r="N88" s="17">
        <v>0.31224860289460799</v>
      </c>
      <c r="O88" s="17">
        <v>0.255353929294585</v>
      </c>
      <c r="P88" s="17">
        <v>0.22510617743453301</v>
      </c>
      <c r="Q88" s="17">
        <v>0.227374047946962</v>
      </c>
      <c r="R88" s="17"/>
      <c r="S88" s="17">
        <v>0.218338748398792</v>
      </c>
      <c r="T88" s="17">
        <v>0.34025206629483101</v>
      </c>
      <c r="U88" s="17">
        <v>0.19996109980291099</v>
      </c>
      <c r="V88" s="17"/>
      <c r="W88" s="17">
        <v>0.23884567179737101</v>
      </c>
      <c r="X88" s="17">
        <v>0.32477960852247101</v>
      </c>
      <c r="Y88" s="17">
        <v>0.26957813635047601</v>
      </c>
      <c r="Z88" s="17">
        <v>0.281752479983922</v>
      </c>
      <c r="AA88" s="17">
        <v>0.20419747988887901</v>
      </c>
      <c r="AB88" s="17"/>
      <c r="AC88" s="17">
        <v>0.209186920206021</v>
      </c>
      <c r="AD88" s="17">
        <v>0.33779183509097199</v>
      </c>
      <c r="AE88" s="17">
        <v>0.20358948044987299</v>
      </c>
    </row>
    <row r="89" spans="2:31" x14ac:dyDescent="0.35">
      <c r="B89" t="s">
        <v>107</v>
      </c>
      <c r="C89" s="17">
        <v>0.41041309161235501</v>
      </c>
      <c r="D89" s="17">
        <v>0.394270164014629</v>
      </c>
      <c r="E89" s="17">
        <v>0.424153181627488</v>
      </c>
      <c r="F89" s="17"/>
      <c r="G89" s="17">
        <v>0.45565607387319901</v>
      </c>
      <c r="H89" s="17">
        <v>0.37952475183374601</v>
      </c>
      <c r="I89" s="17">
        <v>0.43280544309375701</v>
      </c>
      <c r="J89" s="17">
        <v>0.417308261252128</v>
      </c>
      <c r="K89" s="17">
        <v>0.37420590142474602</v>
      </c>
      <c r="L89" s="17">
        <v>0.41100297673726199</v>
      </c>
      <c r="M89" s="17"/>
      <c r="N89" s="17">
        <v>0.42291640862718899</v>
      </c>
      <c r="O89" s="17">
        <v>0.38403353140595597</v>
      </c>
      <c r="P89" s="17">
        <v>0.43790656852493298</v>
      </c>
      <c r="Q89" s="17">
        <v>0.40501318117468299</v>
      </c>
      <c r="R89" s="17"/>
      <c r="S89" s="17">
        <v>0.399890923634522</v>
      </c>
      <c r="T89" s="17">
        <v>0.42030596619703398</v>
      </c>
      <c r="U89" s="17">
        <v>0.406991261370588</v>
      </c>
      <c r="V89" s="17"/>
      <c r="W89" s="17">
        <v>0.40143856264128203</v>
      </c>
      <c r="X89" s="17">
        <v>0.42593427268207801</v>
      </c>
      <c r="Y89" s="17">
        <v>0.57594841628189097</v>
      </c>
      <c r="Z89" s="17">
        <v>0.450718614625231</v>
      </c>
      <c r="AA89" s="17">
        <v>0.37658660670132998</v>
      </c>
      <c r="AB89" s="17"/>
      <c r="AC89" s="17">
        <v>0.44302631376431301</v>
      </c>
      <c r="AD89" s="17">
        <v>0.42626792577519002</v>
      </c>
      <c r="AE89" s="17">
        <v>0.60455816700722098</v>
      </c>
    </row>
    <row r="90" spans="2:31" x14ac:dyDescent="0.35">
      <c r="B90" t="s">
        <v>108</v>
      </c>
      <c r="C90" s="17">
        <v>0.18669819297505699</v>
      </c>
      <c r="D90" s="17">
        <v>0.15398348235486201</v>
      </c>
      <c r="E90" s="17">
        <v>0.21741888167873399</v>
      </c>
      <c r="F90" s="17"/>
      <c r="G90" s="17">
        <v>0.22137824406576201</v>
      </c>
      <c r="H90" s="17">
        <v>0.19840422859825099</v>
      </c>
      <c r="I90" s="17">
        <v>0.14583216457956499</v>
      </c>
      <c r="J90" s="17">
        <v>0.202213719345817</v>
      </c>
      <c r="K90" s="17">
        <v>0.20376894570663501</v>
      </c>
      <c r="L90" s="17">
        <v>0.16642408413641699</v>
      </c>
      <c r="M90" s="17"/>
      <c r="N90" s="17">
        <v>0.143974014300041</v>
      </c>
      <c r="O90" s="17">
        <v>0.22716646589415099</v>
      </c>
      <c r="P90" s="17">
        <v>0.214061927847984</v>
      </c>
      <c r="Q90" s="17">
        <v>0.191508874296173</v>
      </c>
      <c r="R90" s="17"/>
      <c r="S90" s="17">
        <v>0.196531119283368</v>
      </c>
      <c r="T90" s="17">
        <v>0.14120051306789599</v>
      </c>
      <c r="U90" s="17">
        <v>0.231686829016652</v>
      </c>
      <c r="V90" s="17"/>
      <c r="W90" s="17">
        <v>0.168348075590841</v>
      </c>
      <c r="X90" s="17">
        <v>0.17659625709877999</v>
      </c>
      <c r="Y90" s="17">
        <v>0.113698648507329</v>
      </c>
      <c r="Z90" s="17">
        <v>6.9497240841171107E-2</v>
      </c>
      <c r="AA90" s="17">
        <v>0.23382609680562699</v>
      </c>
      <c r="AB90" s="17"/>
      <c r="AC90" s="17">
        <v>0.187373411238062</v>
      </c>
      <c r="AD90" s="17">
        <v>0.14561310107536299</v>
      </c>
      <c r="AE90" s="17">
        <v>0.132378685042427</v>
      </c>
    </row>
    <row r="91" spans="2:31" x14ac:dyDescent="0.35">
      <c r="B91" t="s">
        <v>109</v>
      </c>
      <c r="C91" s="17">
        <v>5.6398408055275399E-2</v>
      </c>
      <c r="D91" s="17">
        <v>7.5447370693335097E-2</v>
      </c>
      <c r="E91" s="17">
        <v>3.84735426676589E-2</v>
      </c>
      <c r="F91" s="17"/>
      <c r="G91" s="17">
        <v>3.8272299852885001E-2</v>
      </c>
      <c r="H91" s="17">
        <v>7.4609718746565107E-2</v>
      </c>
      <c r="I91" s="17">
        <v>4.45473360844688E-2</v>
      </c>
      <c r="J91" s="17">
        <v>3.5862673390339897E-2</v>
      </c>
      <c r="K91" s="17">
        <v>5.8786912041362799E-2</v>
      </c>
      <c r="L91" s="17">
        <v>7.7107728559063698E-2</v>
      </c>
      <c r="M91" s="17"/>
      <c r="N91" s="17">
        <v>6.3527451589026507E-2</v>
      </c>
      <c r="O91" s="17">
        <v>4.3943467239594303E-2</v>
      </c>
      <c r="P91" s="17">
        <v>4.6877336575624103E-2</v>
      </c>
      <c r="Q91" s="17">
        <v>6.0012753915864699E-2</v>
      </c>
      <c r="R91" s="17"/>
      <c r="S91" s="17">
        <v>7.5838557213731103E-2</v>
      </c>
      <c r="T91" s="17">
        <v>5.3916888035839702E-2</v>
      </c>
      <c r="U91" s="17">
        <v>3.5149512719959801E-2</v>
      </c>
      <c r="V91" s="17"/>
      <c r="W91" s="17">
        <v>9.6478632897728595E-2</v>
      </c>
      <c r="X91" s="17">
        <v>3.1810574923562998E-2</v>
      </c>
      <c r="Y91" s="17">
        <v>2.66851098319369E-2</v>
      </c>
      <c r="Z91" s="17">
        <v>0</v>
      </c>
      <c r="AA91" s="17">
        <v>3.2137232741477E-2</v>
      </c>
      <c r="AB91" s="17"/>
      <c r="AC91" s="17">
        <v>7.3785798859117402E-2</v>
      </c>
      <c r="AD91" s="17">
        <v>4.2333962421606898E-2</v>
      </c>
      <c r="AE91" s="17">
        <v>3.9491108501414497E-2</v>
      </c>
    </row>
    <row r="92" spans="2:31" x14ac:dyDescent="0.35">
      <c r="B92" t="s">
        <v>110</v>
      </c>
      <c r="C92" s="17">
        <v>3.6927046469143902E-2</v>
      </c>
      <c r="D92" s="17">
        <v>5.00080452293774E-2</v>
      </c>
      <c r="E92" s="17">
        <v>2.46074070260477E-2</v>
      </c>
      <c r="F92" s="17"/>
      <c r="G92" s="17">
        <v>4.0690209825083701E-2</v>
      </c>
      <c r="H92" s="17">
        <v>2.10791961879087E-2</v>
      </c>
      <c r="I92" s="17">
        <v>1.2429037038544999E-2</v>
      </c>
      <c r="J92" s="17">
        <v>4.39693005945202E-2</v>
      </c>
      <c r="K92" s="17">
        <v>5.13607361240885E-2</v>
      </c>
      <c r="L92" s="17">
        <v>4.78634902717993E-2</v>
      </c>
      <c r="M92" s="17"/>
      <c r="N92" s="17">
        <v>3.59317363596433E-2</v>
      </c>
      <c r="O92" s="17">
        <v>5.87022376403558E-2</v>
      </c>
      <c r="P92" s="17">
        <v>3.0520810994235099E-2</v>
      </c>
      <c r="Q92" s="17">
        <v>1.9488362576546198E-2</v>
      </c>
      <c r="R92" s="17"/>
      <c r="S92" s="17">
        <v>7.5413115800958205E-2</v>
      </c>
      <c r="T92" s="17">
        <v>1.27590422821688E-2</v>
      </c>
      <c r="U92" s="17">
        <v>2.8711476338724701E-2</v>
      </c>
      <c r="V92" s="17"/>
      <c r="W92" s="17">
        <v>6.8020824618952994E-2</v>
      </c>
      <c r="X92" s="17">
        <v>8.0938507893064393E-3</v>
      </c>
      <c r="Y92" s="17">
        <v>1.40896890283667E-2</v>
      </c>
      <c r="Z92" s="17">
        <v>0.109198236592727</v>
      </c>
      <c r="AA92" s="17">
        <v>2.13642505476264E-2</v>
      </c>
      <c r="AB92" s="17"/>
      <c r="AC92" s="17">
        <v>5.7328137342397001E-2</v>
      </c>
      <c r="AD92" s="17">
        <v>1.17171101929465E-2</v>
      </c>
      <c r="AE92" s="17">
        <v>1.9982558999064402E-2</v>
      </c>
    </row>
    <row r="93" spans="2:31" x14ac:dyDescent="0.35">
      <c r="B93" t="s">
        <v>94</v>
      </c>
      <c r="C93" s="17">
        <v>4.6241158390383501E-2</v>
      </c>
      <c r="D93" s="17">
        <v>2.8600488358188101E-2</v>
      </c>
      <c r="E93" s="17">
        <v>6.3418047099963806E-2</v>
      </c>
      <c r="F93" s="17"/>
      <c r="G93" s="17">
        <v>4.7805853174248299E-2</v>
      </c>
      <c r="H93" s="17">
        <v>5.4870856196539801E-2</v>
      </c>
      <c r="I93" s="17">
        <v>5.3779533596232797E-2</v>
      </c>
      <c r="J93" s="17">
        <v>4.1634069279239502E-2</v>
      </c>
      <c r="K93" s="17">
        <v>4.3140461631559997E-2</v>
      </c>
      <c r="L93" s="17">
        <v>3.8924248503663501E-2</v>
      </c>
      <c r="M93" s="17"/>
      <c r="N93" s="17">
        <v>2.1401786229492101E-2</v>
      </c>
      <c r="O93" s="17">
        <v>3.0800368525357301E-2</v>
      </c>
      <c r="P93" s="17">
        <v>4.5527178622690602E-2</v>
      </c>
      <c r="Q93" s="17">
        <v>9.6602780089771398E-2</v>
      </c>
      <c r="R93" s="17"/>
      <c r="S93" s="17">
        <v>3.3987535668629498E-2</v>
      </c>
      <c r="T93" s="17">
        <v>3.1565524122230099E-2</v>
      </c>
      <c r="U93" s="17">
        <v>9.7499820751164201E-2</v>
      </c>
      <c r="V93" s="17"/>
      <c r="W93" s="17">
        <v>2.6868232453824501E-2</v>
      </c>
      <c r="X93" s="17">
        <v>3.2785435983801799E-2</v>
      </c>
      <c r="Y93" s="17">
        <v>0</v>
      </c>
      <c r="Z93" s="17">
        <v>8.8833427956948902E-2</v>
      </c>
      <c r="AA93" s="17">
        <v>0.131888333315061</v>
      </c>
      <c r="AB93" s="17"/>
      <c r="AC93" s="17">
        <v>2.9299418590089801E-2</v>
      </c>
      <c r="AD93" s="17">
        <v>3.6276065443922402E-2</v>
      </c>
      <c r="AE93" s="17">
        <v>0</v>
      </c>
    </row>
    <row r="94" spans="2:31" x14ac:dyDescent="0.35">
      <c r="B94" t="s">
        <v>111</v>
      </c>
      <c r="C94" s="17">
        <v>0.67373519411014005</v>
      </c>
      <c r="D94" s="17">
        <v>0.69196061336423798</v>
      </c>
      <c r="E94" s="17">
        <v>0.65608212152759604</v>
      </c>
      <c r="F94" s="17"/>
      <c r="G94" s="17">
        <v>0.65185339308202095</v>
      </c>
      <c r="H94" s="17">
        <v>0.65103600027073605</v>
      </c>
      <c r="I94" s="17">
        <v>0.743411928701188</v>
      </c>
      <c r="J94" s="17">
        <v>0.67632023739008296</v>
      </c>
      <c r="K94" s="17">
        <v>0.64294294449635403</v>
      </c>
      <c r="L94" s="17">
        <v>0.66968044852905595</v>
      </c>
      <c r="M94" s="17"/>
      <c r="N94" s="17">
        <v>0.73516501152179703</v>
      </c>
      <c r="O94" s="17">
        <v>0.63938746070054098</v>
      </c>
      <c r="P94" s="17">
        <v>0.66301274595946602</v>
      </c>
      <c r="Q94" s="17">
        <v>0.63238722912164402</v>
      </c>
      <c r="R94" s="17"/>
      <c r="S94" s="17">
        <v>0.61822967203331303</v>
      </c>
      <c r="T94" s="17">
        <v>0.76055803249186504</v>
      </c>
      <c r="U94" s="17">
        <v>0.60695236117349904</v>
      </c>
      <c r="V94" s="17"/>
      <c r="W94" s="17">
        <v>0.64028423443865301</v>
      </c>
      <c r="X94" s="17">
        <v>0.75071388120454896</v>
      </c>
      <c r="Y94" s="17">
        <v>0.84552655263236698</v>
      </c>
      <c r="Z94" s="17">
        <v>0.73247109460915305</v>
      </c>
      <c r="AA94" s="17">
        <v>0.58078408659020897</v>
      </c>
      <c r="AB94" s="17"/>
      <c r="AC94" s="17">
        <v>0.65221323397033304</v>
      </c>
      <c r="AD94" s="17">
        <v>0.76405976086616201</v>
      </c>
      <c r="AE94" s="17">
        <v>0.808147647457094</v>
      </c>
    </row>
    <row r="95" spans="2:31" x14ac:dyDescent="0.35">
      <c r="B95" t="s">
        <v>112</v>
      </c>
      <c r="C95" s="17">
        <v>9.3325454524419399E-2</v>
      </c>
      <c r="D95" s="17">
        <v>0.125455415922713</v>
      </c>
      <c r="E95" s="17">
        <v>6.3080949693706603E-2</v>
      </c>
      <c r="F95" s="17"/>
      <c r="G95" s="17">
        <v>7.8962509677968695E-2</v>
      </c>
      <c r="H95" s="17">
        <v>9.5688914934473804E-2</v>
      </c>
      <c r="I95" s="17">
        <v>5.6976373123013797E-2</v>
      </c>
      <c r="J95" s="17">
        <v>7.9831973984860097E-2</v>
      </c>
      <c r="K95" s="17">
        <v>0.110147648165451</v>
      </c>
      <c r="L95" s="17">
        <v>0.124971218830863</v>
      </c>
      <c r="M95" s="17"/>
      <c r="N95" s="17">
        <v>9.94591879486698E-2</v>
      </c>
      <c r="O95" s="17">
        <v>0.10264570487995001</v>
      </c>
      <c r="P95" s="17">
        <v>7.7398147569859202E-2</v>
      </c>
      <c r="Q95" s="17">
        <v>7.95011164924109E-2</v>
      </c>
      <c r="R95" s="17"/>
      <c r="S95" s="17">
        <v>0.151251673014689</v>
      </c>
      <c r="T95" s="17">
        <v>6.6675930318008503E-2</v>
      </c>
      <c r="U95" s="17">
        <v>6.3860989058684495E-2</v>
      </c>
      <c r="V95" s="17"/>
      <c r="W95" s="17">
        <v>0.16449945751668199</v>
      </c>
      <c r="X95" s="17">
        <v>3.9904425712869403E-2</v>
      </c>
      <c r="Y95" s="17">
        <v>4.07747988603036E-2</v>
      </c>
      <c r="Z95" s="17">
        <v>0.109198236592727</v>
      </c>
      <c r="AA95" s="17">
        <v>5.3501483289103403E-2</v>
      </c>
      <c r="AB95" s="17"/>
      <c r="AC95" s="17">
        <v>0.13111393620151399</v>
      </c>
      <c r="AD95" s="17">
        <v>5.40510726145534E-2</v>
      </c>
      <c r="AE95" s="17">
        <v>5.9473667500478902E-2</v>
      </c>
    </row>
    <row r="96" spans="2:31" x14ac:dyDescent="0.35">
      <c r="B96" t="s">
        <v>113</v>
      </c>
      <c r="C96" s="17">
        <v>0.58040973958571995</v>
      </c>
      <c r="D96" s="17">
        <v>0.56650519744152505</v>
      </c>
      <c r="E96" s="17">
        <v>0.59300117183388901</v>
      </c>
      <c r="F96" s="17"/>
      <c r="G96" s="17">
        <v>0.57289088340405303</v>
      </c>
      <c r="H96" s="17">
        <v>0.55534708533626198</v>
      </c>
      <c r="I96" s="17">
        <v>0.68643555557817404</v>
      </c>
      <c r="J96" s="17">
        <v>0.59648826340522298</v>
      </c>
      <c r="K96" s="17">
        <v>0.53279529633090295</v>
      </c>
      <c r="L96" s="17">
        <v>0.54470922969819302</v>
      </c>
      <c r="M96" s="17"/>
      <c r="N96" s="17">
        <v>0.63570582357312699</v>
      </c>
      <c r="O96" s="17">
        <v>0.53674175582059103</v>
      </c>
      <c r="P96" s="17">
        <v>0.58561459838960706</v>
      </c>
      <c r="Q96" s="17">
        <v>0.55288611262923304</v>
      </c>
      <c r="R96" s="17"/>
      <c r="S96" s="17">
        <v>0.46697799901862402</v>
      </c>
      <c r="T96" s="17">
        <v>0.69388210217385704</v>
      </c>
      <c r="U96" s="17">
        <v>0.54309137211481495</v>
      </c>
      <c r="V96" s="17"/>
      <c r="W96" s="17">
        <v>0.47578477692197102</v>
      </c>
      <c r="X96" s="17">
        <v>0.71080945549167895</v>
      </c>
      <c r="Y96" s="17">
        <v>0.80475175377206398</v>
      </c>
      <c r="Z96" s="17">
        <v>0.62327285801642596</v>
      </c>
      <c r="AA96" s="17">
        <v>0.52728260330110499</v>
      </c>
      <c r="AB96" s="17"/>
      <c r="AC96" s="17">
        <v>0.52109929776881903</v>
      </c>
      <c r="AD96" s="17">
        <v>0.71000868825160801</v>
      </c>
      <c r="AE96" s="17">
        <v>0.748673979956615</v>
      </c>
    </row>
    <row r="97" spans="2:31" x14ac:dyDescent="0.35">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row>
    <row r="98" spans="2:31" x14ac:dyDescent="0.35">
      <c r="B98" s="6" t="s">
        <v>116</v>
      </c>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row>
    <row r="99" spans="2:31" x14ac:dyDescent="0.35">
      <c r="B99" s="24" t="s">
        <v>60</v>
      </c>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row>
    <row r="100" spans="2:31" x14ac:dyDescent="0.35">
      <c r="B100" t="s">
        <v>106</v>
      </c>
      <c r="C100" s="17">
        <v>0.21973645895799099</v>
      </c>
      <c r="D100" s="17">
        <v>0.22790117940236701</v>
      </c>
      <c r="E100" s="17">
        <v>0.20954387620696199</v>
      </c>
      <c r="F100" s="17"/>
      <c r="G100" s="17">
        <v>0.251203199612828</v>
      </c>
      <c r="H100" s="17">
        <v>0.20961399351114701</v>
      </c>
      <c r="I100" s="17">
        <v>0.344816197552478</v>
      </c>
      <c r="J100" s="17">
        <v>0.24618301994033701</v>
      </c>
      <c r="K100" s="17">
        <v>0.16893456020681399</v>
      </c>
      <c r="L100" s="17">
        <v>0.12928768398638099</v>
      </c>
      <c r="M100" s="17"/>
      <c r="N100" s="17">
        <v>0.22783043765497099</v>
      </c>
      <c r="O100" s="17">
        <v>0.202504742338181</v>
      </c>
      <c r="P100" s="17">
        <v>0.19263941053771499</v>
      </c>
      <c r="Q100" s="17">
        <v>0.251361384311036</v>
      </c>
      <c r="R100" s="17"/>
      <c r="S100" s="17">
        <v>0.17510725722902301</v>
      </c>
      <c r="T100" s="17">
        <v>0.236562393150344</v>
      </c>
      <c r="U100" s="17">
        <v>0.27037758559358299</v>
      </c>
      <c r="V100" s="17"/>
      <c r="W100" s="17">
        <v>0.196614459676411</v>
      </c>
      <c r="X100" s="17">
        <v>0.27249503965899302</v>
      </c>
      <c r="Y100" s="17">
        <v>0.18711179709209499</v>
      </c>
      <c r="Z100" s="17">
        <v>0.272016694471436</v>
      </c>
      <c r="AA100" s="17">
        <v>0.205361842554875</v>
      </c>
      <c r="AB100" s="17"/>
      <c r="AC100" s="17">
        <v>0.232929282322064</v>
      </c>
      <c r="AD100" s="17">
        <v>0.27950986565358299</v>
      </c>
      <c r="AE100" s="17">
        <v>0.20153647269113101</v>
      </c>
    </row>
    <row r="101" spans="2:31" x14ac:dyDescent="0.35">
      <c r="B101" t="s">
        <v>107</v>
      </c>
      <c r="C101" s="17">
        <v>0.391508203452407</v>
      </c>
      <c r="D101" s="17">
        <v>0.35986881009009197</v>
      </c>
      <c r="E101" s="17">
        <v>0.42191879629984902</v>
      </c>
      <c r="F101" s="17"/>
      <c r="G101" s="17">
        <v>0.38400099679866501</v>
      </c>
      <c r="H101" s="17">
        <v>0.51050802568467701</v>
      </c>
      <c r="I101" s="17">
        <v>0.37989245541279598</v>
      </c>
      <c r="J101" s="17">
        <v>0.38721698375068803</v>
      </c>
      <c r="K101" s="17">
        <v>0.37120111040215198</v>
      </c>
      <c r="L101" s="17">
        <v>0.352514500162733</v>
      </c>
      <c r="M101" s="17"/>
      <c r="N101" s="17">
        <v>0.429110140348955</v>
      </c>
      <c r="O101" s="17">
        <v>0.36759721451365301</v>
      </c>
      <c r="P101" s="17">
        <v>0.43215729357955601</v>
      </c>
      <c r="Q101" s="17">
        <v>0.32949519106115999</v>
      </c>
      <c r="R101" s="17"/>
      <c r="S101" s="17">
        <v>0.35291716336273299</v>
      </c>
      <c r="T101" s="17">
        <v>0.43346327596093898</v>
      </c>
      <c r="U101" s="17">
        <v>0.32249760764950702</v>
      </c>
      <c r="V101" s="17"/>
      <c r="W101" s="17">
        <v>0.36878666322737602</v>
      </c>
      <c r="X101" s="17">
        <v>0.44714763292243898</v>
      </c>
      <c r="Y101" s="17">
        <v>0.40645694003601601</v>
      </c>
      <c r="Z101" s="17">
        <v>0</v>
      </c>
      <c r="AA101" s="17">
        <v>0.36490696785169502</v>
      </c>
      <c r="AB101" s="17"/>
      <c r="AC101" s="17">
        <v>0.418887750793068</v>
      </c>
      <c r="AD101" s="17">
        <v>0.43417672107933902</v>
      </c>
      <c r="AE101" s="17">
        <v>0.42789865420858197</v>
      </c>
    </row>
    <row r="102" spans="2:31" x14ac:dyDescent="0.35">
      <c r="B102" t="s">
        <v>108</v>
      </c>
      <c r="C102" s="17">
        <v>0.180199691338957</v>
      </c>
      <c r="D102" s="17">
        <v>0.17854612411822601</v>
      </c>
      <c r="E102" s="17">
        <v>0.182840671707824</v>
      </c>
      <c r="F102" s="17"/>
      <c r="G102" s="17">
        <v>0.18182794594306201</v>
      </c>
      <c r="H102" s="17">
        <v>0.14069033985600099</v>
      </c>
      <c r="I102" s="17">
        <v>0.13450855416867799</v>
      </c>
      <c r="J102" s="17">
        <v>0.15609441859749701</v>
      </c>
      <c r="K102" s="17">
        <v>0.19112728631942599</v>
      </c>
      <c r="L102" s="17">
        <v>0.248052485489065</v>
      </c>
      <c r="M102" s="17"/>
      <c r="N102" s="17">
        <v>0.169395449207349</v>
      </c>
      <c r="O102" s="17">
        <v>0.17625643405484001</v>
      </c>
      <c r="P102" s="17">
        <v>0.18584510387318201</v>
      </c>
      <c r="Q102" s="17">
        <v>0.198298836526414</v>
      </c>
      <c r="R102" s="17"/>
      <c r="S102" s="17">
        <v>0.17158954369649099</v>
      </c>
      <c r="T102" s="17">
        <v>0.17697029160406999</v>
      </c>
      <c r="U102" s="17">
        <v>0.22608523795390301</v>
      </c>
      <c r="V102" s="17"/>
      <c r="W102" s="17">
        <v>0.16381650767619699</v>
      </c>
      <c r="X102" s="17">
        <v>0.140026058590181</v>
      </c>
      <c r="Y102" s="17">
        <v>0.24093928098273701</v>
      </c>
      <c r="Z102" s="17">
        <v>0.51572806638581303</v>
      </c>
      <c r="AA102" s="17">
        <v>0.22922199936542301</v>
      </c>
      <c r="AB102" s="17"/>
      <c r="AC102" s="17">
        <v>0.13053587885937001</v>
      </c>
      <c r="AD102" s="17">
        <v>0.14540425484563099</v>
      </c>
      <c r="AE102" s="17">
        <v>0.218762151443295</v>
      </c>
    </row>
    <row r="103" spans="2:31" x14ac:dyDescent="0.35">
      <c r="B103" t="s">
        <v>109</v>
      </c>
      <c r="C103" s="17">
        <v>8.2012229221376895E-2</v>
      </c>
      <c r="D103" s="17">
        <v>0.10154709714360501</v>
      </c>
      <c r="E103" s="17">
        <v>6.37718423708835E-2</v>
      </c>
      <c r="F103" s="17"/>
      <c r="G103" s="17">
        <v>6.2175226440009099E-2</v>
      </c>
      <c r="H103" s="17">
        <v>1.68958300043155E-2</v>
      </c>
      <c r="I103" s="17">
        <v>5.07021344256448E-2</v>
      </c>
      <c r="J103" s="17">
        <v>7.5161511354298605E-2</v>
      </c>
      <c r="K103" s="17">
        <v>0.105726263270771</v>
      </c>
      <c r="L103" s="17">
        <v>0.14527621534999199</v>
      </c>
      <c r="M103" s="17"/>
      <c r="N103" s="17">
        <v>6.1666679301888398E-2</v>
      </c>
      <c r="O103" s="17">
        <v>0.10527944258009</v>
      </c>
      <c r="P103" s="17">
        <v>8.5183264917025006E-2</v>
      </c>
      <c r="Q103" s="17">
        <v>8.2219138521589796E-2</v>
      </c>
      <c r="R103" s="17"/>
      <c r="S103" s="17">
        <v>0.13883536985546299</v>
      </c>
      <c r="T103" s="17">
        <v>6.2234590073111398E-2</v>
      </c>
      <c r="U103" s="17">
        <v>4.0672090438497503E-2</v>
      </c>
      <c r="V103" s="17"/>
      <c r="W103" s="17">
        <v>0.13136606805551601</v>
      </c>
      <c r="X103" s="17">
        <v>5.75699969090359E-2</v>
      </c>
      <c r="Y103" s="17">
        <v>2.8179378056733501E-2</v>
      </c>
      <c r="Z103" s="17">
        <v>0</v>
      </c>
      <c r="AA103" s="17">
        <v>4.9777924860841503E-2</v>
      </c>
      <c r="AB103" s="17"/>
      <c r="AC103" s="17">
        <v>0.101412075370702</v>
      </c>
      <c r="AD103" s="17">
        <v>6.3468490354676804E-2</v>
      </c>
      <c r="AE103" s="17">
        <v>3.8167028107434102E-2</v>
      </c>
    </row>
    <row r="104" spans="2:31" x14ac:dyDescent="0.35">
      <c r="B104" t="s">
        <v>110</v>
      </c>
      <c r="C104" s="17">
        <v>5.75496020743725E-2</v>
      </c>
      <c r="D104" s="17">
        <v>8.8360333050453294E-2</v>
      </c>
      <c r="E104" s="17">
        <v>2.8359663194142699E-2</v>
      </c>
      <c r="F104" s="17"/>
      <c r="G104" s="17">
        <v>2.87387465315216E-2</v>
      </c>
      <c r="H104" s="17">
        <v>3.0948627462921399E-2</v>
      </c>
      <c r="I104" s="17">
        <v>4.6638748983591799E-2</v>
      </c>
      <c r="J104" s="17">
        <v>6.8289182207060997E-2</v>
      </c>
      <c r="K104" s="17">
        <v>8.6366724902331299E-2</v>
      </c>
      <c r="L104" s="17">
        <v>6.9113462877258197E-2</v>
      </c>
      <c r="M104" s="17"/>
      <c r="N104" s="17">
        <v>6.5788508877396207E-2</v>
      </c>
      <c r="O104" s="17">
        <v>6.7932366978607994E-2</v>
      </c>
      <c r="P104" s="17">
        <v>4.9645816725808402E-2</v>
      </c>
      <c r="Q104" s="17">
        <v>4.1500968655093298E-2</v>
      </c>
      <c r="R104" s="17"/>
      <c r="S104" s="17">
        <v>0.106827095635739</v>
      </c>
      <c r="T104" s="17">
        <v>2.6076126771496701E-2</v>
      </c>
      <c r="U104" s="17">
        <v>5.7766241086856497E-2</v>
      </c>
      <c r="V104" s="17"/>
      <c r="W104" s="17">
        <v>8.5014026383729194E-2</v>
      </c>
      <c r="X104" s="17">
        <v>1.8341799781324199E-2</v>
      </c>
      <c r="Y104" s="17">
        <v>6.1328202532291501E-2</v>
      </c>
      <c r="Z104" s="17">
        <v>0.12342181118580201</v>
      </c>
      <c r="AA104" s="17">
        <v>6.1710781406386903E-2</v>
      </c>
      <c r="AB104" s="17"/>
      <c r="AC104" s="17">
        <v>7.1987883871561506E-2</v>
      </c>
      <c r="AD104" s="17">
        <v>2.32196543926999E-2</v>
      </c>
      <c r="AE104" s="17">
        <v>5.9640808608948298E-2</v>
      </c>
    </row>
    <row r="105" spans="2:31" x14ac:dyDescent="0.35">
      <c r="B105" t="s">
        <v>94</v>
      </c>
      <c r="C105" s="17">
        <v>6.8993814954894706E-2</v>
      </c>
      <c r="D105" s="17">
        <v>4.3776456195256101E-2</v>
      </c>
      <c r="E105" s="17">
        <v>9.35651502203389E-2</v>
      </c>
      <c r="F105" s="17"/>
      <c r="G105" s="17">
        <v>9.2053884673914302E-2</v>
      </c>
      <c r="H105" s="17">
        <v>9.1343183480937798E-2</v>
      </c>
      <c r="I105" s="17">
        <v>4.3441909456810798E-2</v>
      </c>
      <c r="J105" s="17">
        <v>6.7054884150118399E-2</v>
      </c>
      <c r="K105" s="17">
        <v>7.6644054898505704E-2</v>
      </c>
      <c r="L105" s="17">
        <v>5.5755652134571301E-2</v>
      </c>
      <c r="M105" s="17"/>
      <c r="N105" s="17">
        <v>4.62087846094398E-2</v>
      </c>
      <c r="O105" s="17">
        <v>8.0429799534628504E-2</v>
      </c>
      <c r="P105" s="17">
        <v>5.4529110366713901E-2</v>
      </c>
      <c r="Q105" s="17">
        <v>9.7124480924707102E-2</v>
      </c>
      <c r="R105" s="17"/>
      <c r="S105" s="17">
        <v>5.4723570220551097E-2</v>
      </c>
      <c r="T105" s="17">
        <v>6.4693322440038101E-2</v>
      </c>
      <c r="U105" s="17">
        <v>8.26012372776527E-2</v>
      </c>
      <c r="V105" s="17"/>
      <c r="W105" s="17">
        <v>5.4402274980770597E-2</v>
      </c>
      <c r="X105" s="17">
        <v>6.4419472138027595E-2</v>
      </c>
      <c r="Y105" s="17">
        <v>7.5984401300127097E-2</v>
      </c>
      <c r="Z105" s="17">
        <v>8.8833427956948902E-2</v>
      </c>
      <c r="AA105" s="17">
        <v>8.9020483960777899E-2</v>
      </c>
      <c r="AB105" s="17"/>
      <c r="AC105" s="17">
        <v>4.42471287832343E-2</v>
      </c>
      <c r="AD105" s="17">
        <v>5.4221013674070402E-2</v>
      </c>
      <c r="AE105" s="17">
        <v>5.3994884940609597E-2</v>
      </c>
    </row>
    <row r="106" spans="2:31" x14ac:dyDescent="0.35">
      <c r="B106" t="s">
        <v>111</v>
      </c>
      <c r="C106" s="17">
        <v>0.61124466241039799</v>
      </c>
      <c r="D106" s="17">
        <v>0.58776998949245896</v>
      </c>
      <c r="E106" s="17">
        <v>0.63146267250681098</v>
      </c>
      <c r="F106" s="17"/>
      <c r="G106" s="17">
        <v>0.63520419641149295</v>
      </c>
      <c r="H106" s="17">
        <v>0.72012201919582397</v>
      </c>
      <c r="I106" s="17">
        <v>0.72470865296527398</v>
      </c>
      <c r="J106" s="17">
        <v>0.633400003691025</v>
      </c>
      <c r="K106" s="17">
        <v>0.54013567060896595</v>
      </c>
      <c r="L106" s="17">
        <v>0.48180218414911402</v>
      </c>
      <c r="M106" s="17"/>
      <c r="N106" s="17">
        <v>0.65694057800392702</v>
      </c>
      <c r="O106" s="17">
        <v>0.57010195685183396</v>
      </c>
      <c r="P106" s="17">
        <v>0.62479670411727095</v>
      </c>
      <c r="Q106" s="17">
        <v>0.58085657537219604</v>
      </c>
      <c r="R106" s="17"/>
      <c r="S106" s="17">
        <v>0.52802442059175603</v>
      </c>
      <c r="T106" s="17">
        <v>0.67002566911128303</v>
      </c>
      <c r="U106" s="17">
        <v>0.59287519324309002</v>
      </c>
      <c r="V106" s="17"/>
      <c r="W106" s="17">
        <v>0.56540112290378697</v>
      </c>
      <c r="X106" s="17">
        <v>0.719642672581432</v>
      </c>
      <c r="Y106" s="17">
        <v>0.59356873712811098</v>
      </c>
      <c r="Z106" s="17">
        <v>0.272016694471436</v>
      </c>
      <c r="AA106" s="17">
        <v>0.57026881040657096</v>
      </c>
      <c r="AB106" s="17"/>
      <c r="AC106" s="17">
        <v>0.65181703311513195</v>
      </c>
      <c r="AD106" s="17">
        <v>0.71368658673292196</v>
      </c>
      <c r="AE106" s="17">
        <v>0.62943512689971304</v>
      </c>
    </row>
    <row r="107" spans="2:31" x14ac:dyDescent="0.35">
      <c r="B107" t="s">
        <v>112</v>
      </c>
      <c r="C107" s="17">
        <v>0.13956183129574901</v>
      </c>
      <c r="D107" s="17">
        <v>0.18990743019405901</v>
      </c>
      <c r="E107" s="17">
        <v>9.2131505565026195E-2</v>
      </c>
      <c r="F107" s="17"/>
      <c r="G107" s="17">
        <v>9.0913972971530796E-2</v>
      </c>
      <c r="H107" s="17">
        <v>4.7844457467236902E-2</v>
      </c>
      <c r="I107" s="17">
        <v>9.7340883409236606E-2</v>
      </c>
      <c r="J107" s="17">
        <v>0.14345069356136</v>
      </c>
      <c r="K107" s="17">
        <v>0.192092988173102</v>
      </c>
      <c r="L107" s="17">
        <v>0.21438967822725</v>
      </c>
      <c r="M107" s="17"/>
      <c r="N107" s="17">
        <v>0.127455188179285</v>
      </c>
      <c r="O107" s="17">
        <v>0.173211809558698</v>
      </c>
      <c r="P107" s="17">
        <v>0.134829081642833</v>
      </c>
      <c r="Q107" s="17">
        <v>0.123720107176683</v>
      </c>
      <c r="R107" s="17"/>
      <c r="S107" s="17">
        <v>0.24566246549120099</v>
      </c>
      <c r="T107" s="17">
        <v>8.8310716844608103E-2</v>
      </c>
      <c r="U107" s="17">
        <v>9.8438331525354E-2</v>
      </c>
      <c r="V107" s="17"/>
      <c r="W107" s="17">
        <v>0.216380094439245</v>
      </c>
      <c r="X107" s="17">
        <v>7.5911796690359995E-2</v>
      </c>
      <c r="Y107" s="17">
        <v>8.9507580589024999E-2</v>
      </c>
      <c r="Z107" s="17">
        <v>0.12342181118580201</v>
      </c>
      <c r="AA107" s="17">
        <v>0.111488706267228</v>
      </c>
      <c r="AB107" s="17"/>
      <c r="AC107" s="17">
        <v>0.17339995924226301</v>
      </c>
      <c r="AD107" s="17">
        <v>8.66881447473766E-2</v>
      </c>
      <c r="AE107" s="17">
        <v>9.7807836716382393E-2</v>
      </c>
    </row>
    <row r="108" spans="2:31" x14ac:dyDescent="0.35">
      <c r="B108" t="s">
        <v>113</v>
      </c>
      <c r="C108" s="17">
        <v>0.47168283111464898</v>
      </c>
      <c r="D108" s="17">
        <v>0.39786255929840098</v>
      </c>
      <c r="E108" s="17">
        <v>0.53933116694178496</v>
      </c>
      <c r="F108" s="17"/>
      <c r="G108" s="17">
        <v>0.54429022343996303</v>
      </c>
      <c r="H108" s="17">
        <v>0.67227756172858699</v>
      </c>
      <c r="I108" s="17">
        <v>0.62736776955603701</v>
      </c>
      <c r="J108" s="17">
        <v>0.48994931012966603</v>
      </c>
      <c r="K108" s="17">
        <v>0.348042682435863</v>
      </c>
      <c r="L108" s="17">
        <v>0.267412505921864</v>
      </c>
      <c r="M108" s="17"/>
      <c r="N108" s="17">
        <v>0.52948538982464199</v>
      </c>
      <c r="O108" s="17">
        <v>0.39689014729313599</v>
      </c>
      <c r="P108" s="17">
        <v>0.48996762247443798</v>
      </c>
      <c r="Q108" s="17">
        <v>0.45713646819551301</v>
      </c>
      <c r="R108" s="17"/>
      <c r="S108" s="17">
        <v>0.28236195510055501</v>
      </c>
      <c r="T108" s="17">
        <v>0.58171495226667502</v>
      </c>
      <c r="U108" s="17">
        <v>0.49443686171773599</v>
      </c>
      <c r="V108" s="17"/>
      <c r="W108" s="17">
        <v>0.34902102846454303</v>
      </c>
      <c r="X108" s="17">
        <v>0.64373087589107203</v>
      </c>
      <c r="Y108" s="17">
        <v>0.50406115653908601</v>
      </c>
      <c r="Z108" s="17">
        <v>0.148594883285634</v>
      </c>
      <c r="AA108" s="17">
        <v>0.458780104139342</v>
      </c>
      <c r="AB108" s="17"/>
      <c r="AC108" s="17">
        <v>0.47841707387286903</v>
      </c>
      <c r="AD108" s="17">
        <v>0.626998441985545</v>
      </c>
      <c r="AE108" s="17">
        <v>0.53162729018333099</v>
      </c>
    </row>
    <row r="109" spans="2:31" x14ac:dyDescent="0.35">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row>
    <row r="110" spans="2:31" x14ac:dyDescent="0.35">
      <c r="B110" s="6" t="s">
        <v>117</v>
      </c>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row>
    <row r="111" spans="2:31" x14ac:dyDescent="0.35">
      <c r="B111" s="24" t="s">
        <v>60</v>
      </c>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row>
    <row r="112" spans="2:31" x14ac:dyDescent="0.35">
      <c r="B112" t="s">
        <v>106</v>
      </c>
      <c r="C112" s="17">
        <v>0.31919813262128299</v>
      </c>
      <c r="D112" s="17">
        <v>0.36297810386499102</v>
      </c>
      <c r="E112" s="17">
        <v>0.27911292902828</v>
      </c>
      <c r="F112" s="17"/>
      <c r="G112" s="17">
        <v>0.17343430432408199</v>
      </c>
      <c r="H112" s="17">
        <v>0.20258759478184399</v>
      </c>
      <c r="I112" s="17">
        <v>0.34690761045160101</v>
      </c>
      <c r="J112" s="17">
        <v>0.38267988591873098</v>
      </c>
      <c r="K112" s="17">
        <v>0.38251197755648603</v>
      </c>
      <c r="L112" s="17">
        <v>0.36671518317271701</v>
      </c>
      <c r="M112" s="17"/>
      <c r="N112" s="17">
        <v>0.34730770543370398</v>
      </c>
      <c r="O112" s="17">
        <v>0.30936359021186299</v>
      </c>
      <c r="P112" s="17">
        <v>0.265846857340297</v>
      </c>
      <c r="Q112" s="17">
        <v>0.32040795922638798</v>
      </c>
      <c r="R112" s="17"/>
      <c r="S112" s="17">
        <v>0.35464777286200599</v>
      </c>
      <c r="T112" s="17">
        <v>0.36250584274731101</v>
      </c>
      <c r="U112" s="17">
        <v>0.19958241900849599</v>
      </c>
      <c r="V112" s="17"/>
      <c r="W112" s="17">
        <v>0.34951010092428902</v>
      </c>
      <c r="X112" s="17">
        <v>0.332743188728166</v>
      </c>
      <c r="Y112" s="17">
        <v>0.37344595491089799</v>
      </c>
      <c r="Z112" s="17">
        <v>0.553769174455358</v>
      </c>
      <c r="AA112" s="17">
        <v>0.267847011076361</v>
      </c>
      <c r="AB112" s="17"/>
      <c r="AC112" s="17">
        <v>0.28856366373895398</v>
      </c>
      <c r="AD112" s="17">
        <v>0.330653141963833</v>
      </c>
      <c r="AE112" s="17">
        <v>0.23457597304189901</v>
      </c>
    </row>
    <row r="113" spans="2:31" x14ac:dyDescent="0.35">
      <c r="B113" t="s">
        <v>107</v>
      </c>
      <c r="C113" s="17">
        <v>0.43846310037814601</v>
      </c>
      <c r="D113" s="17">
        <v>0.41818921965057898</v>
      </c>
      <c r="E113" s="17">
        <v>0.45680661500184</v>
      </c>
      <c r="F113" s="17"/>
      <c r="G113" s="17">
        <v>0.44612252055183599</v>
      </c>
      <c r="H113" s="17">
        <v>0.461386379398111</v>
      </c>
      <c r="I113" s="17">
        <v>0.428503176939318</v>
      </c>
      <c r="J113" s="17">
        <v>0.37095186297945099</v>
      </c>
      <c r="K113" s="17">
        <v>0.430782121018769</v>
      </c>
      <c r="L113" s="17">
        <v>0.47559576682093502</v>
      </c>
      <c r="M113" s="17"/>
      <c r="N113" s="17">
        <v>0.44865871552859399</v>
      </c>
      <c r="O113" s="17">
        <v>0.42968794194870302</v>
      </c>
      <c r="P113" s="17">
        <v>0.47619907785210902</v>
      </c>
      <c r="Q113" s="17">
        <v>0.406605875188082</v>
      </c>
      <c r="R113" s="17"/>
      <c r="S113" s="17">
        <v>0.41394863109817998</v>
      </c>
      <c r="T113" s="17">
        <v>0.46095970562338701</v>
      </c>
      <c r="U113" s="17">
        <v>0.45289019454377999</v>
      </c>
      <c r="V113" s="17"/>
      <c r="W113" s="17">
        <v>0.42780824120201399</v>
      </c>
      <c r="X113" s="17">
        <v>0.45602545821600399</v>
      </c>
      <c r="Y113" s="17">
        <v>0.397152669341021</v>
      </c>
      <c r="Z113" s="17">
        <v>0.248199160994966</v>
      </c>
      <c r="AA113" s="17">
        <v>0.38274770845100797</v>
      </c>
      <c r="AB113" s="17"/>
      <c r="AC113" s="17">
        <v>0.45883051896288501</v>
      </c>
      <c r="AD113" s="17">
        <v>0.44919205835210602</v>
      </c>
      <c r="AE113" s="17">
        <v>0.48082017759477302</v>
      </c>
    </row>
    <row r="114" spans="2:31" x14ac:dyDescent="0.35">
      <c r="B114" t="s">
        <v>108</v>
      </c>
      <c r="C114" s="17">
        <v>0.12194662010243799</v>
      </c>
      <c r="D114" s="17">
        <v>0.101364042843392</v>
      </c>
      <c r="E114" s="17">
        <v>0.14238663833160101</v>
      </c>
      <c r="F114" s="17"/>
      <c r="G114" s="17">
        <v>0.22137824406576201</v>
      </c>
      <c r="H114" s="17">
        <v>0.20258759478184399</v>
      </c>
      <c r="I114" s="17">
        <v>0.106573080921001</v>
      </c>
      <c r="J114" s="17">
        <v>0.13067360372661799</v>
      </c>
      <c r="K114" s="17">
        <v>6.02035059134488E-2</v>
      </c>
      <c r="L114" s="17">
        <v>7.1744183498182207E-2</v>
      </c>
      <c r="M114" s="17"/>
      <c r="N114" s="17">
        <v>9.5763831122817805E-2</v>
      </c>
      <c r="O114" s="17">
        <v>0.15032520274064001</v>
      </c>
      <c r="P114" s="17">
        <v>0.153246774451784</v>
      </c>
      <c r="Q114" s="17">
        <v>0.107405330147159</v>
      </c>
      <c r="R114" s="17"/>
      <c r="S114" s="17">
        <v>8.4057397147035903E-2</v>
      </c>
      <c r="T114" s="17">
        <v>0.10552425131572001</v>
      </c>
      <c r="U114" s="17">
        <v>0.19264963606315499</v>
      </c>
      <c r="V114" s="17"/>
      <c r="W114" s="17">
        <v>9.7888293480152599E-2</v>
      </c>
      <c r="X114" s="17">
        <v>0.13351102525521699</v>
      </c>
      <c r="Y114" s="17">
        <v>0.13568707116723899</v>
      </c>
      <c r="Z114" s="17">
        <v>0.109198236592727</v>
      </c>
      <c r="AA114" s="17">
        <v>0.177599507968978</v>
      </c>
      <c r="AB114" s="17"/>
      <c r="AC114" s="17">
        <v>0.12587615203373501</v>
      </c>
      <c r="AD114" s="17">
        <v>0.131773184566429</v>
      </c>
      <c r="AE114" s="17">
        <v>0.183396359540897</v>
      </c>
    </row>
    <row r="115" spans="2:31" x14ac:dyDescent="0.35">
      <c r="B115" t="s">
        <v>109</v>
      </c>
      <c r="C115" s="17">
        <v>4.2253632946995898E-2</v>
      </c>
      <c r="D115" s="17">
        <v>4.9058772672364102E-2</v>
      </c>
      <c r="E115" s="17">
        <v>3.5979649490679201E-2</v>
      </c>
      <c r="F115" s="17"/>
      <c r="G115" s="17">
        <v>4.66659414718648E-2</v>
      </c>
      <c r="H115" s="17">
        <v>2.8105594917211599E-2</v>
      </c>
      <c r="I115" s="17">
        <v>5.2793547324767799E-2</v>
      </c>
      <c r="J115" s="17">
        <v>2.7756046186159601E-2</v>
      </c>
      <c r="K115" s="17">
        <v>4.2432164695517097E-2</v>
      </c>
      <c r="L115" s="17">
        <v>4.78634902717993E-2</v>
      </c>
      <c r="M115" s="17"/>
      <c r="N115" s="17">
        <v>3.9399575906841497E-2</v>
      </c>
      <c r="O115" s="17">
        <v>4.0176946725441101E-2</v>
      </c>
      <c r="P115" s="17">
        <v>3.5251191111823399E-2</v>
      </c>
      <c r="Q115" s="17">
        <v>5.67841520269773E-2</v>
      </c>
      <c r="R115" s="17"/>
      <c r="S115" s="17">
        <v>6.4946217787912305E-2</v>
      </c>
      <c r="T115" s="17">
        <v>2.4345081850611499E-2</v>
      </c>
      <c r="U115" s="17">
        <v>3.1937412933112599E-2</v>
      </c>
      <c r="V115" s="17"/>
      <c r="W115" s="17">
        <v>3.8096786774944498E-2</v>
      </c>
      <c r="X115" s="17">
        <v>3.04370189517463E-2</v>
      </c>
      <c r="Y115" s="17">
        <v>7.1100122944588104E-2</v>
      </c>
      <c r="Z115" s="17">
        <v>8.8833427956948902E-2</v>
      </c>
      <c r="AA115" s="17">
        <v>3.5117333295440499E-2</v>
      </c>
      <c r="AB115" s="17"/>
      <c r="AC115" s="17">
        <v>4.0642708182567398E-2</v>
      </c>
      <c r="AD115" s="17">
        <v>3.0617821797059401E-2</v>
      </c>
      <c r="AE115" s="17">
        <v>7.5665192117465099E-2</v>
      </c>
    </row>
    <row r="116" spans="2:31" x14ac:dyDescent="0.35">
      <c r="B116" t="s">
        <v>110</v>
      </c>
      <c r="C116" s="17">
        <v>2.9742217080775301E-2</v>
      </c>
      <c r="D116" s="17">
        <v>4.5251023711917499E-2</v>
      </c>
      <c r="E116" s="17">
        <v>1.5053786225230801E-2</v>
      </c>
      <c r="F116" s="17"/>
      <c r="G116" s="17">
        <v>4.0690209825083701E-2</v>
      </c>
      <c r="H116" s="17">
        <v>3.0948627462921399E-2</v>
      </c>
      <c r="I116" s="17">
        <v>2.1780674906501901E-2</v>
      </c>
      <c r="J116" s="17">
        <v>3.8197904705620601E-2</v>
      </c>
      <c r="K116" s="17">
        <v>3.5005988778242798E-2</v>
      </c>
      <c r="L116" s="17">
        <v>1.8619251984534901E-2</v>
      </c>
      <c r="M116" s="17"/>
      <c r="N116" s="17">
        <v>3.9889069506607602E-2</v>
      </c>
      <c r="O116" s="17">
        <v>3.1181663800282301E-2</v>
      </c>
      <c r="P116" s="17">
        <v>1.6526327858109702E-2</v>
      </c>
      <c r="Q116" s="17">
        <v>2.3819281135228999E-2</v>
      </c>
      <c r="R116" s="17"/>
      <c r="S116" s="17">
        <v>4.69407912504669E-2</v>
      </c>
      <c r="T116" s="17">
        <v>9.9362216728830308E-3</v>
      </c>
      <c r="U116" s="17">
        <v>4.36057188448183E-2</v>
      </c>
      <c r="V116" s="17"/>
      <c r="W116" s="17">
        <v>4.4574192247599599E-2</v>
      </c>
      <c r="X116" s="17">
        <v>1.43619641704724E-2</v>
      </c>
      <c r="Y116" s="17">
        <v>2.2614181636253401E-2</v>
      </c>
      <c r="Z116" s="17">
        <v>0</v>
      </c>
      <c r="AA116" s="17">
        <v>4.9022150466409897E-2</v>
      </c>
      <c r="AB116" s="17"/>
      <c r="AC116" s="17">
        <v>4.6627795461583098E-2</v>
      </c>
      <c r="AD116" s="17">
        <v>1.6142927156726002E-2</v>
      </c>
      <c r="AE116" s="17">
        <v>2.55422977049653E-2</v>
      </c>
    </row>
    <row r="117" spans="2:31" x14ac:dyDescent="0.35">
      <c r="B117" t="s">
        <v>94</v>
      </c>
      <c r="C117" s="17">
        <v>4.8396296870361503E-2</v>
      </c>
      <c r="D117" s="17">
        <v>2.3158837256756701E-2</v>
      </c>
      <c r="E117" s="17">
        <v>7.0660381922368398E-2</v>
      </c>
      <c r="F117" s="17"/>
      <c r="G117" s="17">
        <v>7.1708779761372493E-2</v>
      </c>
      <c r="H117" s="17">
        <v>7.4384208658068607E-2</v>
      </c>
      <c r="I117" s="17">
        <v>4.3441909456810798E-2</v>
      </c>
      <c r="J117" s="17">
        <v>4.9740696483419701E-2</v>
      </c>
      <c r="K117" s="17">
        <v>4.9064242037537301E-2</v>
      </c>
      <c r="L117" s="17">
        <v>1.9462124251831799E-2</v>
      </c>
      <c r="M117" s="17"/>
      <c r="N117" s="17">
        <v>2.8981102501434399E-2</v>
      </c>
      <c r="O117" s="17">
        <v>3.9264654573071399E-2</v>
      </c>
      <c r="P117" s="17">
        <v>5.29297713858762E-2</v>
      </c>
      <c r="Q117" s="17">
        <v>8.4977402276164696E-2</v>
      </c>
      <c r="R117" s="17"/>
      <c r="S117" s="17">
        <v>3.5459189854398998E-2</v>
      </c>
      <c r="T117" s="17">
        <v>3.6728896790087902E-2</v>
      </c>
      <c r="U117" s="17">
        <v>7.9334618606637999E-2</v>
      </c>
      <c r="V117" s="17"/>
      <c r="W117" s="17">
        <v>4.2122385370999903E-2</v>
      </c>
      <c r="X117" s="17">
        <v>3.2921344678394499E-2</v>
      </c>
      <c r="Y117" s="17">
        <v>0</v>
      </c>
      <c r="Z117" s="17">
        <v>0</v>
      </c>
      <c r="AA117" s="17">
        <v>8.7666288741802698E-2</v>
      </c>
      <c r="AB117" s="17"/>
      <c r="AC117" s="17">
        <v>3.9459161620275997E-2</v>
      </c>
      <c r="AD117" s="17">
        <v>4.1620866163845902E-2</v>
      </c>
      <c r="AE117" s="17">
        <v>0</v>
      </c>
    </row>
    <row r="118" spans="2:31" x14ac:dyDescent="0.35">
      <c r="B118" t="s">
        <v>111</v>
      </c>
      <c r="C118" s="17">
        <v>0.757661232999429</v>
      </c>
      <c r="D118" s="17">
        <v>0.78116732351556994</v>
      </c>
      <c r="E118" s="17">
        <v>0.73591954403012005</v>
      </c>
      <c r="F118" s="17"/>
      <c r="G118" s="17">
        <v>0.61955682487591701</v>
      </c>
      <c r="H118" s="17">
        <v>0.66397397417995496</v>
      </c>
      <c r="I118" s="17">
        <v>0.77541078739091895</v>
      </c>
      <c r="J118" s="17">
        <v>0.75363174889818196</v>
      </c>
      <c r="K118" s="17">
        <v>0.81329409857525403</v>
      </c>
      <c r="L118" s="17">
        <v>0.84231094999365197</v>
      </c>
      <c r="M118" s="17"/>
      <c r="N118" s="17">
        <v>0.79596642096229897</v>
      </c>
      <c r="O118" s="17">
        <v>0.73905153216056596</v>
      </c>
      <c r="P118" s="17">
        <v>0.74204593519240603</v>
      </c>
      <c r="Q118" s="17">
        <v>0.72701383441446998</v>
      </c>
      <c r="R118" s="17"/>
      <c r="S118" s="17">
        <v>0.76859640396018603</v>
      </c>
      <c r="T118" s="17">
        <v>0.82346554837069796</v>
      </c>
      <c r="U118" s="17">
        <v>0.65247261355227604</v>
      </c>
      <c r="V118" s="17"/>
      <c r="W118" s="17">
        <v>0.77731834212630302</v>
      </c>
      <c r="X118" s="17">
        <v>0.78876864694417004</v>
      </c>
      <c r="Y118" s="17">
        <v>0.77059862425191905</v>
      </c>
      <c r="Z118" s="17">
        <v>0.80196833545032398</v>
      </c>
      <c r="AA118" s="17">
        <v>0.65059471952736903</v>
      </c>
      <c r="AB118" s="17"/>
      <c r="AC118" s="17">
        <v>0.74739418270183899</v>
      </c>
      <c r="AD118" s="17">
        <v>0.77984520031593996</v>
      </c>
      <c r="AE118" s="17">
        <v>0.71539615063667295</v>
      </c>
    </row>
    <row r="119" spans="2:31" x14ac:dyDescent="0.35">
      <c r="B119" t="s">
        <v>112</v>
      </c>
      <c r="C119" s="17">
        <v>7.1995850027771202E-2</v>
      </c>
      <c r="D119" s="17">
        <v>9.4309796384281594E-2</v>
      </c>
      <c r="E119" s="17">
        <v>5.103343571591E-2</v>
      </c>
      <c r="F119" s="17"/>
      <c r="G119" s="17">
        <v>8.73561512969485E-2</v>
      </c>
      <c r="H119" s="17">
        <v>5.9054222380132998E-2</v>
      </c>
      <c r="I119" s="17">
        <v>7.4574222231269693E-2</v>
      </c>
      <c r="J119" s="17">
        <v>6.5953950891780203E-2</v>
      </c>
      <c r="K119" s="17">
        <v>7.7438153473759805E-2</v>
      </c>
      <c r="L119" s="17">
        <v>6.6482742256334201E-2</v>
      </c>
      <c r="M119" s="17"/>
      <c r="N119" s="17">
        <v>7.9288645413449196E-2</v>
      </c>
      <c r="O119" s="17">
        <v>7.1358610525723398E-2</v>
      </c>
      <c r="P119" s="17">
        <v>5.1777518969933101E-2</v>
      </c>
      <c r="Q119" s="17">
        <v>8.0603433162206306E-2</v>
      </c>
      <c r="R119" s="17"/>
      <c r="S119" s="17">
        <v>0.111887009038379</v>
      </c>
      <c r="T119" s="17">
        <v>3.4281303523494497E-2</v>
      </c>
      <c r="U119" s="17">
        <v>7.5543131777930803E-2</v>
      </c>
      <c r="V119" s="17"/>
      <c r="W119" s="17">
        <v>8.2670979022544097E-2</v>
      </c>
      <c r="X119" s="17">
        <v>4.4798983122218701E-2</v>
      </c>
      <c r="Y119" s="17">
        <v>9.3714304580841498E-2</v>
      </c>
      <c r="Z119" s="17">
        <v>8.8833427956948902E-2</v>
      </c>
      <c r="AA119" s="17">
        <v>8.41394837618505E-2</v>
      </c>
      <c r="AB119" s="17"/>
      <c r="AC119" s="17">
        <v>8.7270503644150593E-2</v>
      </c>
      <c r="AD119" s="17">
        <v>4.6760748953785403E-2</v>
      </c>
      <c r="AE119" s="17">
        <v>0.10120748982243</v>
      </c>
    </row>
    <row r="120" spans="2:31" x14ac:dyDescent="0.35">
      <c r="B120" t="s">
        <v>113</v>
      </c>
      <c r="C120" s="17">
        <v>0.68566538297165802</v>
      </c>
      <c r="D120" s="17">
        <v>0.686857527131288</v>
      </c>
      <c r="E120" s="17">
        <v>0.68488610831421004</v>
      </c>
      <c r="F120" s="17"/>
      <c r="G120" s="17">
        <v>0.53220067357896905</v>
      </c>
      <c r="H120" s="17">
        <v>0.60491975179982105</v>
      </c>
      <c r="I120" s="17">
        <v>0.70083656515964898</v>
      </c>
      <c r="J120" s="17">
        <v>0.68767779800640205</v>
      </c>
      <c r="K120" s="17">
        <v>0.73585594510149399</v>
      </c>
      <c r="L120" s="17">
        <v>0.77582820773731798</v>
      </c>
      <c r="M120" s="17"/>
      <c r="N120" s="17">
        <v>0.71667777554884904</v>
      </c>
      <c r="O120" s="17">
        <v>0.66769292163484195</v>
      </c>
      <c r="P120" s="17">
        <v>0.69026841622247304</v>
      </c>
      <c r="Q120" s="17">
        <v>0.64641040125226301</v>
      </c>
      <c r="R120" s="17"/>
      <c r="S120" s="17">
        <v>0.65670939492180702</v>
      </c>
      <c r="T120" s="17">
        <v>0.78918424484720395</v>
      </c>
      <c r="U120" s="17">
        <v>0.576929481774345</v>
      </c>
      <c r="V120" s="17"/>
      <c r="W120" s="17">
        <v>0.69464736310375896</v>
      </c>
      <c r="X120" s="17">
        <v>0.74396966382195195</v>
      </c>
      <c r="Y120" s="17">
        <v>0.67688431967107798</v>
      </c>
      <c r="Z120" s="17">
        <v>0.71313490749337505</v>
      </c>
      <c r="AA120" s="17">
        <v>0.56645523576551804</v>
      </c>
      <c r="AB120" s="17"/>
      <c r="AC120" s="17">
        <v>0.66012367905768798</v>
      </c>
      <c r="AD120" s="17">
        <v>0.73308445136215405</v>
      </c>
      <c r="AE120" s="17">
        <v>0.61418866081424195</v>
      </c>
    </row>
    <row r="121" spans="2:31" x14ac:dyDescent="0.35">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row>
    <row r="122" spans="2:31" x14ac:dyDescent="0.35">
      <c r="B122" s="6" t="s">
        <v>118</v>
      </c>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row>
    <row r="123" spans="2:31" x14ac:dyDescent="0.35">
      <c r="B123" s="24" t="s">
        <v>60</v>
      </c>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row>
    <row r="124" spans="2:31" x14ac:dyDescent="0.35">
      <c r="B124" t="s">
        <v>106</v>
      </c>
      <c r="C124" s="17">
        <v>6.4088231134520501E-2</v>
      </c>
      <c r="D124" s="17">
        <v>7.4389043855998399E-2</v>
      </c>
      <c r="E124" s="17">
        <v>5.4592179981792797E-2</v>
      </c>
      <c r="F124" s="17"/>
      <c r="G124" s="17">
        <v>6.9428956356605398E-2</v>
      </c>
      <c r="H124" s="17">
        <v>6.4740287471552499E-2</v>
      </c>
      <c r="I124" s="17">
        <v>7.7651621401857704E-2</v>
      </c>
      <c r="J124" s="17">
        <v>7.9831973984860097E-2</v>
      </c>
      <c r="K124" s="17">
        <v>6.0289307552659897E-2</v>
      </c>
      <c r="L124" s="17">
        <v>4.2499945210917801E-2</v>
      </c>
      <c r="M124" s="17"/>
      <c r="N124" s="17">
        <v>5.23188708391212E-2</v>
      </c>
      <c r="O124" s="17">
        <v>7.3476453112068296E-2</v>
      </c>
      <c r="P124" s="17">
        <v>4.3246487865533999E-2</v>
      </c>
      <c r="Q124" s="17">
        <v>8.7173110588533997E-2</v>
      </c>
      <c r="R124" s="17"/>
      <c r="S124" s="17">
        <v>9.4720964043173997E-2</v>
      </c>
      <c r="T124" s="17">
        <v>5.0975390103408902E-2</v>
      </c>
      <c r="U124" s="17">
        <v>4.7530077720932297E-2</v>
      </c>
      <c r="V124" s="17"/>
      <c r="W124" s="17">
        <v>6.58017924017779E-2</v>
      </c>
      <c r="X124" s="17">
        <v>7.9735872045428494E-2</v>
      </c>
      <c r="Y124" s="17">
        <v>1.6099839259784799E-2</v>
      </c>
      <c r="Z124" s="17">
        <v>0.198031664549676</v>
      </c>
      <c r="AA124" s="17">
        <v>4.0606091081621103E-2</v>
      </c>
      <c r="AB124" s="17"/>
      <c r="AC124" s="17">
        <v>6.52841517244864E-2</v>
      </c>
      <c r="AD124" s="17">
        <v>6.8521062480234096E-2</v>
      </c>
      <c r="AE124" s="17">
        <v>1.81844691083697E-2</v>
      </c>
    </row>
    <row r="125" spans="2:31" x14ac:dyDescent="0.35">
      <c r="B125" t="s">
        <v>107</v>
      </c>
      <c r="C125" s="17">
        <v>0.16470462839264199</v>
      </c>
      <c r="D125" s="17">
        <v>0.12184904677226099</v>
      </c>
      <c r="E125" s="17">
        <v>0.206740488192032</v>
      </c>
      <c r="F125" s="17"/>
      <c r="G125" s="17">
        <v>0.21056669247458301</v>
      </c>
      <c r="H125" s="17">
        <v>0.19405849714471499</v>
      </c>
      <c r="I125" s="17">
        <v>0.16343001368782101</v>
      </c>
      <c r="J125" s="17">
        <v>0.11556128257659599</v>
      </c>
      <c r="K125" s="17">
        <v>0.15983438549981999</v>
      </c>
      <c r="L125" s="17">
        <v>0.15148263267817</v>
      </c>
      <c r="M125" s="17"/>
      <c r="N125" s="17">
        <v>0.14480211087942399</v>
      </c>
      <c r="O125" s="17">
        <v>0.17310323933774599</v>
      </c>
      <c r="P125" s="17">
        <v>0.19268961101946699</v>
      </c>
      <c r="Q125" s="17">
        <v>0.161674990957</v>
      </c>
      <c r="R125" s="17"/>
      <c r="S125" s="17">
        <v>0.18613086523813999</v>
      </c>
      <c r="T125" s="17">
        <v>0.17297945843731599</v>
      </c>
      <c r="U125" s="17">
        <v>9.6508575333756105E-2</v>
      </c>
      <c r="V125" s="17"/>
      <c r="W125" s="17">
        <v>0.17624401041565399</v>
      </c>
      <c r="X125" s="17">
        <v>0.17234641473231899</v>
      </c>
      <c r="Y125" s="17">
        <v>0.162372180999176</v>
      </c>
      <c r="Z125" s="17">
        <v>7.7742103821101194E-2</v>
      </c>
      <c r="AA125" s="17">
        <v>0.12490983437599799</v>
      </c>
      <c r="AB125" s="17"/>
      <c r="AC125" s="17">
        <v>0.14318148414221599</v>
      </c>
      <c r="AD125" s="17">
        <v>0.16271556298010101</v>
      </c>
      <c r="AE125" s="17">
        <v>0.104888182491605</v>
      </c>
    </row>
    <row r="126" spans="2:31" x14ac:dyDescent="0.35">
      <c r="B126" t="s">
        <v>108</v>
      </c>
      <c r="C126" s="17">
        <v>0.22817362390353299</v>
      </c>
      <c r="D126" s="17">
        <v>0.18893143802235199</v>
      </c>
      <c r="E126" s="17">
        <v>0.265393000699648</v>
      </c>
      <c r="F126" s="17"/>
      <c r="G126" s="17">
        <v>0.28583329391053802</v>
      </c>
      <c r="H126" s="17">
        <v>0.20677096096543701</v>
      </c>
      <c r="I126" s="17">
        <v>0.22348378598142299</v>
      </c>
      <c r="J126" s="17">
        <v>0.26116197629175503</v>
      </c>
      <c r="K126" s="17">
        <v>0.20977852775182301</v>
      </c>
      <c r="L126" s="17">
        <v>0.20545043645911401</v>
      </c>
      <c r="M126" s="17"/>
      <c r="N126" s="17">
        <v>0.20441252870961099</v>
      </c>
      <c r="O126" s="17">
        <v>0.23487837385431201</v>
      </c>
      <c r="P126" s="17">
        <v>0.245180113898637</v>
      </c>
      <c r="Q126" s="17">
        <v>0.24602214487639501</v>
      </c>
      <c r="R126" s="17"/>
      <c r="S126" s="17">
        <v>0.250318310004292</v>
      </c>
      <c r="T126" s="17">
        <v>0.15629094371167701</v>
      </c>
      <c r="U126" s="17">
        <v>0.30743469619774999</v>
      </c>
      <c r="V126" s="17"/>
      <c r="W126" s="17">
        <v>0.19789235508015601</v>
      </c>
      <c r="X126" s="17">
        <v>0.242154109886316</v>
      </c>
      <c r="Y126" s="17">
        <v>0.23191737716527799</v>
      </c>
      <c r="Z126" s="17">
        <v>0.12342181118580201</v>
      </c>
      <c r="AA126" s="17">
        <v>0.29327862036980701</v>
      </c>
      <c r="AB126" s="17"/>
      <c r="AC126" s="17">
        <v>0.22417359455691499</v>
      </c>
      <c r="AD126" s="17">
        <v>0.23383481142537499</v>
      </c>
      <c r="AE126" s="17">
        <v>0.244004791634686</v>
      </c>
    </row>
    <row r="127" spans="2:31" x14ac:dyDescent="0.35">
      <c r="B127" t="s">
        <v>109</v>
      </c>
      <c r="C127" s="17">
        <v>0.25691121879701301</v>
      </c>
      <c r="D127" s="17">
        <v>0.280138010649994</v>
      </c>
      <c r="E127" s="17">
        <v>0.23395214536559999</v>
      </c>
      <c r="F127" s="17"/>
      <c r="G127" s="17">
        <v>0.21654242412136401</v>
      </c>
      <c r="H127" s="17">
        <v>0.25589260725200402</v>
      </c>
      <c r="I127" s="17">
        <v>0.22163125379468601</v>
      </c>
      <c r="J127" s="17">
        <v>0.26244814071157402</v>
      </c>
      <c r="K127" s="17">
        <v>0.26935953836844001</v>
      </c>
      <c r="L127" s="17">
        <v>0.299389568649086</v>
      </c>
      <c r="M127" s="17"/>
      <c r="N127" s="17">
        <v>0.27494586635610002</v>
      </c>
      <c r="O127" s="17">
        <v>0.25549117702639301</v>
      </c>
      <c r="P127" s="17">
        <v>0.26739055856140798</v>
      </c>
      <c r="Q127" s="17">
        <v>0.222838135321794</v>
      </c>
      <c r="R127" s="17"/>
      <c r="S127" s="17">
        <v>0.257190661300288</v>
      </c>
      <c r="T127" s="17">
        <v>0.26620782262120002</v>
      </c>
      <c r="U127" s="17">
        <v>0.25439022506421699</v>
      </c>
      <c r="V127" s="17"/>
      <c r="W127" s="17">
        <v>0.31800202137275502</v>
      </c>
      <c r="X127" s="17">
        <v>0.192847242578433</v>
      </c>
      <c r="Y127" s="17">
        <v>0.25476624158514799</v>
      </c>
      <c r="Z127" s="17">
        <v>0.31769640183613701</v>
      </c>
      <c r="AA127" s="17">
        <v>0.24003870764142901</v>
      </c>
      <c r="AB127" s="17"/>
      <c r="AC127" s="17">
        <v>0.31814908595293701</v>
      </c>
      <c r="AD127" s="17">
        <v>0.21844465218864101</v>
      </c>
      <c r="AE127" s="17">
        <v>0.382482820373372</v>
      </c>
    </row>
    <row r="128" spans="2:31" x14ac:dyDescent="0.35">
      <c r="B128" t="s">
        <v>110</v>
      </c>
      <c r="C128" s="17">
        <v>0.20836304818824</v>
      </c>
      <c r="D128" s="17">
        <v>0.278146394013494</v>
      </c>
      <c r="E128" s="17">
        <v>0.14077759811896001</v>
      </c>
      <c r="F128" s="17"/>
      <c r="G128" s="17">
        <v>0.139944121728756</v>
      </c>
      <c r="H128" s="17">
        <v>0.191377829868948</v>
      </c>
      <c r="I128" s="17">
        <v>0.252763566569145</v>
      </c>
      <c r="J128" s="17">
        <v>0.20006371919201699</v>
      </c>
      <c r="K128" s="17">
        <v>0.21516561450018001</v>
      </c>
      <c r="L128" s="17">
        <v>0.224171792262682</v>
      </c>
      <c r="M128" s="17"/>
      <c r="N128" s="17">
        <v>0.27938924282104399</v>
      </c>
      <c r="O128" s="17">
        <v>0.186716768616393</v>
      </c>
      <c r="P128" s="17">
        <v>0.157994025157566</v>
      </c>
      <c r="Q128" s="17">
        <v>0.16400519454955301</v>
      </c>
      <c r="R128" s="17"/>
      <c r="S128" s="17">
        <v>0.15784528928969099</v>
      </c>
      <c r="T128" s="17">
        <v>0.27497604585920898</v>
      </c>
      <c r="U128" s="17">
        <v>0.18082569797997899</v>
      </c>
      <c r="V128" s="17"/>
      <c r="W128" s="17">
        <v>0.180377003851865</v>
      </c>
      <c r="X128" s="17">
        <v>0.23834731354562499</v>
      </c>
      <c r="Y128" s="17">
        <v>0.281942958698572</v>
      </c>
      <c r="Z128" s="17">
        <v>0.19427459065033501</v>
      </c>
      <c r="AA128" s="17">
        <v>0.19459909991782301</v>
      </c>
      <c r="AB128" s="17"/>
      <c r="AC128" s="17">
        <v>0.20408087315325499</v>
      </c>
      <c r="AD128" s="17">
        <v>0.23603296472618299</v>
      </c>
      <c r="AE128" s="17">
        <v>0.21067114506918</v>
      </c>
    </row>
    <row r="129" spans="2:31" x14ac:dyDescent="0.35">
      <c r="B129" t="s">
        <v>94</v>
      </c>
      <c r="C129" s="17">
        <v>7.7759249584052004E-2</v>
      </c>
      <c r="D129" s="17">
        <v>5.6546066685900703E-2</v>
      </c>
      <c r="E129" s="17">
        <v>9.8544587641967094E-2</v>
      </c>
      <c r="F129" s="17"/>
      <c r="G129" s="17">
        <v>7.7684511408153495E-2</v>
      </c>
      <c r="H129" s="17">
        <v>8.7159817297344594E-2</v>
      </c>
      <c r="I129" s="17">
        <v>6.1039758565066701E-2</v>
      </c>
      <c r="J129" s="17">
        <v>8.0932907243198196E-2</v>
      </c>
      <c r="K129" s="17">
        <v>8.55726263270771E-2</v>
      </c>
      <c r="L129" s="17">
        <v>7.7005624740030199E-2</v>
      </c>
      <c r="M129" s="17"/>
      <c r="N129" s="17">
        <v>4.4131380394700499E-2</v>
      </c>
      <c r="O129" s="17">
        <v>7.6333988053087401E-2</v>
      </c>
      <c r="P129" s="17">
        <v>9.34992034973888E-2</v>
      </c>
      <c r="Q129" s="17">
        <v>0.118286423706724</v>
      </c>
      <c r="R129" s="17"/>
      <c r="S129" s="17">
        <v>5.3793910124414597E-2</v>
      </c>
      <c r="T129" s="17">
        <v>7.8570339267189704E-2</v>
      </c>
      <c r="U129" s="17">
        <v>0.11331072770336501</v>
      </c>
      <c r="V129" s="17"/>
      <c r="W129" s="17">
        <v>6.1682816877792798E-2</v>
      </c>
      <c r="X129" s="17">
        <v>7.4569047211878806E-2</v>
      </c>
      <c r="Y129" s="17">
        <v>5.2901402292040697E-2</v>
      </c>
      <c r="Z129" s="17">
        <v>8.8833427956948902E-2</v>
      </c>
      <c r="AA129" s="17">
        <v>0.10656764661332301</v>
      </c>
      <c r="AB129" s="17"/>
      <c r="AC129" s="17">
        <v>4.5130810470190297E-2</v>
      </c>
      <c r="AD129" s="17">
        <v>8.04509461994663E-2</v>
      </c>
      <c r="AE129" s="17">
        <v>3.9768591322787497E-2</v>
      </c>
    </row>
    <row r="130" spans="2:31" x14ac:dyDescent="0.35">
      <c r="B130" t="s">
        <v>111</v>
      </c>
      <c r="C130" s="17">
        <v>0.228792859527163</v>
      </c>
      <c r="D130" s="17">
        <v>0.196238090628259</v>
      </c>
      <c r="E130" s="17">
        <v>0.261332668173825</v>
      </c>
      <c r="F130" s="17"/>
      <c r="G130" s="17">
        <v>0.27999564883118799</v>
      </c>
      <c r="H130" s="17">
        <v>0.25879878461626699</v>
      </c>
      <c r="I130" s="17">
        <v>0.241081635089679</v>
      </c>
      <c r="J130" s="17">
        <v>0.19539325656145601</v>
      </c>
      <c r="K130" s="17">
        <v>0.22012369305248</v>
      </c>
      <c r="L130" s="17">
        <v>0.19398257788908799</v>
      </c>
      <c r="M130" s="17"/>
      <c r="N130" s="17">
        <v>0.197120981718545</v>
      </c>
      <c r="O130" s="17">
        <v>0.24657969244981401</v>
      </c>
      <c r="P130" s="17">
        <v>0.235936098885001</v>
      </c>
      <c r="Q130" s="17">
        <v>0.248848101545534</v>
      </c>
      <c r="R130" s="17"/>
      <c r="S130" s="17">
        <v>0.28085182928131402</v>
      </c>
      <c r="T130" s="17">
        <v>0.223954848540725</v>
      </c>
      <c r="U130" s="17">
        <v>0.14403865305468799</v>
      </c>
      <c r="V130" s="17"/>
      <c r="W130" s="17">
        <v>0.24204580281743199</v>
      </c>
      <c r="X130" s="17">
        <v>0.25208228677774802</v>
      </c>
      <c r="Y130" s="17">
        <v>0.178472020258961</v>
      </c>
      <c r="Z130" s="17">
        <v>0.27577376837077699</v>
      </c>
      <c r="AA130" s="17">
        <v>0.16551592545761901</v>
      </c>
      <c r="AB130" s="17"/>
      <c r="AC130" s="17">
        <v>0.208465635866702</v>
      </c>
      <c r="AD130" s="17">
        <v>0.23123662546033499</v>
      </c>
      <c r="AE130" s="17">
        <v>0.12307265159997501</v>
      </c>
    </row>
    <row r="131" spans="2:31" x14ac:dyDescent="0.35">
      <c r="B131" t="s">
        <v>112</v>
      </c>
      <c r="C131" s="17">
        <v>0.46527426698525298</v>
      </c>
      <c r="D131" s="17">
        <v>0.55828440466348805</v>
      </c>
      <c r="E131" s="17">
        <v>0.37472974348456001</v>
      </c>
      <c r="F131" s="17"/>
      <c r="G131" s="17">
        <v>0.35648654585012002</v>
      </c>
      <c r="H131" s="17">
        <v>0.44727043712095099</v>
      </c>
      <c r="I131" s="17">
        <v>0.47439482036383102</v>
      </c>
      <c r="J131" s="17">
        <v>0.462511859903591</v>
      </c>
      <c r="K131" s="17">
        <v>0.48452515286862002</v>
      </c>
      <c r="L131" s="17">
        <v>0.52356136091176797</v>
      </c>
      <c r="M131" s="17"/>
      <c r="N131" s="17">
        <v>0.55433510917714401</v>
      </c>
      <c r="O131" s="17">
        <v>0.44220794564278598</v>
      </c>
      <c r="P131" s="17">
        <v>0.42538458371897397</v>
      </c>
      <c r="Q131" s="17">
        <v>0.38684332987134701</v>
      </c>
      <c r="R131" s="17"/>
      <c r="S131" s="17">
        <v>0.415035950589979</v>
      </c>
      <c r="T131" s="17">
        <v>0.541183868480408</v>
      </c>
      <c r="U131" s="17">
        <v>0.43521592304419598</v>
      </c>
      <c r="V131" s="17"/>
      <c r="W131" s="17">
        <v>0.49837902522462002</v>
      </c>
      <c r="X131" s="17">
        <v>0.43119455612405799</v>
      </c>
      <c r="Y131" s="17">
        <v>0.53670920028372004</v>
      </c>
      <c r="Z131" s="17">
        <v>0.51197099248647204</v>
      </c>
      <c r="AA131" s="17">
        <v>0.43463780755925102</v>
      </c>
      <c r="AB131" s="17"/>
      <c r="AC131" s="17">
        <v>0.52222995910619197</v>
      </c>
      <c r="AD131" s="17">
        <v>0.45447761691482402</v>
      </c>
      <c r="AE131" s="17">
        <v>0.59315396544255194</v>
      </c>
    </row>
    <row r="132" spans="2:31" x14ac:dyDescent="0.35">
      <c r="B132" t="s">
        <v>113</v>
      </c>
      <c r="C132" s="17">
        <v>-0.23648140745808999</v>
      </c>
      <c r="D132" s="17">
        <v>-0.36204631403522902</v>
      </c>
      <c r="E132" s="17">
        <v>-0.11339707531073499</v>
      </c>
      <c r="F132" s="17"/>
      <c r="G132" s="17">
        <v>-7.6490897018931595E-2</v>
      </c>
      <c r="H132" s="17">
        <v>-0.18847165250468401</v>
      </c>
      <c r="I132" s="17">
        <v>-0.23331318527415201</v>
      </c>
      <c r="J132" s="17">
        <v>-0.267118603342135</v>
      </c>
      <c r="K132" s="17">
        <v>-0.264401459816139</v>
      </c>
      <c r="L132" s="17">
        <v>-0.32957878302268001</v>
      </c>
      <c r="M132" s="17"/>
      <c r="N132" s="17">
        <v>-0.35721412745859898</v>
      </c>
      <c r="O132" s="17">
        <v>-0.195628253192972</v>
      </c>
      <c r="P132" s="17">
        <v>-0.189448484833973</v>
      </c>
      <c r="Q132" s="17">
        <v>-0.13799522832581201</v>
      </c>
      <c r="R132" s="17"/>
      <c r="S132" s="17">
        <v>-0.134184121308665</v>
      </c>
      <c r="T132" s="17">
        <v>-0.317229019939684</v>
      </c>
      <c r="U132" s="17">
        <v>-0.29117726998950799</v>
      </c>
      <c r="V132" s="17"/>
      <c r="W132" s="17">
        <v>-0.25633322240718798</v>
      </c>
      <c r="X132" s="17">
        <v>-0.17911226934631</v>
      </c>
      <c r="Y132" s="17">
        <v>-0.35823718002475902</v>
      </c>
      <c r="Z132" s="17">
        <v>-0.23619722411569499</v>
      </c>
      <c r="AA132" s="17">
        <v>-0.26912188210163202</v>
      </c>
      <c r="AB132" s="17"/>
      <c r="AC132" s="17">
        <v>-0.313764323239489</v>
      </c>
      <c r="AD132" s="17">
        <v>-0.223240991454488</v>
      </c>
      <c r="AE132" s="17">
        <v>-0.47008131384257701</v>
      </c>
    </row>
    <row r="133" spans="2:31" x14ac:dyDescent="0.35">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row>
    <row r="134" spans="2:31" x14ac:dyDescent="0.35">
      <c r="B134" s="6" t="s">
        <v>119</v>
      </c>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row>
    <row r="135" spans="2:31" x14ac:dyDescent="0.35">
      <c r="B135" s="24" t="s">
        <v>60</v>
      </c>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row>
    <row r="136" spans="2:31" x14ac:dyDescent="0.35">
      <c r="B136" t="s">
        <v>106</v>
      </c>
      <c r="C136" s="17">
        <v>0.13668580901181199</v>
      </c>
      <c r="D136" s="17">
        <v>0.166462554375023</v>
      </c>
      <c r="E136" s="17">
        <v>0.107020291961182</v>
      </c>
      <c r="F136" s="17"/>
      <c r="G136" s="17">
        <v>0.10636955525283701</v>
      </c>
      <c r="H136" s="17">
        <v>8.0133418568041806E-2</v>
      </c>
      <c r="I136" s="17">
        <v>0.14705703156341601</v>
      </c>
      <c r="J136" s="17">
        <v>0.163100112543339</v>
      </c>
      <c r="K136" s="17">
        <v>0.18758580163921099</v>
      </c>
      <c r="L136" s="17">
        <v>0.11960767376998201</v>
      </c>
      <c r="M136" s="17"/>
      <c r="N136" s="17">
        <v>0.140852587423519</v>
      </c>
      <c r="O136" s="17">
        <v>0.138431762642545</v>
      </c>
      <c r="P136" s="17">
        <v>0.11798579618541501</v>
      </c>
      <c r="Q136" s="17">
        <v>0.13284206434829601</v>
      </c>
      <c r="R136" s="17"/>
      <c r="S136" s="17">
        <v>0.17915388050500999</v>
      </c>
      <c r="T136" s="17">
        <v>0.12014384450799701</v>
      </c>
      <c r="U136" s="17">
        <v>0.122006240986284</v>
      </c>
      <c r="V136" s="17"/>
      <c r="W136" s="17">
        <v>0.17204133909084701</v>
      </c>
      <c r="X136" s="17">
        <v>9.4656731180787601E-2</v>
      </c>
      <c r="Y136" s="17">
        <v>0.126391761678535</v>
      </c>
      <c r="Z136" s="17">
        <v>0.23607277261922099</v>
      </c>
      <c r="AA136" s="17">
        <v>0.117768600144421</v>
      </c>
      <c r="AB136" s="17"/>
      <c r="AC136" s="17">
        <v>0.12155056136249601</v>
      </c>
      <c r="AD136" s="17">
        <v>0.10498796159974499</v>
      </c>
      <c r="AE136" s="17">
        <v>9.8447698934304897E-2</v>
      </c>
    </row>
    <row r="137" spans="2:31" x14ac:dyDescent="0.35">
      <c r="B137" t="s">
        <v>107</v>
      </c>
      <c r="C137" s="17">
        <v>0.33666652097064698</v>
      </c>
      <c r="D137" s="17">
        <v>0.343669060754352</v>
      </c>
      <c r="E137" s="17">
        <v>0.33192914880049701</v>
      </c>
      <c r="F137" s="17"/>
      <c r="G137" s="17">
        <v>0.30745639709289502</v>
      </c>
      <c r="H137" s="17">
        <v>0.33759186954642501</v>
      </c>
      <c r="I137" s="17">
        <v>0.30125484773947397</v>
      </c>
      <c r="J137" s="17">
        <v>0.246234886303213</v>
      </c>
      <c r="K137" s="17">
        <v>0.336989220199163</v>
      </c>
      <c r="L137" s="17">
        <v>0.44024721502452602</v>
      </c>
      <c r="M137" s="17"/>
      <c r="N137" s="17">
        <v>0.33661942103399001</v>
      </c>
      <c r="O137" s="17">
        <v>0.30440403910750602</v>
      </c>
      <c r="P137" s="17">
        <v>0.38352697409064401</v>
      </c>
      <c r="Q137" s="17">
        <v>0.346161738451912</v>
      </c>
      <c r="R137" s="17"/>
      <c r="S137" s="17">
        <v>0.39136766498849601</v>
      </c>
      <c r="T137" s="17">
        <v>0.33681086107317598</v>
      </c>
      <c r="U137" s="17">
        <v>0.25017276006684203</v>
      </c>
      <c r="V137" s="17"/>
      <c r="W137" s="17">
        <v>0.39332122624828503</v>
      </c>
      <c r="X137" s="17">
        <v>0.34458873870763002</v>
      </c>
      <c r="Y137" s="17">
        <v>0.380884871529172</v>
      </c>
      <c r="Z137" s="17">
        <v>0.248199160994966</v>
      </c>
      <c r="AA137" s="17">
        <v>0.24886968155710801</v>
      </c>
      <c r="AB137" s="17"/>
      <c r="AC137" s="17">
        <v>0.420463908397534</v>
      </c>
      <c r="AD137" s="17">
        <v>0.32307394636173298</v>
      </c>
      <c r="AE137" s="17">
        <v>0.41651572920997798</v>
      </c>
    </row>
    <row r="138" spans="2:31" x14ac:dyDescent="0.35">
      <c r="B138" t="s">
        <v>108</v>
      </c>
      <c r="C138" s="17">
        <v>0.28183215549655499</v>
      </c>
      <c r="D138" s="17">
        <v>0.26507567512590402</v>
      </c>
      <c r="E138" s="17">
        <v>0.29781702397383902</v>
      </c>
      <c r="F138" s="17"/>
      <c r="G138" s="17">
        <v>0.27274191891459199</v>
      </c>
      <c r="H138" s="17">
        <v>0.31517233972063302</v>
      </c>
      <c r="I138" s="17">
        <v>0.23800423591909101</v>
      </c>
      <c r="J138" s="17">
        <v>0.29812558294043301</v>
      </c>
      <c r="K138" s="17">
        <v>0.29092976918421998</v>
      </c>
      <c r="L138" s="17">
        <v>0.28603175790639901</v>
      </c>
      <c r="M138" s="17"/>
      <c r="N138" s="17">
        <v>0.271321020609884</v>
      </c>
      <c r="O138" s="17">
        <v>0.32618938959407401</v>
      </c>
      <c r="P138" s="17">
        <v>0.24326130513007899</v>
      </c>
      <c r="Q138" s="17">
        <v>0.28300188984024399</v>
      </c>
      <c r="R138" s="17"/>
      <c r="S138" s="17">
        <v>0.26228796854619602</v>
      </c>
      <c r="T138" s="17">
        <v>0.29187626453528798</v>
      </c>
      <c r="U138" s="17">
        <v>0.31656675315406302</v>
      </c>
      <c r="V138" s="17"/>
      <c r="W138" s="17">
        <v>0.25759452627849799</v>
      </c>
      <c r="X138" s="17">
        <v>0.30492693948573002</v>
      </c>
      <c r="Y138" s="17">
        <v>0.29292386378451801</v>
      </c>
      <c r="Z138" s="17">
        <v>0.42689463842886399</v>
      </c>
      <c r="AA138" s="17">
        <v>0.28662595423385601</v>
      </c>
      <c r="AB138" s="17"/>
      <c r="AC138" s="17">
        <v>0.25463567349434402</v>
      </c>
      <c r="AD138" s="17">
        <v>0.310049880894396</v>
      </c>
      <c r="AE138" s="17">
        <v>0.27734065517041201</v>
      </c>
    </row>
    <row r="139" spans="2:31" x14ac:dyDescent="0.35">
      <c r="B139" t="s">
        <v>109</v>
      </c>
      <c r="C139" s="17">
        <v>0.106256752271843</v>
      </c>
      <c r="D139" s="17">
        <v>0.106698885626703</v>
      </c>
      <c r="E139" s="17">
        <v>0.106455891841128</v>
      </c>
      <c r="F139" s="17"/>
      <c r="G139" s="17">
        <v>0.17229439262169799</v>
      </c>
      <c r="H139" s="17">
        <v>0.116768111122383</v>
      </c>
      <c r="I139" s="17">
        <v>0.13671940742399399</v>
      </c>
      <c r="J139" s="17">
        <v>0.12943930566967499</v>
      </c>
      <c r="K139" s="17">
        <v>6.7715483469934307E-2</v>
      </c>
      <c r="L139" s="17">
        <v>5.2282059246350501E-2</v>
      </c>
      <c r="M139" s="17"/>
      <c r="N139" s="17">
        <v>0.121889623312426</v>
      </c>
      <c r="O139" s="17">
        <v>9.5466562594475196E-2</v>
      </c>
      <c r="P139" s="17">
        <v>0.102756188894739</v>
      </c>
      <c r="Q139" s="17">
        <v>9.8843101897458097E-2</v>
      </c>
      <c r="R139" s="17"/>
      <c r="S139" s="17">
        <v>6.1040515111960202E-2</v>
      </c>
      <c r="T139" s="17">
        <v>0.10701943188136</v>
      </c>
      <c r="U139" s="17">
        <v>0.13448000627800799</v>
      </c>
      <c r="V139" s="17"/>
      <c r="W139" s="17">
        <v>7.3740329966563906E-2</v>
      </c>
      <c r="X139" s="17">
        <v>0.112427453290594</v>
      </c>
      <c r="Y139" s="17">
        <v>0.111194003739951</v>
      </c>
      <c r="Z139" s="17">
        <v>0</v>
      </c>
      <c r="AA139" s="17">
        <v>0.12808465134029301</v>
      </c>
      <c r="AB139" s="17"/>
      <c r="AC139" s="17">
        <v>9.0431395054534305E-2</v>
      </c>
      <c r="AD139" s="17">
        <v>0.113092651808572</v>
      </c>
      <c r="AE139" s="17">
        <v>0.10967751805901001</v>
      </c>
    </row>
    <row r="140" spans="2:31" x14ac:dyDescent="0.35">
      <c r="B140" t="s">
        <v>110</v>
      </c>
      <c r="C140" s="17">
        <v>5.4338247504535003E-2</v>
      </c>
      <c r="D140" s="17">
        <v>5.7267328624156601E-2</v>
      </c>
      <c r="E140" s="17">
        <v>4.9643924297747E-2</v>
      </c>
      <c r="F140" s="17"/>
      <c r="G140" s="17">
        <v>5.7477493063043297E-2</v>
      </c>
      <c r="H140" s="17">
        <v>7.7227241203778302E-2</v>
      </c>
      <c r="I140" s="17">
        <v>9.5249470510113607E-2</v>
      </c>
      <c r="J140" s="17">
        <v>3.3527442075059199E-2</v>
      </c>
      <c r="K140" s="17">
        <v>2.9790505308308499E-2</v>
      </c>
      <c r="L140" s="17">
        <v>3.8081376236366697E-2</v>
      </c>
      <c r="M140" s="17"/>
      <c r="N140" s="17">
        <v>8.0237657731830503E-2</v>
      </c>
      <c r="O140" s="17">
        <v>4.6358091786653101E-2</v>
      </c>
      <c r="P140" s="17">
        <v>4.3220424599827702E-2</v>
      </c>
      <c r="Q140" s="17">
        <v>3.4797864815755003E-2</v>
      </c>
      <c r="R140" s="17"/>
      <c r="S140" s="17">
        <v>4.0178147693454597E-2</v>
      </c>
      <c r="T140" s="17">
        <v>5.8092471173546698E-2</v>
      </c>
      <c r="U140" s="17">
        <v>6.3279139897951003E-2</v>
      </c>
      <c r="V140" s="17"/>
      <c r="W140" s="17">
        <v>4.1715658772901697E-2</v>
      </c>
      <c r="X140" s="17">
        <v>5.5268903297379997E-2</v>
      </c>
      <c r="Y140" s="17">
        <v>5.4813860155822902E-2</v>
      </c>
      <c r="Z140" s="17">
        <v>0</v>
      </c>
      <c r="AA140" s="17">
        <v>6.68022193928971E-2</v>
      </c>
      <c r="AB140" s="17"/>
      <c r="AC140" s="17">
        <v>5.7680494312685397E-2</v>
      </c>
      <c r="AD140" s="17">
        <v>5.05898045136478E-2</v>
      </c>
      <c r="AE140" s="17">
        <v>6.38095460094079E-2</v>
      </c>
    </row>
    <row r="141" spans="2:31" x14ac:dyDescent="0.35">
      <c r="B141" t="s">
        <v>94</v>
      </c>
      <c r="C141" s="17">
        <v>8.4220514744607303E-2</v>
      </c>
      <c r="D141" s="17">
        <v>6.0826495493861099E-2</v>
      </c>
      <c r="E141" s="17">
        <v>0.107133719125606</v>
      </c>
      <c r="F141" s="17"/>
      <c r="G141" s="17">
        <v>8.3660243054934497E-2</v>
      </c>
      <c r="H141" s="17">
        <v>7.3107019838738796E-2</v>
      </c>
      <c r="I141" s="17">
        <v>8.1715006843910601E-2</v>
      </c>
      <c r="J141" s="17">
        <v>0.12957267046828</v>
      </c>
      <c r="K141" s="17">
        <v>8.6989220199163095E-2</v>
      </c>
      <c r="L141" s="17">
        <v>6.3749917816376803E-2</v>
      </c>
      <c r="M141" s="17"/>
      <c r="N141" s="17">
        <v>4.9079689888350597E-2</v>
      </c>
      <c r="O141" s="17">
        <v>8.9150154274746402E-2</v>
      </c>
      <c r="P141" s="17">
        <v>0.109249311099295</v>
      </c>
      <c r="Q141" s="17">
        <v>0.104353340646335</v>
      </c>
      <c r="R141" s="17"/>
      <c r="S141" s="17">
        <v>6.59718231548828E-2</v>
      </c>
      <c r="T141" s="17">
        <v>8.6057126828632993E-2</v>
      </c>
      <c r="U141" s="17">
        <v>0.113495099616851</v>
      </c>
      <c r="V141" s="17"/>
      <c r="W141" s="17">
        <v>6.15869196429049E-2</v>
      </c>
      <c r="X141" s="17">
        <v>8.8131234037878106E-2</v>
      </c>
      <c r="Y141" s="17">
        <v>3.3791639112001899E-2</v>
      </c>
      <c r="Z141" s="17">
        <v>8.8833427956948902E-2</v>
      </c>
      <c r="AA141" s="17">
        <v>0.15184889333142401</v>
      </c>
      <c r="AB141" s="17"/>
      <c r="AC141" s="17">
        <v>5.5237967378406402E-2</v>
      </c>
      <c r="AD141" s="17">
        <v>9.8205754821906896E-2</v>
      </c>
      <c r="AE141" s="17">
        <v>3.4208852616886498E-2</v>
      </c>
    </row>
    <row r="142" spans="2:31" x14ac:dyDescent="0.35">
      <c r="B142" t="s">
        <v>111</v>
      </c>
      <c r="C142" s="17">
        <v>0.47335232998245902</v>
      </c>
      <c r="D142" s="17">
        <v>0.51013161512937599</v>
      </c>
      <c r="E142" s="17">
        <v>0.43894944076168002</v>
      </c>
      <c r="F142" s="17"/>
      <c r="G142" s="17">
        <v>0.413825952345732</v>
      </c>
      <c r="H142" s="17">
        <v>0.41772528811446702</v>
      </c>
      <c r="I142" s="17">
        <v>0.44831187930289002</v>
      </c>
      <c r="J142" s="17">
        <v>0.409334998846552</v>
      </c>
      <c r="K142" s="17">
        <v>0.52457502183837401</v>
      </c>
      <c r="L142" s="17">
        <v>0.55985488879450795</v>
      </c>
      <c r="M142" s="17"/>
      <c r="N142" s="17">
        <v>0.47747200845750898</v>
      </c>
      <c r="O142" s="17">
        <v>0.44283580175005099</v>
      </c>
      <c r="P142" s="17">
        <v>0.50151277027605901</v>
      </c>
      <c r="Q142" s="17">
        <v>0.47900380280020799</v>
      </c>
      <c r="R142" s="17"/>
      <c r="S142" s="17">
        <v>0.57052154549350598</v>
      </c>
      <c r="T142" s="17">
        <v>0.45695470558117202</v>
      </c>
      <c r="U142" s="17">
        <v>0.37217900105312601</v>
      </c>
      <c r="V142" s="17"/>
      <c r="W142" s="17">
        <v>0.56536256533913098</v>
      </c>
      <c r="X142" s="17">
        <v>0.43924546988841801</v>
      </c>
      <c r="Y142" s="17">
        <v>0.507276633207707</v>
      </c>
      <c r="Z142" s="17">
        <v>0.48427193361418702</v>
      </c>
      <c r="AA142" s="17">
        <v>0.36663828170153001</v>
      </c>
      <c r="AB142" s="17"/>
      <c r="AC142" s="17">
        <v>0.54201446976002998</v>
      </c>
      <c r="AD142" s="17">
        <v>0.42806190796147803</v>
      </c>
      <c r="AE142" s="17">
        <v>0.51496342814428298</v>
      </c>
    </row>
    <row r="143" spans="2:31" x14ac:dyDescent="0.35">
      <c r="B143" t="s">
        <v>112</v>
      </c>
      <c r="C143" s="17">
        <v>0.16059499977637801</v>
      </c>
      <c r="D143" s="17">
        <v>0.16396621425086</v>
      </c>
      <c r="E143" s="17">
        <v>0.156099816138875</v>
      </c>
      <c r="F143" s="17"/>
      <c r="G143" s="17">
        <v>0.229771885684741</v>
      </c>
      <c r="H143" s="17">
        <v>0.193995352326161</v>
      </c>
      <c r="I143" s="17">
        <v>0.231968877934108</v>
      </c>
      <c r="J143" s="17">
        <v>0.16296674774473499</v>
      </c>
      <c r="K143" s="17">
        <v>9.7505988778242805E-2</v>
      </c>
      <c r="L143" s="17">
        <v>9.0363435482717205E-2</v>
      </c>
      <c r="M143" s="17"/>
      <c r="N143" s="17">
        <v>0.20212728104425601</v>
      </c>
      <c r="O143" s="17">
        <v>0.14182465438112801</v>
      </c>
      <c r="P143" s="17">
        <v>0.145976613494567</v>
      </c>
      <c r="Q143" s="17">
        <v>0.13364096671321299</v>
      </c>
      <c r="R143" s="17"/>
      <c r="S143" s="17">
        <v>0.101218662805415</v>
      </c>
      <c r="T143" s="17">
        <v>0.165111903054907</v>
      </c>
      <c r="U143" s="17">
        <v>0.19775914617595899</v>
      </c>
      <c r="V143" s="17"/>
      <c r="W143" s="17">
        <v>0.115455988739466</v>
      </c>
      <c r="X143" s="17">
        <v>0.16769635658797399</v>
      </c>
      <c r="Y143" s="17">
        <v>0.16600786389577399</v>
      </c>
      <c r="Z143" s="17">
        <v>0</v>
      </c>
      <c r="AA143" s="17">
        <v>0.19488687073319</v>
      </c>
      <c r="AB143" s="17"/>
      <c r="AC143" s="17">
        <v>0.14811188936722</v>
      </c>
      <c r="AD143" s="17">
        <v>0.16368245632222</v>
      </c>
      <c r="AE143" s="17">
        <v>0.17348706406841799</v>
      </c>
    </row>
    <row r="144" spans="2:31" x14ac:dyDescent="0.35">
      <c r="B144" t="s">
        <v>113</v>
      </c>
      <c r="C144" s="17">
        <v>0.31275733020608099</v>
      </c>
      <c r="D144" s="17">
        <v>0.34616540087851599</v>
      </c>
      <c r="E144" s="17">
        <v>0.282849624622805</v>
      </c>
      <c r="F144" s="17"/>
      <c r="G144" s="17">
        <v>0.18405406666099</v>
      </c>
      <c r="H144" s="17">
        <v>0.22372993578830599</v>
      </c>
      <c r="I144" s="17">
        <v>0.21634300136878201</v>
      </c>
      <c r="J144" s="17">
        <v>0.24636825110181801</v>
      </c>
      <c r="K144" s="17">
        <v>0.427069033060131</v>
      </c>
      <c r="L144" s="17">
        <v>0.46949145331178999</v>
      </c>
      <c r="M144" s="17"/>
      <c r="N144" s="17">
        <v>0.275344727413253</v>
      </c>
      <c r="O144" s="17">
        <v>0.30101114736892298</v>
      </c>
      <c r="P144" s="17">
        <v>0.35553615678149297</v>
      </c>
      <c r="Q144" s="17">
        <v>0.34536283608699497</v>
      </c>
      <c r="R144" s="17"/>
      <c r="S144" s="17">
        <v>0.469302882688092</v>
      </c>
      <c r="T144" s="17">
        <v>0.29184280252626599</v>
      </c>
      <c r="U144" s="17">
        <v>0.17441985487716699</v>
      </c>
      <c r="V144" s="17"/>
      <c r="W144" s="17">
        <v>0.44990657659966599</v>
      </c>
      <c r="X144" s="17">
        <v>0.27154911330044301</v>
      </c>
      <c r="Y144" s="17">
        <v>0.34126876931193301</v>
      </c>
      <c r="Z144" s="17">
        <v>0.48427193361418702</v>
      </c>
      <c r="AA144" s="17">
        <v>0.17175141096833901</v>
      </c>
      <c r="AB144" s="17"/>
      <c r="AC144" s="17">
        <v>0.39390258039281001</v>
      </c>
      <c r="AD144" s="17">
        <v>0.26437945163925802</v>
      </c>
      <c r="AE144" s="17">
        <v>0.34147636407586501</v>
      </c>
    </row>
    <row r="145" spans="2:31" x14ac:dyDescent="0.35">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row>
    <row r="146" spans="2:31" x14ac:dyDescent="0.35">
      <c r="B146" s="6" t="s">
        <v>120</v>
      </c>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row>
    <row r="147" spans="2:31" x14ac:dyDescent="0.35">
      <c r="B147" s="24" t="s">
        <v>60</v>
      </c>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row>
    <row r="148" spans="2:31" x14ac:dyDescent="0.35">
      <c r="B148" t="s">
        <v>106</v>
      </c>
      <c r="C148" s="17">
        <v>0</v>
      </c>
      <c r="D148" s="17">
        <v>0</v>
      </c>
      <c r="E148" s="17">
        <v>0</v>
      </c>
      <c r="F148" s="17"/>
      <c r="G148" s="17">
        <v>0</v>
      </c>
      <c r="H148" s="17">
        <v>0</v>
      </c>
      <c r="I148" s="17">
        <v>0</v>
      </c>
      <c r="J148" s="17">
        <v>0</v>
      </c>
      <c r="K148" s="17">
        <v>0</v>
      </c>
      <c r="L148" s="17">
        <v>0</v>
      </c>
      <c r="M148" s="17"/>
      <c r="N148" s="17">
        <v>0</v>
      </c>
      <c r="O148" s="17">
        <v>0</v>
      </c>
      <c r="P148" s="17">
        <v>0</v>
      </c>
      <c r="Q148" s="17">
        <v>0</v>
      </c>
      <c r="R148" s="17"/>
      <c r="S148" s="17">
        <v>0</v>
      </c>
      <c r="T148" s="17">
        <v>0</v>
      </c>
      <c r="U148" s="17">
        <v>0</v>
      </c>
      <c r="V148" s="17"/>
      <c r="W148" s="17">
        <v>0</v>
      </c>
      <c r="X148" s="17">
        <v>0</v>
      </c>
      <c r="Y148" s="17">
        <v>0</v>
      </c>
      <c r="Z148" s="17">
        <v>0</v>
      </c>
      <c r="AA148" s="17">
        <v>0</v>
      </c>
      <c r="AB148" s="17"/>
      <c r="AC148" s="17">
        <v>0</v>
      </c>
      <c r="AD148" s="17">
        <v>0</v>
      </c>
      <c r="AE148" s="17">
        <v>0</v>
      </c>
    </row>
    <row r="149" spans="2:31" x14ac:dyDescent="0.35">
      <c r="B149" t="s">
        <v>107</v>
      </c>
      <c r="C149" s="17">
        <v>0</v>
      </c>
      <c r="D149" s="17">
        <v>0</v>
      </c>
      <c r="E149" s="17">
        <v>0</v>
      </c>
      <c r="F149" s="17"/>
      <c r="G149" s="17">
        <v>0</v>
      </c>
      <c r="H149" s="17">
        <v>0</v>
      </c>
      <c r="I149" s="17">
        <v>0</v>
      </c>
      <c r="J149" s="17">
        <v>0</v>
      </c>
      <c r="K149" s="17">
        <v>0</v>
      </c>
      <c r="L149" s="17">
        <v>0</v>
      </c>
      <c r="M149" s="17"/>
      <c r="N149" s="17">
        <v>0</v>
      </c>
      <c r="O149" s="17">
        <v>0</v>
      </c>
      <c r="P149" s="17">
        <v>0</v>
      </c>
      <c r="Q149" s="17">
        <v>0</v>
      </c>
      <c r="R149" s="17"/>
      <c r="S149" s="17">
        <v>0</v>
      </c>
      <c r="T149" s="17">
        <v>0</v>
      </c>
      <c r="U149" s="17">
        <v>0</v>
      </c>
      <c r="V149" s="17"/>
      <c r="W149" s="17">
        <v>0</v>
      </c>
      <c r="X149" s="17">
        <v>0</v>
      </c>
      <c r="Y149" s="17">
        <v>0</v>
      </c>
      <c r="Z149" s="17">
        <v>0</v>
      </c>
      <c r="AA149" s="17">
        <v>0</v>
      </c>
      <c r="AB149" s="17"/>
      <c r="AC149" s="17">
        <v>0</v>
      </c>
      <c r="AD149" s="17">
        <v>0</v>
      </c>
      <c r="AE149" s="17">
        <v>0</v>
      </c>
    </row>
    <row r="150" spans="2:31" x14ac:dyDescent="0.35">
      <c r="B150" t="s">
        <v>108</v>
      </c>
      <c r="C150" s="17">
        <v>0</v>
      </c>
      <c r="D150" s="17">
        <v>0</v>
      </c>
      <c r="E150" s="17">
        <v>0</v>
      </c>
      <c r="F150" s="17"/>
      <c r="G150" s="17">
        <v>0</v>
      </c>
      <c r="H150" s="17">
        <v>0</v>
      </c>
      <c r="I150" s="17">
        <v>0</v>
      </c>
      <c r="J150" s="17">
        <v>0</v>
      </c>
      <c r="K150" s="17">
        <v>0</v>
      </c>
      <c r="L150" s="17">
        <v>0</v>
      </c>
      <c r="M150" s="17"/>
      <c r="N150" s="17">
        <v>0</v>
      </c>
      <c r="O150" s="17">
        <v>0</v>
      </c>
      <c r="P150" s="17">
        <v>0</v>
      </c>
      <c r="Q150" s="17">
        <v>0</v>
      </c>
      <c r="R150" s="17"/>
      <c r="S150" s="17">
        <v>0</v>
      </c>
      <c r="T150" s="17">
        <v>0</v>
      </c>
      <c r="U150" s="17">
        <v>0</v>
      </c>
      <c r="V150" s="17"/>
      <c r="W150" s="17">
        <v>0</v>
      </c>
      <c r="X150" s="17">
        <v>0</v>
      </c>
      <c r="Y150" s="17">
        <v>0</v>
      </c>
      <c r="Z150" s="17">
        <v>0</v>
      </c>
      <c r="AA150" s="17">
        <v>0</v>
      </c>
      <c r="AB150" s="17"/>
      <c r="AC150" s="17">
        <v>0</v>
      </c>
      <c r="AD150" s="17">
        <v>0</v>
      </c>
      <c r="AE150" s="17">
        <v>0</v>
      </c>
    </row>
    <row r="151" spans="2:31" x14ac:dyDescent="0.35">
      <c r="B151" t="s">
        <v>109</v>
      </c>
      <c r="C151" s="17">
        <v>0</v>
      </c>
      <c r="D151" s="17">
        <v>0</v>
      </c>
      <c r="E151" s="17">
        <v>0</v>
      </c>
      <c r="F151" s="17"/>
      <c r="G151" s="17">
        <v>0</v>
      </c>
      <c r="H151" s="17">
        <v>0</v>
      </c>
      <c r="I151" s="17">
        <v>0</v>
      </c>
      <c r="J151" s="17">
        <v>0</v>
      </c>
      <c r="K151" s="17">
        <v>0</v>
      </c>
      <c r="L151" s="17">
        <v>0</v>
      </c>
      <c r="M151" s="17"/>
      <c r="N151" s="17">
        <v>0</v>
      </c>
      <c r="O151" s="17">
        <v>0</v>
      </c>
      <c r="P151" s="17">
        <v>0</v>
      </c>
      <c r="Q151" s="17">
        <v>0</v>
      </c>
      <c r="R151" s="17"/>
      <c r="S151" s="17">
        <v>0</v>
      </c>
      <c r="T151" s="17">
        <v>0</v>
      </c>
      <c r="U151" s="17">
        <v>0</v>
      </c>
      <c r="V151" s="17"/>
      <c r="W151" s="17">
        <v>0</v>
      </c>
      <c r="X151" s="17">
        <v>0</v>
      </c>
      <c r="Y151" s="17">
        <v>0</v>
      </c>
      <c r="Z151" s="17">
        <v>0</v>
      </c>
      <c r="AA151" s="17">
        <v>0</v>
      </c>
      <c r="AB151" s="17"/>
      <c r="AC151" s="17">
        <v>0</v>
      </c>
      <c r="AD151" s="17">
        <v>0</v>
      </c>
      <c r="AE151" s="17">
        <v>0</v>
      </c>
    </row>
    <row r="152" spans="2:31" x14ac:dyDescent="0.35">
      <c r="B152" t="s">
        <v>110</v>
      </c>
      <c r="C152" s="17">
        <v>0</v>
      </c>
      <c r="D152" s="17">
        <v>0</v>
      </c>
      <c r="E152" s="17">
        <v>0</v>
      </c>
      <c r="F152" s="17"/>
      <c r="G152" s="17">
        <v>0</v>
      </c>
      <c r="H152" s="17">
        <v>0</v>
      </c>
      <c r="I152" s="17">
        <v>0</v>
      </c>
      <c r="J152" s="17">
        <v>0</v>
      </c>
      <c r="K152" s="17">
        <v>0</v>
      </c>
      <c r="L152" s="17">
        <v>0</v>
      </c>
      <c r="M152" s="17"/>
      <c r="N152" s="17">
        <v>0</v>
      </c>
      <c r="O152" s="17">
        <v>0</v>
      </c>
      <c r="P152" s="17">
        <v>0</v>
      </c>
      <c r="Q152" s="17">
        <v>0</v>
      </c>
      <c r="R152" s="17"/>
      <c r="S152" s="17">
        <v>0</v>
      </c>
      <c r="T152" s="17">
        <v>0</v>
      </c>
      <c r="U152" s="17">
        <v>0</v>
      </c>
      <c r="V152" s="17"/>
      <c r="W152" s="17">
        <v>0</v>
      </c>
      <c r="X152" s="17">
        <v>0</v>
      </c>
      <c r="Y152" s="17">
        <v>0</v>
      </c>
      <c r="Z152" s="17">
        <v>0</v>
      </c>
      <c r="AA152" s="17">
        <v>0</v>
      </c>
      <c r="AB152" s="17"/>
      <c r="AC152" s="17">
        <v>0</v>
      </c>
      <c r="AD152" s="17">
        <v>0</v>
      </c>
      <c r="AE152" s="17">
        <v>0</v>
      </c>
    </row>
    <row r="153" spans="2:31" x14ac:dyDescent="0.35">
      <c r="B153" t="s">
        <v>94</v>
      </c>
      <c r="C153" s="17">
        <v>1</v>
      </c>
      <c r="D153" s="17">
        <v>1</v>
      </c>
      <c r="E153" s="17">
        <v>1</v>
      </c>
      <c r="F153" s="17"/>
      <c r="G153" s="17">
        <v>1</v>
      </c>
      <c r="H153" s="17">
        <v>1</v>
      </c>
      <c r="I153" s="17">
        <v>1</v>
      </c>
      <c r="J153" s="17">
        <v>1</v>
      </c>
      <c r="K153" s="17">
        <v>1</v>
      </c>
      <c r="L153" s="17">
        <v>1</v>
      </c>
      <c r="M153" s="17"/>
      <c r="N153" s="17">
        <v>1</v>
      </c>
      <c r="O153" s="17">
        <v>1</v>
      </c>
      <c r="P153" s="17">
        <v>1</v>
      </c>
      <c r="Q153" s="17">
        <v>1</v>
      </c>
      <c r="R153" s="17"/>
      <c r="S153" s="17">
        <v>1</v>
      </c>
      <c r="T153" s="17">
        <v>1</v>
      </c>
      <c r="U153" s="17">
        <v>1</v>
      </c>
      <c r="V153" s="17"/>
      <c r="W153" s="17">
        <v>1</v>
      </c>
      <c r="X153" s="17">
        <v>1</v>
      </c>
      <c r="Y153" s="17">
        <v>1</v>
      </c>
      <c r="Z153" s="17">
        <v>1</v>
      </c>
      <c r="AA153" s="17">
        <v>1</v>
      </c>
      <c r="AB153" s="17"/>
      <c r="AC153" s="17">
        <v>1</v>
      </c>
      <c r="AD153" s="17">
        <v>1</v>
      </c>
      <c r="AE153" s="17">
        <v>1</v>
      </c>
    </row>
    <row r="154" spans="2:31" x14ac:dyDescent="0.35">
      <c r="B154" t="s">
        <v>111</v>
      </c>
      <c r="C154" s="17">
        <v>0</v>
      </c>
      <c r="D154" s="17">
        <v>0</v>
      </c>
      <c r="E154" s="17">
        <v>0</v>
      </c>
      <c r="F154" s="17"/>
      <c r="G154" s="17">
        <v>0</v>
      </c>
      <c r="H154" s="17">
        <v>0</v>
      </c>
      <c r="I154" s="17">
        <v>0</v>
      </c>
      <c r="J154" s="17">
        <v>0</v>
      </c>
      <c r="K154" s="17">
        <v>0</v>
      </c>
      <c r="L154" s="17">
        <v>0</v>
      </c>
      <c r="M154" s="17"/>
      <c r="N154" s="17">
        <v>0</v>
      </c>
      <c r="O154" s="17">
        <v>0</v>
      </c>
      <c r="P154" s="17">
        <v>0</v>
      </c>
      <c r="Q154" s="17">
        <v>0</v>
      </c>
      <c r="R154" s="17"/>
      <c r="S154" s="17">
        <v>0</v>
      </c>
      <c r="T154" s="17">
        <v>0</v>
      </c>
      <c r="U154" s="17">
        <v>0</v>
      </c>
      <c r="V154" s="17"/>
      <c r="W154" s="17">
        <v>0</v>
      </c>
      <c r="X154" s="17">
        <v>0</v>
      </c>
      <c r="Y154" s="17">
        <v>0</v>
      </c>
      <c r="Z154" s="17">
        <v>0</v>
      </c>
      <c r="AA154" s="17">
        <v>0</v>
      </c>
      <c r="AB154" s="17"/>
      <c r="AC154" s="17">
        <v>0</v>
      </c>
      <c r="AD154" s="17">
        <v>0</v>
      </c>
      <c r="AE154" s="17">
        <v>0</v>
      </c>
    </row>
    <row r="155" spans="2:31" x14ac:dyDescent="0.35">
      <c r="B155" t="s">
        <v>112</v>
      </c>
      <c r="C155" s="17">
        <v>0</v>
      </c>
      <c r="D155" s="17">
        <v>0</v>
      </c>
      <c r="E155" s="17">
        <v>0</v>
      </c>
      <c r="F155" s="17"/>
      <c r="G155" s="17">
        <v>0</v>
      </c>
      <c r="H155" s="17">
        <v>0</v>
      </c>
      <c r="I155" s="17">
        <v>0</v>
      </c>
      <c r="J155" s="17">
        <v>0</v>
      </c>
      <c r="K155" s="17">
        <v>0</v>
      </c>
      <c r="L155" s="17">
        <v>0</v>
      </c>
      <c r="M155" s="17"/>
      <c r="N155" s="17">
        <v>0</v>
      </c>
      <c r="O155" s="17">
        <v>0</v>
      </c>
      <c r="P155" s="17">
        <v>0</v>
      </c>
      <c r="Q155" s="17">
        <v>0</v>
      </c>
      <c r="R155" s="17"/>
      <c r="S155" s="17">
        <v>0</v>
      </c>
      <c r="T155" s="17">
        <v>0</v>
      </c>
      <c r="U155" s="17">
        <v>0</v>
      </c>
      <c r="V155" s="17"/>
      <c r="W155" s="17">
        <v>0</v>
      </c>
      <c r="X155" s="17">
        <v>0</v>
      </c>
      <c r="Y155" s="17">
        <v>0</v>
      </c>
      <c r="Z155" s="17">
        <v>0</v>
      </c>
      <c r="AA155" s="17">
        <v>0</v>
      </c>
      <c r="AB155" s="17"/>
      <c r="AC155" s="17">
        <v>0</v>
      </c>
      <c r="AD155" s="17">
        <v>0</v>
      </c>
      <c r="AE155" s="17">
        <v>0</v>
      </c>
    </row>
    <row r="156" spans="2:31" x14ac:dyDescent="0.35">
      <c r="B156" t="s">
        <v>113</v>
      </c>
      <c r="C156" s="17">
        <v>0</v>
      </c>
      <c r="D156" s="17">
        <v>0</v>
      </c>
      <c r="E156" s="17">
        <v>0</v>
      </c>
      <c r="F156" s="17"/>
      <c r="G156" s="17">
        <v>0</v>
      </c>
      <c r="H156" s="17">
        <v>0</v>
      </c>
      <c r="I156" s="17">
        <v>0</v>
      </c>
      <c r="J156" s="17">
        <v>0</v>
      </c>
      <c r="K156" s="17">
        <v>0</v>
      </c>
      <c r="L156" s="17">
        <v>0</v>
      </c>
      <c r="M156" s="17"/>
      <c r="N156" s="17">
        <v>0</v>
      </c>
      <c r="O156" s="17">
        <v>0</v>
      </c>
      <c r="P156" s="17">
        <v>0</v>
      </c>
      <c r="Q156" s="17">
        <v>0</v>
      </c>
      <c r="R156" s="17"/>
      <c r="S156" s="17">
        <v>0</v>
      </c>
      <c r="T156" s="17">
        <v>0</v>
      </c>
      <c r="U156" s="17">
        <v>0</v>
      </c>
      <c r="V156" s="17"/>
      <c r="W156" s="17">
        <v>0</v>
      </c>
      <c r="X156" s="17">
        <v>0</v>
      </c>
      <c r="Y156" s="17">
        <v>0</v>
      </c>
      <c r="Z156" s="17">
        <v>0</v>
      </c>
      <c r="AA156" s="17">
        <v>0</v>
      </c>
      <c r="AB156" s="17"/>
      <c r="AC156" s="17">
        <v>0</v>
      </c>
      <c r="AD156" s="17">
        <v>0</v>
      </c>
      <c r="AE156" s="17">
        <v>0</v>
      </c>
    </row>
    <row r="157" spans="2:31" x14ac:dyDescent="0.35">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row>
    <row r="158" spans="2:31" x14ac:dyDescent="0.35">
      <c r="B158" s="6" t="s">
        <v>121</v>
      </c>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row>
    <row r="159" spans="2:31" x14ac:dyDescent="0.35">
      <c r="B159" s="24" t="s">
        <v>60</v>
      </c>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row>
    <row r="160" spans="2:31" x14ac:dyDescent="0.35">
      <c r="B160" t="s">
        <v>106</v>
      </c>
      <c r="C160" s="17">
        <v>0.107789336366718</v>
      </c>
      <c r="D160" s="17">
        <v>0.12668440128743499</v>
      </c>
      <c r="E160" s="17">
        <v>8.8382828566206106E-2</v>
      </c>
      <c r="F160" s="17"/>
      <c r="G160" s="17">
        <v>0.10636955525283701</v>
      </c>
      <c r="H160" s="17">
        <v>9.7029248572357299E-2</v>
      </c>
      <c r="I160" s="17">
        <v>0.12429037038545</v>
      </c>
      <c r="J160" s="17">
        <v>0.10415185559740101</v>
      </c>
      <c r="K160" s="17">
        <v>0.11615723021064001</v>
      </c>
      <c r="L160" s="17">
        <v>9.56248767245651E-2</v>
      </c>
      <c r="M160" s="17"/>
      <c r="N160" s="17">
        <v>0.13445373604709299</v>
      </c>
      <c r="O160" s="17">
        <v>7.6197408821678997E-2</v>
      </c>
      <c r="P160" s="17">
        <v>7.5790772869696002E-2</v>
      </c>
      <c r="Q160" s="17">
        <v>0.12028174198925499</v>
      </c>
      <c r="R160" s="17"/>
      <c r="S160" s="17">
        <v>0.14764339982243499</v>
      </c>
      <c r="T160" s="17">
        <v>8.0993028543533699E-2</v>
      </c>
      <c r="U160" s="17">
        <v>9.4629616387621504E-2</v>
      </c>
      <c r="V160" s="17"/>
      <c r="W160" s="17">
        <v>0.13014092628576701</v>
      </c>
      <c r="X160" s="17">
        <v>9.5459272175993204E-2</v>
      </c>
      <c r="Y160" s="17">
        <v>3.2199678519569501E-2</v>
      </c>
      <c r="Z160" s="17">
        <v>0.202519453630265</v>
      </c>
      <c r="AA160" s="17">
        <v>0.10244514724527599</v>
      </c>
      <c r="AB160" s="17"/>
      <c r="AC160" s="17">
        <v>0.10089173655162199</v>
      </c>
      <c r="AD160" s="17">
        <v>8.8380485267861603E-2</v>
      </c>
      <c r="AE160" s="17">
        <v>0.103200434313814</v>
      </c>
    </row>
    <row r="161" spans="2:31" x14ac:dyDescent="0.35">
      <c r="B161" t="s">
        <v>107</v>
      </c>
      <c r="C161" s="17">
        <v>0.23567292794368899</v>
      </c>
      <c r="D161" s="17">
        <v>0.23079328822128201</v>
      </c>
      <c r="E161" s="17">
        <v>0.24173076876436</v>
      </c>
      <c r="F161" s="17"/>
      <c r="G161" s="17">
        <v>0.27999564883118799</v>
      </c>
      <c r="H161" s="17">
        <v>0.25896114988621</v>
      </c>
      <c r="I161" s="17">
        <v>0.26298175035237398</v>
      </c>
      <c r="J161" s="17">
        <v>0.20803698159759301</v>
      </c>
      <c r="K161" s="17">
        <v>0.22233438549981999</v>
      </c>
      <c r="L161" s="17">
        <v>0.19755827459634201</v>
      </c>
      <c r="M161" s="17"/>
      <c r="N161" s="17">
        <v>0.229789803128502</v>
      </c>
      <c r="O161" s="17">
        <v>0.246996818895794</v>
      </c>
      <c r="P161" s="17">
        <v>0.28926307910090199</v>
      </c>
      <c r="Q161" s="17">
        <v>0.194500025863686</v>
      </c>
      <c r="R161" s="17"/>
      <c r="S161" s="17">
        <v>0.261825804785216</v>
      </c>
      <c r="T161" s="17">
        <v>0.21920310277597099</v>
      </c>
      <c r="U161" s="17">
        <v>0.19223939082894501</v>
      </c>
      <c r="V161" s="17"/>
      <c r="W161" s="17">
        <v>0.27896286832185502</v>
      </c>
      <c r="X161" s="17">
        <v>0.24290282191618201</v>
      </c>
      <c r="Y161" s="17">
        <v>0.236481060209487</v>
      </c>
      <c r="Z161" s="17">
        <v>0.124777349809164</v>
      </c>
      <c r="AA161" s="17">
        <v>0.207537910794381</v>
      </c>
      <c r="AB161" s="17"/>
      <c r="AC161" s="17">
        <v>0.29603453263889001</v>
      </c>
      <c r="AD161" s="17">
        <v>0.24216693080791499</v>
      </c>
      <c r="AE161" s="17">
        <v>0.16275373911624</v>
      </c>
    </row>
    <row r="162" spans="2:31" x14ac:dyDescent="0.35">
      <c r="B162" t="s">
        <v>108</v>
      </c>
      <c r="C162" s="17">
        <v>0.22749005658251201</v>
      </c>
      <c r="D162" s="17">
        <v>0.18557597504929599</v>
      </c>
      <c r="E162" s="17">
        <v>0.26899167071770502</v>
      </c>
      <c r="F162" s="17"/>
      <c r="G162" s="17">
        <v>0.20103313915321999</v>
      </c>
      <c r="H162" s="17">
        <v>0.25445305316273098</v>
      </c>
      <c r="I162" s="17">
        <v>0.224469772252888</v>
      </c>
      <c r="J162" s="17">
        <v>0.17217430820725299</v>
      </c>
      <c r="K162" s="17">
        <v>0.22171189020298901</v>
      </c>
      <c r="L162" s="17">
        <v>0.26920035427549099</v>
      </c>
      <c r="M162" s="17"/>
      <c r="N162" s="17">
        <v>0.17928914039125901</v>
      </c>
      <c r="O162" s="17">
        <v>0.24672528029750601</v>
      </c>
      <c r="P162" s="17">
        <v>0.23503634717319699</v>
      </c>
      <c r="Q162" s="17">
        <v>0.272920023254419</v>
      </c>
      <c r="R162" s="17"/>
      <c r="S162" s="17">
        <v>0.22939730688727</v>
      </c>
      <c r="T162" s="17">
        <v>0.19780561535946301</v>
      </c>
      <c r="U162" s="17">
        <v>0.303118928609031</v>
      </c>
      <c r="V162" s="17"/>
      <c r="W162" s="17">
        <v>0.21632033312405499</v>
      </c>
      <c r="X162" s="17">
        <v>0.18953395731418499</v>
      </c>
      <c r="Y162" s="17">
        <v>0.16135569135250399</v>
      </c>
      <c r="Z162" s="17">
        <v>0.44487528692127998</v>
      </c>
      <c r="AA162" s="17">
        <v>0.30653972118981099</v>
      </c>
      <c r="AB162" s="17"/>
      <c r="AC162" s="17">
        <v>0.24159611927695801</v>
      </c>
      <c r="AD162" s="17">
        <v>0.18366455284132299</v>
      </c>
      <c r="AE162" s="17">
        <v>0.27845452688504901</v>
      </c>
    </row>
    <row r="163" spans="2:31" x14ac:dyDescent="0.35">
      <c r="B163" t="s">
        <v>109</v>
      </c>
      <c r="C163" s="17">
        <v>0.257059616663801</v>
      </c>
      <c r="D163" s="17">
        <v>0.28140986531764001</v>
      </c>
      <c r="E163" s="17">
        <v>0.23129910611100499</v>
      </c>
      <c r="F163" s="17"/>
      <c r="G163" s="17">
        <v>0.235609530764091</v>
      </c>
      <c r="H163" s="17">
        <v>0.21507454851407001</v>
      </c>
      <c r="I163" s="17">
        <v>0.19357634019081499</v>
      </c>
      <c r="J163" s="17">
        <v>0.33178638981409703</v>
      </c>
      <c r="K163" s="17">
        <v>0.24858340612791399</v>
      </c>
      <c r="L163" s="17">
        <v>0.315378100012697</v>
      </c>
      <c r="M163" s="17"/>
      <c r="N163" s="17">
        <v>0.27147543859560802</v>
      </c>
      <c r="O163" s="17">
        <v>0.238083959430926</v>
      </c>
      <c r="P163" s="17">
        <v>0.256517762699006</v>
      </c>
      <c r="Q163" s="17">
        <v>0.26311039876203102</v>
      </c>
      <c r="R163" s="17"/>
      <c r="S163" s="17">
        <v>0.263505840634018</v>
      </c>
      <c r="T163" s="17">
        <v>0.26286460242677601</v>
      </c>
      <c r="U163" s="17">
        <v>0.24319768205509601</v>
      </c>
      <c r="V163" s="17"/>
      <c r="W163" s="17">
        <v>0.266997920547214</v>
      </c>
      <c r="X163" s="17">
        <v>0.244591112687361</v>
      </c>
      <c r="Y163" s="17">
        <v>0.31346981360700998</v>
      </c>
      <c r="Z163" s="17">
        <v>0</v>
      </c>
      <c r="AA163" s="17">
        <v>0.19273215086359799</v>
      </c>
      <c r="AB163" s="17"/>
      <c r="AC163" s="17">
        <v>0.27325721547172799</v>
      </c>
      <c r="AD163" s="17">
        <v>0.25054805180053202</v>
      </c>
      <c r="AE163" s="17">
        <v>0.26098889408236903</v>
      </c>
    </row>
    <row r="164" spans="2:31" x14ac:dyDescent="0.35">
      <c r="B164" t="s">
        <v>110</v>
      </c>
      <c r="C164" s="17">
        <v>0.13746148768284999</v>
      </c>
      <c r="D164" s="17">
        <v>0.156687781229047</v>
      </c>
      <c r="E164" s="17">
        <v>0.119841853547828</v>
      </c>
      <c r="F164" s="17"/>
      <c r="G164" s="17">
        <v>0.123210541177635</v>
      </c>
      <c r="H164" s="17">
        <v>0.16042920240602601</v>
      </c>
      <c r="I164" s="17">
        <v>0.161577481501084</v>
      </c>
      <c r="J164" s="17">
        <v>0.138780230930798</v>
      </c>
      <c r="K164" s="17">
        <v>0.157001197755649</v>
      </c>
      <c r="L164" s="17">
        <v>9.21512838363443E-2</v>
      </c>
      <c r="M164" s="17"/>
      <c r="N164" s="17">
        <v>0.174579909330074</v>
      </c>
      <c r="O164" s="17">
        <v>0.154171056132239</v>
      </c>
      <c r="P164" s="17">
        <v>0.11611008053338</v>
      </c>
      <c r="Q164" s="17">
        <v>8.3398959811240597E-2</v>
      </c>
      <c r="R164" s="17"/>
      <c r="S164" s="17">
        <v>7.1496722587657796E-2</v>
      </c>
      <c r="T164" s="17">
        <v>0.21393132338182699</v>
      </c>
      <c r="U164" s="17">
        <v>0.10977075912046701</v>
      </c>
      <c r="V164" s="17"/>
      <c r="W164" s="17">
        <v>8.2625393688970594E-2</v>
      </c>
      <c r="X164" s="17">
        <v>0.19212669896546</v>
      </c>
      <c r="Y164" s="17">
        <v>0.25649375631143001</v>
      </c>
      <c r="Z164" s="17">
        <v>0.13899448168234199</v>
      </c>
      <c r="AA164" s="17">
        <v>0.121803413821268</v>
      </c>
      <c r="AB164" s="17"/>
      <c r="AC164" s="17">
        <v>7.2867640641031003E-2</v>
      </c>
      <c r="AD164" s="17">
        <v>0.19794136075069399</v>
      </c>
      <c r="AE164" s="17">
        <v>0.178688363806915</v>
      </c>
    </row>
    <row r="165" spans="2:31" x14ac:dyDescent="0.35">
      <c r="B165" t="s">
        <v>94</v>
      </c>
      <c r="C165" s="17">
        <v>3.4526574760430299E-2</v>
      </c>
      <c r="D165" s="17">
        <v>1.8848688895300201E-2</v>
      </c>
      <c r="E165" s="17">
        <v>4.9753772292896001E-2</v>
      </c>
      <c r="F165" s="17"/>
      <c r="G165" s="17">
        <v>5.37815848210293E-2</v>
      </c>
      <c r="H165" s="17">
        <v>1.40527974586058E-2</v>
      </c>
      <c r="I165" s="17">
        <v>3.3104285317388897E-2</v>
      </c>
      <c r="J165" s="17">
        <v>4.5070233852858299E-2</v>
      </c>
      <c r="K165" s="17">
        <v>3.42118902029886E-2</v>
      </c>
      <c r="L165" s="17">
        <v>3.0087110554561199E-2</v>
      </c>
      <c r="M165" s="17"/>
      <c r="N165" s="17">
        <v>1.04119725074632E-2</v>
      </c>
      <c r="O165" s="17">
        <v>3.7825476421856498E-2</v>
      </c>
      <c r="P165" s="17">
        <v>2.7281957623818999E-2</v>
      </c>
      <c r="Q165" s="17">
        <v>6.5788850319368902E-2</v>
      </c>
      <c r="R165" s="17"/>
      <c r="S165" s="17">
        <v>2.6130925283403501E-2</v>
      </c>
      <c r="T165" s="17">
        <v>2.5202327512428801E-2</v>
      </c>
      <c r="U165" s="17">
        <v>5.7043622998838597E-2</v>
      </c>
      <c r="V165" s="17"/>
      <c r="W165" s="17">
        <v>2.4952558032137799E-2</v>
      </c>
      <c r="X165" s="17">
        <v>3.5386136940818602E-2</v>
      </c>
      <c r="Y165" s="17">
        <v>0</v>
      </c>
      <c r="Z165" s="17">
        <v>8.8833427956948902E-2</v>
      </c>
      <c r="AA165" s="17">
        <v>6.8941656085665604E-2</v>
      </c>
      <c r="AB165" s="17"/>
      <c r="AC165" s="17">
        <v>1.5352755419771101E-2</v>
      </c>
      <c r="AD165" s="17">
        <v>3.72986185316731E-2</v>
      </c>
      <c r="AE165" s="17">
        <v>1.5914041795613301E-2</v>
      </c>
    </row>
    <row r="166" spans="2:31" x14ac:dyDescent="0.35">
      <c r="B166" t="s">
        <v>111</v>
      </c>
      <c r="C166" s="17">
        <v>0.343462264310407</v>
      </c>
      <c r="D166" s="17">
        <v>0.357477689508717</v>
      </c>
      <c r="E166" s="17">
        <v>0.330113597330566</v>
      </c>
      <c r="F166" s="17"/>
      <c r="G166" s="17">
        <v>0.38636520408402503</v>
      </c>
      <c r="H166" s="17">
        <v>0.355990398458567</v>
      </c>
      <c r="I166" s="17">
        <v>0.38727212073782302</v>
      </c>
      <c r="J166" s="17">
        <v>0.31218883719499402</v>
      </c>
      <c r="K166" s="17">
        <v>0.33849161571045999</v>
      </c>
      <c r="L166" s="17">
        <v>0.293183151320907</v>
      </c>
      <c r="M166" s="17"/>
      <c r="N166" s="17">
        <v>0.36424353917559599</v>
      </c>
      <c r="O166" s="17">
        <v>0.32319422771747303</v>
      </c>
      <c r="P166" s="17">
        <v>0.36505385197059798</v>
      </c>
      <c r="Q166" s="17">
        <v>0.31478176785294099</v>
      </c>
      <c r="R166" s="17"/>
      <c r="S166" s="17">
        <v>0.40946920460765102</v>
      </c>
      <c r="T166" s="17">
        <v>0.30019613131950501</v>
      </c>
      <c r="U166" s="17">
        <v>0.286869007216566</v>
      </c>
      <c r="V166" s="17"/>
      <c r="W166" s="17">
        <v>0.40910379460762297</v>
      </c>
      <c r="X166" s="17">
        <v>0.33836209409217599</v>
      </c>
      <c r="Y166" s="17">
        <v>0.26868073872905601</v>
      </c>
      <c r="Z166" s="17">
        <v>0.32729680343942902</v>
      </c>
      <c r="AA166" s="17">
        <v>0.30998305803965698</v>
      </c>
      <c r="AB166" s="17"/>
      <c r="AC166" s="17">
        <v>0.39692626919051199</v>
      </c>
      <c r="AD166" s="17">
        <v>0.33054741607577698</v>
      </c>
      <c r="AE166" s="17">
        <v>0.26595417343005401</v>
      </c>
    </row>
    <row r="167" spans="2:31" x14ac:dyDescent="0.35">
      <c r="B167" t="s">
        <v>112</v>
      </c>
      <c r="C167" s="17">
        <v>0.394521104346651</v>
      </c>
      <c r="D167" s="17">
        <v>0.43809764654668698</v>
      </c>
      <c r="E167" s="17">
        <v>0.35114095965883302</v>
      </c>
      <c r="F167" s="17"/>
      <c r="G167" s="17">
        <v>0.35882007194172599</v>
      </c>
      <c r="H167" s="17">
        <v>0.37550375092009602</v>
      </c>
      <c r="I167" s="17">
        <v>0.35515382169190002</v>
      </c>
      <c r="J167" s="17">
        <v>0.47056662074489503</v>
      </c>
      <c r="K167" s="17">
        <v>0.40558460388356299</v>
      </c>
      <c r="L167" s="17">
        <v>0.40752938384904103</v>
      </c>
      <c r="M167" s="17"/>
      <c r="N167" s="17">
        <v>0.44605534792568202</v>
      </c>
      <c r="O167" s="17">
        <v>0.392255015563165</v>
      </c>
      <c r="P167" s="17">
        <v>0.37262784323238601</v>
      </c>
      <c r="Q167" s="17">
        <v>0.34650935857327197</v>
      </c>
      <c r="R167" s="17"/>
      <c r="S167" s="17">
        <v>0.33500256322167499</v>
      </c>
      <c r="T167" s="17">
        <v>0.47679592580860403</v>
      </c>
      <c r="U167" s="17">
        <v>0.35296844117556297</v>
      </c>
      <c r="V167" s="17"/>
      <c r="W167" s="17">
        <v>0.34962331423618398</v>
      </c>
      <c r="X167" s="17">
        <v>0.43671781165282098</v>
      </c>
      <c r="Y167" s="17">
        <v>0.56996356991843999</v>
      </c>
      <c r="Z167" s="17">
        <v>0.13899448168234199</v>
      </c>
      <c r="AA167" s="17">
        <v>0.31453556468486699</v>
      </c>
      <c r="AB167" s="17"/>
      <c r="AC167" s="17">
        <v>0.34612485611275901</v>
      </c>
      <c r="AD167" s="17">
        <v>0.44848941255122698</v>
      </c>
      <c r="AE167" s="17">
        <v>0.43967725788928402</v>
      </c>
    </row>
    <row r="168" spans="2:31" x14ac:dyDescent="0.35">
      <c r="B168" t="s">
        <v>113</v>
      </c>
      <c r="C168" s="17">
        <v>-5.1058840036243697E-2</v>
      </c>
      <c r="D168" s="17">
        <v>-8.0619957037970494E-2</v>
      </c>
      <c r="E168" s="17">
        <v>-2.10273623282662E-2</v>
      </c>
      <c r="F168" s="17"/>
      <c r="G168" s="17">
        <v>2.7545132142299599E-2</v>
      </c>
      <c r="H168" s="17">
        <v>-1.9513352461528799E-2</v>
      </c>
      <c r="I168" s="17">
        <v>3.21182990459239E-2</v>
      </c>
      <c r="J168" s="17">
        <v>-0.15837778354990101</v>
      </c>
      <c r="K168" s="17">
        <v>-6.7092988173102497E-2</v>
      </c>
      <c r="L168" s="17">
        <v>-0.114346232528134</v>
      </c>
      <c r="M168" s="17"/>
      <c r="N168" s="17">
        <v>-8.1811808750086895E-2</v>
      </c>
      <c r="O168" s="17">
        <v>-6.9060787845691599E-2</v>
      </c>
      <c r="P168" s="17">
        <v>-7.5739912617883197E-3</v>
      </c>
      <c r="Q168" s="17">
        <v>-3.1727590720331197E-2</v>
      </c>
      <c r="R168" s="17"/>
      <c r="S168" s="17">
        <v>7.4466641385975793E-2</v>
      </c>
      <c r="T168" s="17">
        <v>-0.17659979448909899</v>
      </c>
      <c r="U168" s="17">
        <v>-6.6099433958996798E-2</v>
      </c>
      <c r="V168" s="17"/>
      <c r="W168" s="17">
        <v>5.9480480371438701E-2</v>
      </c>
      <c r="X168" s="17">
        <v>-9.8355717560645595E-2</v>
      </c>
      <c r="Y168" s="17">
        <v>-0.30128283118938398</v>
      </c>
      <c r="Z168" s="17">
        <v>0.188302321757087</v>
      </c>
      <c r="AA168" s="17">
        <v>-4.5525066452097897E-3</v>
      </c>
      <c r="AB168" s="17"/>
      <c r="AC168" s="17">
        <v>5.08014130777521E-2</v>
      </c>
      <c r="AD168" s="17">
        <v>-0.11794199647545001</v>
      </c>
      <c r="AE168" s="17">
        <v>-0.17372308445922899</v>
      </c>
    </row>
    <row r="169" spans="2:31" x14ac:dyDescent="0.35">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row>
    <row r="170" spans="2:31" x14ac:dyDescent="0.35">
      <c r="B170" s="6" t="s">
        <v>122</v>
      </c>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row>
    <row r="171" spans="2:31" x14ac:dyDescent="0.35">
      <c r="B171" s="24" t="s">
        <v>60</v>
      </c>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row>
    <row r="172" spans="2:31" x14ac:dyDescent="0.35">
      <c r="B172" t="s">
        <v>106</v>
      </c>
      <c r="C172" s="17">
        <v>7.1087521669097001E-2</v>
      </c>
      <c r="D172" s="17">
        <v>0.100982845743019</v>
      </c>
      <c r="E172" s="17">
        <v>4.2854214144635402E-2</v>
      </c>
      <c r="F172" s="17"/>
      <c r="G172" s="17">
        <v>5.5059583090844501E-2</v>
      </c>
      <c r="H172" s="17">
        <v>2.39222287336185E-2</v>
      </c>
      <c r="I172" s="17">
        <v>6.0053772293601801E-2</v>
      </c>
      <c r="J172" s="17">
        <v>9.6045228393220605E-2</v>
      </c>
      <c r="K172" s="17">
        <v>8.8577417349671297E-2</v>
      </c>
      <c r="L172" s="17">
        <v>8.9520563215420304E-2</v>
      </c>
      <c r="M172" s="17"/>
      <c r="N172" s="17">
        <v>7.7944796069120498E-2</v>
      </c>
      <c r="O172" s="17">
        <v>7.5240949694234796E-2</v>
      </c>
      <c r="P172" s="17">
        <v>6.0116517162764498E-2</v>
      </c>
      <c r="Q172" s="17">
        <v>6.2893733311531294E-2</v>
      </c>
      <c r="R172" s="17"/>
      <c r="S172" s="17">
        <v>9.6978254169249004E-2</v>
      </c>
      <c r="T172" s="17">
        <v>6.2135443211580099E-2</v>
      </c>
      <c r="U172" s="17">
        <v>2.49363238439755E-2</v>
      </c>
      <c r="V172" s="17"/>
      <c r="W172" s="17">
        <v>0.102554644421896</v>
      </c>
      <c r="X172" s="17">
        <v>7.2886415487794801E-2</v>
      </c>
      <c r="Y172" s="17">
        <v>5.1063768933753403E-2</v>
      </c>
      <c r="Z172" s="17">
        <v>0.23397558640189101</v>
      </c>
      <c r="AA172" s="17">
        <v>1.9314666801599701E-2</v>
      </c>
      <c r="AB172" s="17"/>
      <c r="AC172" s="17">
        <v>7.9714485257048398E-2</v>
      </c>
      <c r="AD172" s="17">
        <v>5.1866933961915898E-2</v>
      </c>
      <c r="AE172" s="17">
        <v>7.5860046718153995E-2</v>
      </c>
    </row>
    <row r="173" spans="2:31" x14ac:dyDescent="0.35">
      <c r="B173" t="s">
        <v>107</v>
      </c>
      <c r="C173" s="17">
        <v>9.4414564819314206E-2</v>
      </c>
      <c r="D173" s="17">
        <v>9.8136528041380802E-2</v>
      </c>
      <c r="E173" s="17">
        <v>9.1401082217935803E-2</v>
      </c>
      <c r="F173" s="17"/>
      <c r="G173" s="17">
        <v>0.11965271950305199</v>
      </c>
      <c r="H173" s="17">
        <v>0.122454176213802</v>
      </c>
      <c r="I173" s="17">
        <v>9.2172071339525694E-2</v>
      </c>
      <c r="J173" s="17">
        <v>7.8597675927917499E-2</v>
      </c>
      <c r="K173" s="17">
        <v>8.1065439793185798E-2</v>
      </c>
      <c r="L173" s="17">
        <v>8.4157018154538896E-2</v>
      </c>
      <c r="M173" s="17"/>
      <c r="N173" s="17">
        <v>8.30251756425954E-2</v>
      </c>
      <c r="O173" s="17">
        <v>0.111575070895451</v>
      </c>
      <c r="P173" s="17">
        <v>0.102641477843239</v>
      </c>
      <c r="Q173" s="17">
        <v>9.0784709484103596E-2</v>
      </c>
      <c r="R173" s="17"/>
      <c r="S173" s="17">
        <v>0.13808886179306501</v>
      </c>
      <c r="T173" s="17">
        <v>6.3548423378733093E-2</v>
      </c>
      <c r="U173" s="17">
        <v>9.1200802359866495E-2</v>
      </c>
      <c r="V173" s="17"/>
      <c r="W173" s="17">
        <v>0.115837580370854</v>
      </c>
      <c r="X173" s="17">
        <v>7.8363852493447503E-2</v>
      </c>
      <c r="Y173" s="17">
        <v>9.3198422574219994E-2</v>
      </c>
      <c r="Z173" s="17">
        <v>0</v>
      </c>
      <c r="AA173" s="17">
        <v>7.35159573490093E-2</v>
      </c>
      <c r="AB173" s="17"/>
      <c r="AC173" s="17">
        <v>0.13061200696119901</v>
      </c>
      <c r="AD173" s="17">
        <v>6.4857154954397103E-2</v>
      </c>
      <c r="AE173" s="17">
        <v>0.11896265862279</v>
      </c>
    </row>
    <row r="174" spans="2:31" x14ac:dyDescent="0.35">
      <c r="B174" t="s">
        <v>108</v>
      </c>
      <c r="C174" s="17">
        <v>0.138487400044814</v>
      </c>
      <c r="D174" s="17">
        <v>0.11274524453906</v>
      </c>
      <c r="E174" s="17">
        <v>0.16396902844962999</v>
      </c>
      <c r="F174" s="17"/>
      <c r="G174" s="17">
        <v>0.135162004471197</v>
      </c>
      <c r="H174" s="17">
        <v>0.20392792841972701</v>
      </c>
      <c r="I174" s="17">
        <v>0.11174189299071199</v>
      </c>
      <c r="J174" s="17">
        <v>0.122566976522438</v>
      </c>
      <c r="K174" s="17">
        <v>0.120492813466109</v>
      </c>
      <c r="L174" s="17">
        <v>0.14874980823821199</v>
      </c>
      <c r="M174" s="17"/>
      <c r="N174" s="17">
        <v>0.111979237268344</v>
      </c>
      <c r="O174" s="17">
        <v>0.157325062496905</v>
      </c>
      <c r="P174" s="17">
        <v>0.162676404217725</v>
      </c>
      <c r="Q174" s="17">
        <v>0.13870190199118401</v>
      </c>
      <c r="R174" s="17"/>
      <c r="S174" s="17">
        <v>0.146196628088297</v>
      </c>
      <c r="T174" s="17">
        <v>0.10892625192611299</v>
      </c>
      <c r="U174" s="17">
        <v>0.21711936051587399</v>
      </c>
      <c r="V174" s="17"/>
      <c r="W174" s="17">
        <v>0.122556989887334</v>
      </c>
      <c r="X174" s="17">
        <v>0.119801952865178</v>
      </c>
      <c r="Y174" s="17">
        <v>8.4075629958646703E-2</v>
      </c>
      <c r="Z174" s="17">
        <v>0.33703258895191501</v>
      </c>
      <c r="AA174" s="17">
        <v>0.217353262145069</v>
      </c>
      <c r="AB174" s="17"/>
      <c r="AC174" s="17">
        <v>0.136404045788071</v>
      </c>
      <c r="AD174" s="17">
        <v>0.11988502020715699</v>
      </c>
      <c r="AE174" s="17">
        <v>0.10298855355981799</v>
      </c>
    </row>
    <row r="175" spans="2:31" x14ac:dyDescent="0.35">
      <c r="B175" t="s">
        <v>109</v>
      </c>
      <c r="C175" s="17">
        <v>0.27359716503170201</v>
      </c>
      <c r="D175" s="17">
        <v>0.25751670517913</v>
      </c>
      <c r="E175" s="17">
        <v>0.29061155015690299</v>
      </c>
      <c r="F175" s="17"/>
      <c r="G175" s="17">
        <v>0.24528117065288599</v>
      </c>
      <c r="H175" s="17">
        <v>0.27151124843698898</v>
      </c>
      <c r="I175" s="17">
        <v>0.30014942111181597</v>
      </c>
      <c r="J175" s="17">
        <v>0.18371709998505201</v>
      </c>
      <c r="K175" s="17">
        <v>0.31391659387208598</v>
      </c>
      <c r="L175" s="17">
        <v>0.28697673399272899</v>
      </c>
      <c r="M175" s="17"/>
      <c r="N175" s="17">
        <v>0.26373900310919302</v>
      </c>
      <c r="O175" s="17">
        <v>0.248018317254249</v>
      </c>
      <c r="P175" s="17">
        <v>0.325650387406202</v>
      </c>
      <c r="Q175" s="17">
        <v>0.27629234729908497</v>
      </c>
      <c r="R175" s="17"/>
      <c r="S175" s="17">
        <v>0.30583027462151902</v>
      </c>
      <c r="T175" s="17">
        <v>0.25332189113808401</v>
      </c>
      <c r="U175" s="17">
        <v>0.26043896573844699</v>
      </c>
      <c r="V175" s="17"/>
      <c r="W175" s="17">
        <v>0.28144430446023899</v>
      </c>
      <c r="X175" s="17">
        <v>0.29495001926097703</v>
      </c>
      <c r="Y175" s="17">
        <v>0.229154535327694</v>
      </c>
      <c r="Z175" s="17">
        <v>0.19291905202697299</v>
      </c>
      <c r="AA175" s="17">
        <v>0.22643316052791901</v>
      </c>
      <c r="AB175" s="17"/>
      <c r="AC175" s="17">
        <v>0.23287726044862</v>
      </c>
      <c r="AD175" s="17">
        <v>0.28784264153973399</v>
      </c>
      <c r="AE175" s="17">
        <v>0.24002405119081299</v>
      </c>
    </row>
    <row r="176" spans="2:31" x14ac:dyDescent="0.35">
      <c r="B176" t="s">
        <v>110</v>
      </c>
      <c r="C176" s="17">
        <v>0.38830408910415798</v>
      </c>
      <c r="D176" s="17">
        <v>0.40537906394366502</v>
      </c>
      <c r="E176" s="17">
        <v>0.37028512285637699</v>
      </c>
      <c r="F176" s="17"/>
      <c r="G176" s="17">
        <v>0.40192819173900801</v>
      </c>
      <c r="H176" s="17">
        <v>0.36413162073725702</v>
      </c>
      <c r="I176" s="17">
        <v>0.40486996984607898</v>
      </c>
      <c r="J176" s="17">
        <v>0.46356092679905297</v>
      </c>
      <c r="K176" s="17">
        <v>0.367659625721937</v>
      </c>
      <c r="L176" s="17">
        <v>0.35430234851636</v>
      </c>
      <c r="M176" s="17"/>
      <c r="N176" s="17">
        <v>0.45348728298535701</v>
      </c>
      <c r="O176" s="17">
        <v>0.39332602188044402</v>
      </c>
      <c r="P176" s="17">
        <v>0.31536499927148698</v>
      </c>
      <c r="Q176" s="17">
        <v>0.34203485493969699</v>
      </c>
      <c r="R176" s="17"/>
      <c r="S176" s="17">
        <v>0.285670630226323</v>
      </c>
      <c r="T176" s="17">
        <v>0.47923034072916099</v>
      </c>
      <c r="U176" s="17">
        <v>0.35347302493224497</v>
      </c>
      <c r="V176" s="17"/>
      <c r="W176" s="17">
        <v>0.34506244662774099</v>
      </c>
      <c r="X176" s="17">
        <v>0.40552702515413802</v>
      </c>
      <c r="Y176" s="17">
        <v>0.54250764320568601</v>
      </c>
      <c r="Z176" s="17">
        <v>0.23607277261922099</v>
      </c>
      <c r="AA176" s="17">
        <v>0.39763657804918201</v>
      </c>
      <c r="AB176" s="17"/>
      <c r="AC176" s="17">
        <v>0.38863261246846398</v>
      </c>
      <c r="AD176" s="17">
        <v>0.45051734266315802</v>
      </c>
      <c r="AE176" s="17">
        <v>0.46216468990842602</v>
      </c>
    </row>
    <row r="177" spans="2:31" x14ac:dyDescent="0.35">
      <c r="B177" t="s">
        <v>94</v>
      </c>
      <c r="C177" s="17">
        <v>3.4109259330913598E-2</v>
      </c>
      <c r="D177" s="17">
        <v>2.5239612553744899E-2</v>
      </c>
      <c r="E177" s="17">
        <v>4.0879002174519098E-2</v>
      </c>
      <c r="F177" s="17"/>
      <c r="G177" s="17">
        <v>4.2916330543012401E-2</v>
      </c>
      <c r="H177" s="17">
        <v>1.40527974586058E-2</v>
      </c>
      <c r="I177" s="17">
        <v>3.1012872418265901E-2</v>
      </c>
      <c r="J177" s="17">
        <v>5.5512092372319299E-2</v>
      </c>
      <c r="K177" s="17">
        <v>2.82881097970114E-2</v>
      </c>
      <c r="L177" s="17">
        <v>3.6293527882739499E-2</v>
      </c>
      <c r="M177" s="17"/>
      <c r="N177" s="17">
        <v>9.8245049253900107E-3</v>
      </c>
      <c r="O177" s="17">
        <v>1.45145777787162E-2</v>
      </c>
      <c r="P177" s="17">
        <v>3.35502140985822E-2</v>
      </c>
      <c r="Q177" s="17">
        <v>8.9292452974400305E-2</v>
      </c>
      <c r="R177" s="17"/>
      <c r="S177" s="17">
        <v>2.7235351101547501E-2</v>
      </c>
      <c r="T177" s="17">
        <v>3.2837649616328901E-2</v>
      </c>
      <c r="U177" s="17">
        <v>5.2831522609591702E-2</v>
      </c>
      <c r="V177" s="17"/>
      <c r="W177" s="17">
        <v>3.25440342319364E-2</v>
      </c>
      <c r="X177" s="17">
        <v>2.8470734738464201E-2</v>
      </c>
      <c r="Y177" s="17">
        <v>0</v>
      </c>
      <c r="Z177" s="17">
        <v>0</v>
      </c>
      <c r="AA177" s="17">
        <v>6.5746375127221202E-2</v>
      </c>
      <c r="AB177" s="17"/>
      <c r="AC177" s="17">
        <v>3.1759589076597899E-2</v>
      </c>
      <c r="AD177" s="17">
        <v>2.5030906673638699E-2</v>
      </c>
      <c r="AE177" s="17">
        <v>0</v>
      </c>
    </row>
    <row r="178" spans="2:31" x14ac:dyDescent="0.35">
      <c r="B178" t="s">
        <v>111</v>
      </c>
      <c r="C178" s="17">
        <v>0.165502086488411</v>
      </c>
      <c r="D178" s="17">
        <v>0.19911937378440001</v>
      </c>
      <c r="E178" s="17">
        <v>0.134255296362571</v>
      </c>
      <c r="F178" s="17"/>
      <c r="G178" s="17">
        <v>0.174712302593897</v>
      </c>
      <c r="H178" s="17">
        <v>0.14637640494741999</v>
      </c>
      <c r="I178" s="17">
        <v>0.15222584363312699</v>
      </c>
      <c r="J178" s="17">
        <v>0.17464290432113799</v>
      </c>
      <c r="K178" s="17">
        <v>0.16964285714285701</v>
      </c>
      <c r="L178" s="17">
        <v>0.17367758136995901</v>
      </c>
      <c r="M178" s="17"/>
      <c r="N178" s="17">
        <v>0.16096997171171601</v>
      </c>
      <c r="O178" s="17">
        <v>0.18681602058968599</v>
      </c>
      <c r="P178" s="17">
        <v>0.16275799500600399</v>
      </c>
      <c r="Q178" s="17">
        <v>0.153678442795635</v>
      </c>
      <c r="R178" s="17"/>
      <c r="S178" s="17">
        <v>0.235067115962314</v>
      </c>
      <c r="T178" s="17">
        <v>0.125683866590313</v>
      </c>
      <c r="U178" s="17">
        <v>0.11613712620384201</v>
      </c>
      <c r="V178" s="17"/>
      <c r="W178" s="17">
        <v>0.21839222479275</v>
      </c>
      <c r="X178" s="17">
        <v>0.151250267981242</v>
      </c>
      <c r="Y178" s="17">
        <v>0.14426219150797301</v>
      </c>
      <c r="Z178" s="17">
        <v>0.23397558640189101</v>
      </c>
      <c r="AA178" s="17">
        <v>9.2830624150608998E-2</v>
      </c>
      <c r="AB178" s="17"/>
      <c r="AC178" s="17">
        <v>0.21032649221824701</v>
      </c>
      <c r="AD178" s="17">
        <v>0.116724088916313</v>
      </c>
      <c r="AE178" s="17">
        <v>0.19482270534094401</v>
      </c>
    </row>
    <row r="179" spans="2:31" x14ac:dyDescent="0.35">
      <c r="B179" t="s">
        <v>112</v>
      </c>
      <c r="C179" s="17">
        <v>0.66190125413586098</v>
      </c>
      <c r="D179" s="17">
        <v>0.66289576912279502</v>
      </c>
      <c r="E179" s="17">
        <v>0.66089667301328003</v>
      </c>
      <c r="F179" s="17"/>
      <c r="G179" s="17">
        <v>0.64720936239189397</v>
      </c>
      <c r="H179" s="17">
        <v>0.63564286917424595</v>
      </c>
      <c r="I179" s="17">
        <v>0.70501939095789501</v>
      </c>
      <c r="J179" s="17">
        <v>0.64727802678410495</v>
      </c>
      <c r="K179" s="17">
        <v>0.68157621959402304</v>
      </c>
      <c r="L179" s="17">
        <v>0.64127908250908905</v>
      </c>
      <c r="M179" s="17"/>
      <c r="N179" s="17">
        <v>0.71722628609454997</v>
      </c>
      <c r="O179" s="17">
        <v>0.64134433913469302</v>
      </c>
      <c r="P179" s="17">
        <v>0.64101538667768898</v>
      </c>
      <c r="Q179" s="17">
        <v>0.61832720223878102</v>
      </c>
      <c r="R179" s="17"/>
      <c r="S179" s="17">
        <v>0.59150090484784201</v>
      </c>
      <c r="T179" s="17">
        <v>0.73255223186724505</v>
      </c>
      <c r="U179" s="17">
        <v>0.61391199067069202</v>
      </c>
      <c r="V179" s="17"/>
      <c r="W179" s="17">
        <v>0.62650675108797904</v>
      </c>
      <c r="X179" s="17">
        <v>0.70047704441511505</v>
      </c>
      <c r="Y179" s="17">
        <v>0.77166217853338004</v>
      </c>
      <c r="Z179" s="17">
        <v>0.42899182464619401</v>
      </c>
      <c r="AA179" s="17">
        <v>0.62406973857710002</v>
      </c>
      <c r="AB179" s="17"/>
      <c r="AC179" s="17">
        <v>0.62150987291708404</v>
      </c>
      <c r="AD179" s="17">
        <v>0.73835998420289195</v>
      </c>
      <c r="AE179" s="17">
        <v>0.70218874109923901</v>
      </c>
    </row>
    <row r="180" spans="2:31" x14ac:dyDescent="0.35">
      <c r="B180" t="s">
        <v>113</v>
      </c>
      <c r="C180" s="17">
        <v>-0.49639916764744901</v>
      </c>
      <c r="D180" s="17">
        <v>-0.46377639533839499</v>
      </c>
      <c r="E180" s="17">
        <v>-0.52664137665070898</v>
      </c>
      <c r="F180" s="17"/>
      <c r="G180" s="17">
        <v>-0.472497059797997</v>
      </c>
      <c r="H180" s="17">
        <v>-0.48926646422682601</v>
      </c>
      <c r="I180" s="17">
        <v>-0.55279354732476804</v>
      </c>
      <c r="J180" s="17">
        <v>-0.47263512246296702</v>
      </c>
      <c r="K180" s="17">
        <v>-0.51193336245116605</v>
      </c>
      <c r="L180" s="17">
        <v>-0.46760150113913002</v>
      </c>
      <c r="M180" s="17"/>
      <c r="N180" s="17">
        <v>-0.55625631438283396</v>
      </c>
      <c r="O180" s="17">
        <v>-0.45452831854500703</v>
      </c>
      <c r="P180" s="17">
        <v>-0.47825739167168602</v>
      </c>
      <c r="Q180" s="17">
        <v>-0.46464875944314599</v>
      </c>
      <c r="R180" s="17"/>
      <c r="S180" s="17">
        <v>-0.35643378888552701</v>
      </c>
      <c r="T180" s="17">
        <v>-0.606868365276931</v>
      </c>
      <c r="U180" s="17">
        <v>-0.49777486446684999</v>
      </c>
      <c r="V180" s="17"/>
      <c r="W180" s="17">
        <v>-0.40811452629522998</v>
      </c>
      <c r="X180" s="17">
        <v>-0.54922677643387297</v>
      </c>
      <c r="Y180" s="17">
        <v>-0.627399987025406</v>
      </c>
      <c r="Z180" s="17">
        <v>-0.195016238244304</v>
      </c>
      <c r="AA180" s="17">
        <v>-0.53123911442649097</v>
      </c>
      <c r="AB180" s="17"/>
      <c r="AC180" s="17">
        <v>-0.41118338069883698</v>
      </c>
      <c r="AD180" s="17">
        <v>-0.62163589528657903</v>
      </c>
      <c r="AE180" s="17">
        <v>-0.50736603575829498</v>
      </c>
    </row>
    <row r="181" spans="2:31" x14ac:dyDescent="0.35">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row>
    <row r="182" spans="2:31" x14ac:dyDescent="0.35">
      <c r="B182" s="6" t="s">
        <v>141</v>
      </c>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row>
    <row r="183" spans="2:31" x14ac:dyDescent="0.35">
      <c r="B183" s="24" t="s">
        <v>60</v>
      </c>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row>
    <row r="184" spans="2:31" x14ac:dyDescent="0.35">
      <c r="B184" t="s">
        <v>133</v>
      </c>
      <c r="C184" s="17">
        <v>0.22311635062309801</v>
      </c>
      <c r="D184" s="17">
        <v>0.25477710698968098</v>
      </c>
      <c r="E184" s="17">
        <v>0.19042629217976301</v>
      </c>
      <c r="F184" s="17"/>
      <c r="G184" s="17">
        <v>0.19856152649418299</v>
      </c>
      <c r="H184" s="17">
        <v>0.165952902227503</v>
      </c>
      <c r="I184" s="17">
        <v>0.27036141567740102</v>
      </c>
      <c r="J184" s="17">
        <v>0.211421279808336</v>
      </c>
      <c r="K184" s="17">
        <v>0.25600958204518798</v>
      </c>
      <c r="L184" s="17">
        <v>0.210813981519996</v>
      </c>
      <c r="M184" s="17"/>
      <c r="N184" s="17">
        <v>0.20520824703417501</v>
      </c>
      <c r="O184" s="17">
        <v>0.216144269354903</v>
      </c>
      <c r="P184" s="17">
        <v>0.233033790870489</v>
      </c>
      <c r="Q184" s="17">
        <v>0.24583866363540699</v>
      </c>
      <c r="R184" s="17"/>
      <c r="S184" s="17">
        <v>0.20483872752554599</v>
      </c>
      <c r="T184" s="17">
        <v>0.26965950948623202</v>
      </c>
      <c r="U184" s="17">
        <v>0.180117954464633</v>
      </c>
      <c r="V184" s="17"/>
      <c r="W184" s="17">
        <v>0.209498960289144</v>
      </c>
      <c r="X184" s="17">
        <v>0.27961717479527598</v>
      </c>
      <c r="Y184" s="17">
        <v>0.23639259079791999</v>
      </c>
      <c r="Z184" s="17">
        <v>0.35124972082509298</v>
      </c>
      <c r="AA184" s="17">
        <v>0.16656742971524099</v>
      </c>
      <c r="AB184" s="17"/>
      <c r="AC184" s="17">
        <v>0.20866939755612701</v>
      </c>
      <c r="AD184" s="17">
        <v>0.26009989281606199</v>
      </c>
      <c r="AE184" s="17">
        <v>0.19116127672274599</v>
      </c>
    </row>
    <row r="185" spans="2:31" x14ac:dyDescent="0.35">
      <c r="B185" t="s">
        <v>134</v>
      </c>
      <c r="C185" s="17">
        <v>0.34726952753106799</v>
      </c>
      <c r="D185" s="17">
        <v>0.30828637995117197</v>
      </c>
      <c r="E185" s="17">
        <v>0.38445864594957402</v>
      </c>
      <c r="F185" s="17"/>
      <c r="G185" s="17">
        <v>0.32894141370781999</v>
      </c>
      <c r="H185" s="17">
        <v>0.39089688201658501</v>
      </c>
      <c r="I185" s="17">
        <v>0.30938161862357999</v>
      </c>
      <c r="J185" s="17">
        <v>0.42554825325491302</v>
      </c>
      <c r="K185" s="17">
        <v>0.35555465999234898</v>
      </c>
      <c r="L185" s="17">
        <v>0.30906957886548497</v>
      </c>
      <c r="M185" s="17"/>
      <c r="N185" s="17">
        <v>0.39333361568080499</v>
      </c>
      <c r="O185" s="17">
        <v>0.34432153432514701</v>
      </c>
      <c r="P185" s="17">
        <v>0.32967372506367398</v>
      </c>
      <c r="Q185" s="17">
        <v>0.30190007699738203</v>
      </c>
      <c r="R185" s="17"/>
      <c r="S185" s="17">
        <v>0.31368859804819799</v>
      </c>
      <c r="T185" s="17">
        <v>0.37491823599708202</v>
      </c>
      <c r="U185" s="17">
        <v>0.335104132439417</v>
      </c>
      <c r="V185" s="17"/>
      <c r="W185" s="17">
        <v>0.35119476431880797</v>
      </c>
      <c r="X185" s="17">
        <v>0.33143489420629901</v>
      </c>
      <c r="Y185" s="17">
        <v>0.39355951972346198</v>
      </c>
      <c r="Z185" s="17">
        <v>0.43513950140879398</v>
      </c>
      <c r="AA185" s="17">
        <v>0.32986060382702698</v>
      </c>
      <c r="AB185" s="17"/>
      <c r="AC185" s="17">
        <v>0.34575351644670899</v>
      </c>
      <c r="AD185" s="17">
        <v>0.39800902667651999</v>
      </c>
      <c r="AE185" s="17">
        <v>0.41084894969352198</v>
      </c>
    </row>
    <row r="186" spans="2:31" x14ac:dyDescent="0.35">
      <c r="B186" t="s">
        <v>135</v>
      </c>
      <c r="C186" s="17">
        <v>0.225137080378911</v>
      </c>
      <c r="D186" s="17">
        <v>0.22189618982353199</v>
      </c>
      <c r="E186" s="17">
        <v>0.22956267657134199</v>
      </c>
      <c r="F186" s="17"/>
      <c r="G186" s="17">
        <v>0.30503848712069598</v>
      </c>
      <c r="H186" s="17">
        <v>0.251934751156907</v>
      </c>
      <c r="I186" s="17">
        <v>0.226680625508204</v>
      </c>
      <c r="J186" s="17">
        <v>0.197728487876736</v>
      </c>
      <c r="K186" s="17">
        <v>0.172647648165451</v>
      </c>
      <c r="L186" s="17">
        <v>0.220493991736395</v>
      </c>
      <c r="M186" s="17"/>
      <c r="N186" s="17">
        <v>0.19450794837450699</v>
      </c>
      <c r="O186" s="17">
        <v>0.22836459800422201</v>
      </c>
      <c r="P186" s="17">
        <v>0.26847259418376701</v>
      </c>
      <c r="Q186" s="17">
        <v>0.234612283962566</v>
      </c>
      <c r="R186" s="17"/>
      <c r="S186" s="17">
        <v>0.21268027371284801</v>
      </c>
      <c r="T186" s="17">
        <v>0.199843516471476</v>
      </c>
      <c r="U186" s="17">
        <v>0.30358476657022399</v>
      </c>
      <c r="V186" s="17"/>
      <c r="W186" s="17">
        <v>0.18162956320430301</v>
      </c>
      <c r="X186" s="17">
        <v>0.221637137311607</v>
      </c>
      <c r="Y186" s="17">
        <v>0.224208811688594</v>
      </c>
      <c r="Z186" s="17">
        <v>0.124777349809164</v>
      </c>
      <c r="AA186" s="17">
        <v>0.30201865042003601</v>
      </c>
      <c r="AB186" s="17"/>
      <c r="AC186" s="17">
        <v>0.20652987129389</v>
      </c>
      <c r="AD186" s="17">
        <v>0.18160264319948</v>
      </c>
      <c r="AE186" s="17">
        <v>0.25551011152250003</v>
      </c>
    </row>
    <row r="187" spans="2:31" x14ac:dyDescent="0.35">
      <c r="B187" t="s">
        <v>136</v>
      </c>
      <c r="C187" s="17">
        <v>8.1985152366185907E-2</v>
      </c>
      <c r="D187" s="17">
        <v>9.8074088995586006E-2</v>
      </c>
      <c r="E187" s="17">
        <v>6.7046994797951204E-2</v>
      </c>
      <c r="F187" s="17"/>
      <c r="G187" s="17">
        <v>5.6199494793228097E-2</v>
      </c>
      <c r="H187" s="17">
        <v>7.5950052384448602E-2</v>
      </c>
      <c r="I187" s="17">
        <v>7.2482809332146694E-2</v>
      </c>
      <c r="J187" s="17">
        <v>6.1283488261218801E-2</v>
      </c>
      <c r="K187" s="17">
        <v>8.0357142857142905E-2</v>
      </c>
      <c r="L187" s="17">
        <v>0.124971218830863</v>
      </c>
      <c r="M187" s="17"/>
      <c r="N187" s="17">
        <v>0.10542417806404</v>
      </c>
      <c r="O187" s="17">
        <v>7.6373984090638905E-2</v>
      </c>
      <c r="P187" s="17">
        <v>6.7709170774818098E-2</v>
      </c>
      <c r="Q187" s="17">
        <v>6.7375192361146405E-2</v>
      </c>
      <c r="R187" s="17"/>
      <c r="S187" s="17">
        <v>0.10243311903544</v>
      </c>
      <c r="T187" s="17">
        <v>7.0968933044167196E-2</v>
      </c>
      <c r="U187" s="17">
        <v>5.8095232569762803E-2</v>
      </c>
      <c r="V187" s="17"/>
      <c r="W187" s="17">
        <v>9.8829407809195594E-2</v>
      </c>
      <c r="X187" s="17">
        <v>8.1866869099155498E-2</v>
      </c>
      <c r="Y187" s="17">
        <v>7.9759028997108294E-2</v>
      </c>
      <c r="Z187" s="17">
        <v>0</v>
      </c>
      <c r="AA187" s="17">
        <v>7.1640985798923695E-2</v>
      </c>
      <c r="AB187" s="17"/>
      <c r="AC187" s="17">
        <v>7.7982525759839494E-2</v>
      </c>
      <c r="AD187" s="17">
        <v>7.6834504465506701E-2</v>
      </c>
      <c r="AE187" s="17">
        <v>9.5842605717218296E-2</v>
      </c>
    </row>
    <row r="188" spans="2:31" x14ac:dyDescent="0.35">
      <c r="B188" t="s">
        <v>137</v>
      </c>
      <c r="C188" s="17">
        <v>8.4570509315166104E-2</v>
      </c>
      <c r="D188" s="17">
        <v>0.10755599958442599</v>
      </c>
      <c r="E188" s="17">
        <v>6.3038234936778403E-2</v>
      </c>
      <c r="F188" s="17"/>
      <c r="G188" s="17">
        <v>3.11566565037204E-2</v>
      </c>
      <c r="H188" s="17">
        <v>8.0133418568041806E-2</v>
      </c>
      <c r="I188" s="17">
        <v>7.2482809332146694E-2</v>
      </c>
      <c r="J188" s="17">
        <v>6.7054884150118399E-2</v>
      </c>
      <c r="K188" s="17">
        <v>0.107936955718111</v>
      </c>
      <c r="L188" s="17">
        <v>0.121395522123609</v>
      </c>
      <c r="M188" s="17"/>
      <c r="N188" s="17">
        <v>8.1821733342184497E-2</v>
      </c>
      <c r="O188" s="17">
        <v>9.4400731074921404E-2</v>
      </c>
      <c r="P188" s="17">
        <v>7.4579723021599098E-2</v>
      </c>
      <c r="Q188" s="17">
        <v>7.9975432630368201E-2</v>
      </c>
      <c r="R188" s="17"/>
      <c r="S188" s="17">
        <v>0.14502009363018001</v>
      </c>
      <c r="T188" s="17">
        <v>5.5141080818051497E-2</v>
      </c>
      <c r="U188" s="17">
        <v>6.7908744043069194E-2</v>
      </c>
      <c r="V188" s="17"/>
      <c r="W188" s="17">
        <v>0.14025859593035001</v>
      </c>
      <c r="X188" s="17">
        <v>5.3497874938268603E-2</v>
      </c>
      <c r="Y188" s="17">
        <v>3.58905205047646E-2</v>
      </c>
      <c r="Z188" s="17">
        <v>8.8833427956948902E-2</v>
      </c>
      <c r="AA188" s="17">
        <v>7.0386401014036301E-2</v>
      </c>
      <c r="AB188" s="17"/>
      <c r="AC188" s="17">
        <v>0.14007540807515001</v>
      </c>
      <c r="AD188" s="17">
        <v>4.7468694784370602E-2</v>
      </c>
      <c r="AE188" s="17">
        <v>1.81844691083697E-2</v>
      </c>
    </row>
    <row r="189" spans="2:31" x14ac:dyDescent="0.35">
      <c r="B189" t="s">
        <v>96</v>
      </c>
      <c r="C189" s="17">
        <v>3.7921379785572099E-2</v>
      </c>
      <c r="D189" s="17">
        <v>9.4102346556028203E-3</v>
      </c>
      <c r="E189" s="17">
        <v>6.5467155564590596E-2</v>
      </c>
      <c r="F189" s="17"/>
      <c r="G189" s="17">
        <v>8.0102421380352201E-2</v>
      </c>
      <c r="H189" s="17">
        <v>3.5131993646514599E-2</v>
      </c>
      <c r="I189" s="17">
        <v>4.8610721526521801E-2</v>
      </c>
      <c r="J189" s="17">
        <v>3.6963606648678003E-2</v>
      </c>
      <c r="K189" s="17">
        <v>2.7494011221757299E-2</v>
      </c>
      <c r="L189" s="17">
        <v>1.32557069236535E-2</v>
      </c>
      <c r="M189" s="17"/>
      <c r="N189" s="17">
        <v>1.9704277504288201E-2</v>
      </c>
      <c r="O189" s="17">
        <v>4.03948831501671E-2</v>
      </c>
      <c r="P189" s="17">
        <v>2.6530996085651799E-2</v>
      </c>
      <c r="Q189" s="17">
        <v>7.0298350413130595E-2</v>
      </c>
      <c r="R189" s="17"/>
      <c r="S189" s="17">
        <v>2.1339188047787502E-2</v>
      </c>
      <c r="T189" s="17">
        <v>2.9468724182990399E-2</v>
      </c>
      <c r="U189" s="17">
        <v>5.5189169912893001E-2</v>
      </c>
      <c r="V189" s="17"/>
      <c r="W189" s="17">
        <v>1.8588708448199699E-2</v>
      </c>
      <c r="X189" s="17">
        <v>3.1946049649392898E-2</v>
      </c>
      <c r="Y189" s="17">
        <v>3.0189528288151499E-2</v>
      </c>
      <c r="Z189" s="17">
        <v>0</v>
      </c>
      <c r="AA189" s="17">
        <v>5.9525929224735798E-2</v>
      </c>
      <c r="AB189" s="17"/>
      <c r="AC189" s="17">
        <v>2.09892808682846E-2</v>
      </c>
      <c r="AD189" s="17">
        <v>3.5985238058061003E-2</v>
      </c>
      <c r="AE189" s="17">
        <v>2.8452587235644301E-2</v>
      </c>
    </row>
    <row r="190" spans="2:31" x14ac:dyDescent="0.35">
      <c r="B190" t="s">
        <v>138</v>
      </c>
      <c r="C190" s="17">
        <v>0.57038587815416497</v>
      </c>
      <c r="D190" s="17">
        <v>0.56306348694085295</v>
      </c>
      <c r="E190" s="17">
        <v>0.57488493812933705</v>
      </c>
      <c r="F190" s="17"/>
      <c r="G190" s="17">
        <v>0.52750294020200295</v>
      </c>
      <c r="H190" s="17">
        <v>0.55684978424408804</v>
      </c>
      <c r="I190" s="17">
        <v>0.57974303430098095</v>
      </c>
      <c r="J190" s="17">
        <v>0.63696953306324799</v>
      </c>
      <c r="K190" s="17">
        <v>0.61156424203753701</v>
      </c>
      <c r="L190" s="17">
        <v>0.51988356038548</v>
      </c>
      <c r="M190" s="17"/>
      <c r="N190" s="17">
        <v>0.59854186271498</v>
      </c>
      <c r="O190" s="17">
        <v>0.56046580368004995</v>
      </c>
      <c r="P190" s="17">
        <v>0.56270751593416402</v>
      </c>
      <c r="Q190" s="17">
        <v>0.54773874063278905</v>
      </c>
      <c r="R190" s="17"/>
      <c r="S190" s="17">
        <v>0.51852732557374404</v>
      </c>
      <c r="T190" s="17">
        <v>0.64457774548331503</v>
      </c>
      <c r="U190" s="17">
        <v>0.51522208690405003</v>
      </c>
      <c r="V190" s="17"/>
      <c r="W190" s="17">
        <v>0.56069372460795197</v>
      </c>
      <c r="X190" s="17">
        <v>0.61105206900157605</v>
      </c>
      <c r="Y190" s="17">
        <v>0.629952110521381</v>
      </c>
      <c r="Z190" s="17">
        <v>0.78638922223388696</v>
      </c>
      <c r="AA190" s="17">
        <v>0.496428033542268</v>
      </c>
      <c r="AB190" s="17"/>
      <c r="AC190" s="17">
        <v>0.55442291400283605</v>
      </c>
      <c r="AD190" s="17">
        <v>0.65810891949258199</v>
      </c>
      <c r="AE190" s="17">
        <v>0.602010226416268</v>
      </c>
    </row>
    <row r="191" spans="2:31" x14ac:dyDescent="0.35">
      <c r="B191" t="s">
        <v>139</v>
      </c>
      <c r="C191" s="17">
        <v>0.166555661681352</v>
      </c>
      <c r="D191" s="17">
        <v>0.205630088580012</v>
      </c>
      <c r="E191" s="17">
        <v>0.13008522973473</v>
      </c>
      <c r="F191" s="17"/>
      <c r="G191" s="17">
        <v>8.73561512969485E-2</v>
      </c>
      <c r="H191" s="17">
        <v>0.15608347095249001</v>
      </c>
      <c r="I191" s="17">
        <v>0.144965618664293</v>
      </c>
      <c r="J191" s="17">
        <v>0.128338372411337</v>
      </c>
      <c r="K191" s="17">
        <v>0.188294098575254</v>
      </c>
      <c r="L191" s="17">
        <v>0.246366740954472</v>
      </c>
      <c r="M191" s="17"/>
      <c r="N191" s="17">
        <v>0.18724591140622501</v>
      </c>
      <c r="O191" s="17">
        <v>0.17077471516556</v>
      </c>
      <c r="P191" s="17">
        <v>0.14228889379641699</v>
      </c>
      <c r="Q191" s="17">
        <v>0.14735062499151499</v>
      </c>
      <c r="R191" s="17"/>
      <c r="S191" s="17">
        <v>0.24745321266562001</v>
      </c>
      <c r="T191" s="17">
        <v>0.12611001386221901</v>
      </c>
      <c r="U191" s="17">
        <v>0.126003976612832</v>
      </c>
      <c r="V191" s="17"/>
      <c r="W191" s="17">
        <v>0.239088003739545</v>
      </c>
      <c r="X191" s="17">
        <v>0.13536474403742399</v>
      </c>
      <c r="Y191" s="17">
        <v>0.11564954950187301</v>
      </c>
      <c r="Z191" s="17">
        <v>8.8833427956948902E-2</v>
      </c>
      <c r="AA191" s="17">
        <v>0.14202738681296001</v>
      </c>
      <c r="AB191" s="17"/>
      <c r="AC191" s="17">
        <v>0.218057933834989</v>
      </c>
      <c r="AD191" s="17">
        <v>0.124303199249877</v>
      </c>
      <c r="AE191" s="17">
        <v>0.11402707482558801</v>
      </c>
    </row>
    <row r="192" spans="2:31" x14ac:dyDescent="0.35">
      <c r="B192" t="s">
        <v>113</v>
      </c>
      <c r="C192" s="17">
        <v>0.40383021647281298</v>
      </c>
      <c r="D192" s="17">
        <v>0.35743339836084098</v>
      </c>
      <c r="E192" s="17">
        <v>0.44479970839460797</v>
      </c>
      <c r="F192" s="17"/>
      <c r="G192" s="17">
        <v>0.44014678890505499</v>
      </c>
      <c r="H192" s="17">
        <v>0.40076631329159801</v>
      </c>
      <c r="I192" s="17">
        <v>0.43477741563668698</v>
      </c>
      <c r="J192" s="17">
        <v>0.50863116065191105</v>
      </c>
      <c r="K192" s="17">
        <v>0.42327014346228298</v>
      </c>
      <c r="L192" s="17">
        <v>0.27351681943100797</v>
      </c>
      <c r="M192" s="17"/>
      <c r="N192" s="17">
        <v>0.41129595130875501</v>
      </c>
      <c r="O192" s="17">
        <v>0.38969108851449002</v>
      </c>
      <c r="P192" s="17">
        <v>0.420418622137746</v>
      </c>
      <c r="Q192" s="17">
        <v>0.40038811564127502</v>
      </c>
      <c r="R192" s="17"/>
      <c r="S192" s="17">
        <v>0.271074112908124</v>
      </c>
      <c r="T192" s="17">
        <v>0.51846773162109605</v>
      </c>
      <c r="U192" s="17">
        <v>0.389218110291218</v>
      </c>
      <c r="V192" s="17"/>
      <c r="W192" s="17">
        <v>0.321605720868407</v>
      </c>
      <c r="X192" s="17">
        <v>0.475687324964152</v>
      </c>
      <c r="Y192" s="17">
        <v>0.514302561019509</v>
      </c>
      <c r="Z192" s="17">
        <v>0.69755579427693803</v>
      </c>
      <c r="AA192" s="17">
        <v>0.35440064672930799</v>
      </c>
      <c r="AB192" s="17"/>
      <c r="AC192" s="17">
        <v>0.33636498016784699</v>
      </c>
      <c r="AD192" s="17">
        <v>0.53380572024270501</v>
      </c>
      <c r="AE192" s="17">
        <v>0.48798315159068001</v>
      </c>
    </row>
    <row r="193" spans="2:31" x14ac:dyDescent="0.35">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row>
    <row r="194" spans="2:31" x14ac:dyDescent="0.35">
      <c r="B194" s="6" t="s">
        <v>142</v>
      </c>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row>
    <row r="195" spans="2:31" x14ac:dyDescent="0.35">
      <c r="B195" s="24" t="s">
        <v>60</v>
      </c>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row>
    <row r="196" spans="2:31" x14ac:dyDescent="0.35">
      <c r="B196" t="s">
        <v>133</v>
      </c>
      <c r="C196" s="17">
        <v>0.26697020598576199</v>
      </c>
      <c r="D196" s="17">
        <v>0.303177969692767</v>
      </c>
      <c r="E196" s="17">
        <v>0.230179612163567</v>
      </c>
      <c r="F196" s="17"/>
      <c r="G196" s="17">
        <v>0.23555582807725201</v>
      </c>
      <c r="H196" s="17">
        <v>0.16745560113532901</v>
      </c>
      <c r="I196" s="17">
        <v>0.25572152538353998</v>
      </c>
      <c r="J196" s="17">
        <v>0.26459814086537398</v>
      </c>
      <c r="K196" s="17">
        <v>0.305159625721937</v>
      </c>
      <c r="L196" s="17">
        <v>0.32600308631542602</v>
      </c>
      <c r="M196" s="17"/>
      <c r="N196" s="17">
        <v>0.27243984609813898</v>
      </c>
      <c r="O196" s="17">
        <v>0.25097271717599501</v>
      </c>
      <c r="P196" s="17">
        <v>0.27444230901970301</v>
      </c>
      <c r="Q196" s="17">
        <v>0.27296125175397601</v>
      </c>
      <c r="R196" s="17"/>
      <c r="S196" s="17">
        <v>0.26664547968538599</v>
      </c>
      <c r="T196" s="17">
        <v>0.326518860206096</v>
      </c>
      <c r="U196" s="17">
        <v>0.13460596558772001</v>
      </c>
      <c r="V196" s="17"/>
      <c r="W196" s="17">
        <v>0.29072412492584299</v>
      </c>
      <c r="X196" s="17">
        <v>0.28326156524572499</v>
      </c>
      <c r="Y196" s="17">
        <v>0.332425456319424</v>
      </c>
      <c r="Z196" s="17">
        <v>0.27066115584807399</v>
      </c>
      <c r="AA196" s="17">
        <v>0.16738855153207799</v>
      </c>
      <c r="AB196" s="17"/>
      <c r="AC196" s="17">
        <v>0.26011782922898202</v>
      </c>
      <c r="AD196" s="17">
        <v>0.28409653234927801</v>
      </c>
      <c r="AE196" s="17">
        <v>0.31554397348212998</v>
      </c>
    </row>
    <row r="197" spans="2:31" x14ac:dyDescent="0.35">
      <c r="B197" t="s">
        <v>134</v>
      </c>
      <c r="C197" s="17">
        <v>0.369210117266836</v>
      </c>
      <c r="D197" s="17">
        <v>0.347934751037553</v>
      </c>
      <c r="E197" s="17">
        <v>0.389557698778904</v>
      </c>
      <c r="F197" s="17"/>
      <c r="G197" s="17">
        <v>0.27388183061697602</v>
      </c>
      <c r="H197" s="17">
        <v>0.44710807185100798</v>
      </c>
      <c r="I197" s="17">
        <v>0.37275167080015598</v>
      </c>
      <c r="J197" s="17">
        <v>0.43709104503271201</v>
      </c>
      <c r="K197" s="17">
        <v>0.38384276978935999</v>
      </c>
      <c r="L197" s="17">
        <v>0.32411313414276499</v>
      </c>
      <c r="M197" s="17"/>
      <c r="N197" s="17">
        <v>0.40559636114106501</v>
      </c>
      <c r="O197" s="17">
        <v>0.38458671255836302</v>
      </c>
      <c r="P197" s="17">
        <v>0.37338698388603703</v>
      </c>
      <c r="Q197" s="17">
        <v>0.29718389165651699</v>
      </c>
      <c r="R197" s="17"/>
      <c r="S197" s="17">
        <v>0.37158710730591199</v>
      </c>
      <c r="T197" s="17">
        <v>0.37050235426688599</v>
      </c>
      <c r="U197" s="17">
        <v>0.40561825572803201</v>
      </c>
      <c r="V197" s="17"/>
      <c r="W197" s="17">
        <v>0.35784153458567902</v>
      </c>
      <c r="X197" s="17">
        <v>0.40582832960120402</v>
      </c>
      <c r="Y197" s="17">
        <v>0.38173924761126898</v>
      </c>
      <c r="Z197" s="17">
        <v>0.53130717960225005</v>
      </c>
      <c r="AA197" s="17">
        <v>0.36929091421073701</v>
      </c>
      <c r="AB197" s="17"/>
      <c r="AC197" s="17">
        <v>0.42597442466559499</v>
      </c>
      <c r="AD197" s="17">
        <v>0.41260098214670898</v>
      </c>
      <c r="AE197" s="17">
        <v>0.40132580668066797</v>
      </c>
    </row>
    <row r="198" spans="2:31" x14ac:dyDescent="0.35">
      <c r="B198" t="s">
        <v>135</v>
      </c>
      <c r="C198" s="17">
        <v>0.20244079890042899</v>
      </c>
      <c r="D198" s="17">
        <v>0.19073850038923701</v>
      </c>
      <c r="E198" s="17">
        <v>0.21484229468996299</v>
      </c>
      <c r="F198" s="17"/>
      <c r="G198" s="17">
        <v>0.29678293206914802</v>
      </c>
      <c r="H198" s="17">
        <v>0.21948342478615901</v>
      </c>
      <c r="I198" s="17">
        <v>0.190379500664034</v>
      </c>
      <c r="J198" s="17">
        <v>0.15953058317111601</v>
      </c>
      <c r="K198" s="17">
        <v>0.167432164695517</v>
      </c>
      <c r="L198" s="17">
        <v>0.19924401913093601</v>
      </c>
      <c r="M198" s="17"/>
      <c r="N198" s="17">
        <v>0.186980886158817</v>
      </c>
      <c r="O198" s="17">
        <v>0.19011874930790801</v>
      </c>
      <c r="P198" s="17">
        <v>0.222943058293438</v>
      </c>
      <c r="Q198" s="17">
        <v>0.22271094040755701</v>
      </c>
      <c r="R198" s="17"/>
      <c r="S198" s="17">
        <v>0.167314211126357</v>
      </c>
      <c r="T198" s="17">
        <v>0.18920385386929101</v>
      </c>
      <c r="U198" s="17">
        <v>0.26668857521554601</v>
      </c>
      <c r="V198" s="17"/>
      <c r="W198" s="17">
        <v>0.17359098802303299</v>
      </c>
      <c r="X198" s="17">
        <v>0.195755684166352</v>
      </c>
      <c r="Y198" s="17">
        <v>0.19526671120485201</v>
      </c>
      <c r="Z198" s="17">
        <v>0</v>
      </c>
      <c r="AA198" s="17">
        <v>0.25389150981083197</v>
      </c>
      <c r="AB198" s="17"/>
      <c r="AC198" s="17">
        <v>0.15218816503843999</v>
      </c>
      <c r="AD198" s="17">
        <v>0.17027365630500399</v>
      </c>
      <c r="AE198" s="17">
        <v>0.226778722621398</v>
      </c>
    </row>
    <row r="199" spans="2:31" x14ac:dyDescent="0.35">
      <c r="B199" t="s">
        <v>136</v>
      </c>
      <c r="C199" s="17">
        <v>6.2764121151664201E-2</v>
      </c>
      <c r="D199" s="17">
        <v>6.1800163578914102E-2</v>
      </c>
      <c r="E199" s="17">
        <v>6.4055834739137799E-2</v>
      </c>
      <c r="F199" s="17"/>
      <c r="G199" s="17">
        <v>0.10286543626509299</v>
      </c>
      <c r="H199" s="17">
        <v>3.0948627462921399E-2</v>
      </c>
      <c r="I199" s="17">
        <v>7.7651621401857704E-2</v>
      </c>
      <c r="J199" s="17">
        <v>6.1283488261218801E-2</v>
      </c>
      <c r="K199" s="17">
        <v>5.9495208977405803E-2</v>
      </c>
      <c r="L199" s="17">
        <v>4.78634902717993E-2</v>
      </c>
      <c r="M199" s="17"/>
      <c r="N199" s="17">
        <v>5.3551431281374198E-2</v>
      </c>
      <c r="O199" s="17">
        <v>8.38517446972947E-2</v>
      </c>
      <c r="P199" s="17">
        <v>5.5100382871934299E-2</v>
      </c>
      <c r="Q199" s="17">
        <v>6.1331782121039798E-2</v>
      </c>
      <c r="R199" s="17"/>
      <c r="S199" s="17">
        <v>6.6901045111115595E-2</v>
      </c>
      <c r="T199" s="17">
        <v>4.9315308489154802E-2</v>
      </c>
      <c r="U199" s="17">
        <v>9.0600498372534796E-2</v>
      </c>
      <c r="V199" s="17"/>
      <c r="W199" s="17">
        <v>6.4274566782005105E-2</v>
      </c>
      <c r="X199" s="17">
        <v>3.7540235143529901E-2</v>
      </c>
      <c r="Y199" s="17">
        <v>3.0189528288151499E-2</v>
      </c>
      <c r="Z199" s="17">
        <v>8.8833427956948902E-2</v>
      </c>
      <c r="AA199" s="17">
        <v>7.6772477257312996E-2</v>
      </c>
      <c r="AB199" s="17"/>
      <c r="AC199" s="17">
        <v>4.5157839311999202E-2</v>
      </c>
      <c r="AD199" s="17">
        <v>5.8355456392734803E-2</v>
      </c>
      <c r="AE199" s="17">
        <v>3.8167028107434102E-2</v>
      </c>
    </row>
    <row r="200" spans="2:31" x14ac:dyDescent="0.35">
      <c r="B200" t="s">
        <v>137</v>
      </c>
      <c r="C200" s="17">
        <v>6.1302022490371602E-2</v>
      </c>
      <c r="D200" s="17">
        <v>6.9410248668420299E-2</v>
      </c>
      <c r="E200" s="17">
        <v>5.3890891576362197E-2</v>
      </c>
      <c r="F200" s="17"/>
      <c r="G200" s="17">
        <v>1.43693732657608E-2</v>
      </c>
      <c r="H200" s="17">
        <v>9.9872281118066994E-2</v>
      </c>
      <c r="I200" s="17">
        <v>5.7962359394478802E-2</v>
      </c>
      <c r="J200" s="17">
        <v>4.9740696483419701E-2</v>
      </c>
      <c r="K200" s="17">
        <v>5.8786912041362799E-2</v>
      </c>
      <c r="L200" s="17">
        <v>7.9738449179987694E-2</v>
      </c>
      <c r="M200" s="17"/>
      <c r="N200" s="17">
        <v>6.1956213835621297E-2</v>
      </c>
      <c r="O200" s="17">
        <v>4.9345573728779499E-2</v>
      </c>
      <c r="P200" s="17">
        <v>5.7635742951702498E-2</v>
      </c>
      <c r="Q200" s="17">
        <v>7.1216640936083403E-2</v>
      </c>
      <c r="R200" s="17"/>
      <c r="S200" s="17">
        <v>0.102763820039944</v>
      </c>
      <c r="T200" s="17">
        <v>3.7274157021693503E-2</v>
      </c>
      <c r="U200" s="17">
        <v>4.7975055219294502E-2</v>
      </c>
      <c r="V200" s="17"/>
      <c r="W200" s="17">
        <v>8.2952036268286303E-2</v>
      </c>
      <c r="X200" s="17">
        <v>4.7803740688450301E-2</v>
      </c>
      <c r="Y200" s="17">
        <v>4.6289367547936201E-2</v>
      </c>
      <c r="Z200" s="17">
        <v>0</v>
      </c>
      <c r="AA200" s="17">
        <v>7.4377614916490906E-2</v>
      </c>
      <c r="AB200" s="17"/>
      <c r="AC200" s="17">
        <v>8.1068263752481898E-2</v>
      </c>
      <c r="AD200" s="17">
        <v>3.9049102539781597E-2</v>
      </c>
      <c r="AE200" s="17">
        <v>1.81844691083697E-2</v>
      </c>
    </row>
    <row r="201" spans="2:31" x14ac:dyDescent="0.35">
      <c r="B201" t="s">
        <v>96</v>
      </c>
      <c r="C201" s="17">
        <v>3.7312734204937102E-2</v>
      </c>
      <c r="D201" s="17">
        <v>2.6938366633108699E-2</v>
      </c>
      <c r="E201" s="17">
        <v>4.7473668052066001E-2</v>
      </c>
      <c r="F201" s="17"/>
      <c r="G201" s="17">
        <v>7.6544599705769906E-2</v>
      </c>
      <c r="H201" s="17">
        <v>3.5131993646514599E-2</v>
      </c>
      <c r="I201" s="17">
        <v>4.5533322355933797E-2</v>
      </c>
      <c r="J201" s="17">
        <v>2.7756046186159601E-2</v>
      </c>
      <c r="K201" s="17">
        <v>2.52833187744172E-2</v>
      </c>
      <c r="L201" s="17">
        <v>2.3037820959086099E-2</v>
      </c>
      <c r="M201" s="17"/>
      <c r="N201" s="17">
        <v>1.9475261484982999E-2</v>
      </c>
      <c r="O201" s="17">
        <v>4.1124502531660397E-2</v>
      </c>
      <c r="P201" s="17">
        <v>1.6491522977185501E-2</v>
      </c>
      <c r="Q201" s="17">
        <v>7.4595493124826204E-2</v>
      </c>
      <c r="R201" s="17"/>
      <c r="S201" s="17">
        <v>2.4788336731285901E-2</v>
      </c>
      <c r="T201" s="17">
        <v>2.7185466146877699E-2</v>
      </c>
      <c r="U201" s="17">
        <v>5.4511649876873097E-2</v>
      </c>
      <c r="V201" s="17"/>
      <c r="W201" s="17">
        <v>3.0616749415153501E-2</v>
      </c>
      <c r="X201" s="17">
        <v>2.9810445154739001E-2</v>
      </c>
      <c r="Y201" s="17">
        <v>1.40896890283667E-2</v>
      </c>
      <c r="Z201" s="17">
        <v>0.109198236592727</v>
      </c>
      <c r="AA201" s="17">
        <v>5.8278932272549801E-2</v>
      </c>
      <c r="AB201" s="17"/>
      <c r="AC201" s="17">
        <v>3.5493478002500502E-2</v>
      </c>
      <c r="AD201" s="17">
        <v>3.5624270266492397E-2</v>
      </c>
      <c r="AE201" s="17">
        <v>0</v>
      </c>
    </row>
    <row r="202" spans="2:31" x14ac:dyDescent="0.35">
      <c r="B202" t="s">
        <v>138</v>
      </c>
      <c r="C202" s="17">
        <v>0.63618032325259799</v>
      </c>
      <c r="D202" s="17">
        <v>0.65111272073032</v>
      </c>
      <c r="E202" s="17">
        <v>0.61973731094247098</v>
      </c>
      <c r="F202" s="17"/>
      <c r="G202" s="17">
        <v>0.50943765869422797</v>
      </c>
      <c r="H202" s="17">
        <v>0.61456367298633796</v>
      </c>
      <c r="I202" s="17">
        <v>0.62847319618369601</v>
      </c>
      <c r="J202" s="17">
        <v>0.70168918589808604</v>
      </c>
      <c r="K202" s="17">
        <v>0.68900239551129705</v>
      </c>
      <c r="L202" s="17">
        <v>0.65011622045819095</v>
      </c>
      <c r="M202" s="17"/>
      <c r="N202" s="17">
        <v>0.67803620723920399</v>
      </c>
      <c r="O202" s="17">
        <v>0.63555942973435697</v>
      </c>
      <c r="P202" s="17">
        <v>0.64782929290573998</v>
      </c>
      <c r="Q202" s="17">
        <v>0.57014514341049305</v>
      </c>
      <c r="R202" s="17"/>
      <c r="S202" s="17">
        <v>0.63823258699129803</v>
      </c>
      <c r="T202" s="17">
        <v>0.69702121447298204</v>
      </c>
      <c r="U202" s="17">
        <v>0.54022422131575099</v>
      </c>
      <c r="V202" s="17"/>
      <c r="W202" s="17">
        <v>0.64856565951152201</v>
      </c>
      <c r="X202" s="17">
        <v>0.68908989484692895</v>
      </c>
      <c r="Y202" s="17">
        <v>0.71416470393069298</v>
      </c>
      <c r="Z202" s="17">
        <v>0.80196833545032398</v>
      </c>
      <c r="AA202" s="17">
        <v>0.536679465742815</v>
      </c>
      <c r="AB202" s="17"/>
      <c r="AC202" s="17">
        <v>0.68609225389457795</v>
      </c>
      <c r="AD202" s="17">
        <v>0.69669751449598705</v>
      </c>
      <c r="AE202" s="17">
        <v>0.71686978016279801</v>
      </c>
    </row>
    <row r="203" spans="2:31" x14ac:dyDescent="0.35">
      <c r="B203" t="s">
        <v>139</v>
      </c>
      <c r="C203" s="17">
        <v>0.124066143642036</v>
      </c>
      <c r="D203" s="17">
        <v>0.13121041224733401</v>
      </c>
      <c r="E203" s="17">
        <v>0.1179467263155</v>
      </c>
      <c r="F203" s="17"/>
      <c r="G203" s="17">
        <v>0.117234809530854</v>
      </c>
      <c r="H203" s="17">
        <v>0.13082090858098799</v>
      </c>
      <c r="I203" s="17">
        <v>0.13561398079633599</v>
      </c>
      <c r="J203" s="17">
        <v>0.111024184744639</v>
      </c>
      <c r="K203" s="17">
        <v>0.118282121018769</v>
      </c>
      <c r="L203" s="17">
        <v>0.12760193945178699</v>
      </c>
      <c r="M203" s="17"/>
      <c r="N203" s="17">
        <v>0.115507645116995</v>
      </c>
      <c r="O203" s="17">
        <v>0.13319731842607399</v>
      </c>
      <c r="P203" s="17">
        <v>0.112736125823637</v>
      </c>
      <c r="Q203" s="17">
        <v>0.132548423057123</v>
      </c>
      <c r="R203" s="17"/>
      <c r="S203" s="17">
        <v>0.16966486515106</v>
      </c>
      <c r="T203" s="17">
        <v>8.6589465510848299E-2</v>
      </c>
      <c r="U203" s="17">
        <v>0.13857555359182899</v>
      </c>
      <c r="V203" s="17"/>
      <c r="W203" s="17">
        <v>0.14722660305029101</v>
      </c>
      <c r="X203" s="17">
        <v>8.5343975831980196E-2</v>
      </c>
      <c r="Y203" s="17">
        <v>7.6478895836087704E-2</v>
      </c>
      <c r="Z203" s="17">
        <v>8.8833427956948902E-2</v>
      </c>
      <c r="AA203" s="17">
        <v>0.15115009217380401</v>
      </c>
      <c r="AB203" s="17"/>
      <c r="AC203" s="17">
        <v>0.12622610306448101</v>
      </c>
      <c r="AD203" s="17">
        <v>9.7404558932516302E-2</v>
      </c>
      <c r="AE203" s="17">
        <v>5.6351497215803799E-2</v>
      </c>
    </row>
    <row r="204" spans="2:31" x14ac:dyDescent="0.35">
      <c r="B204" t="s">
        <v>113</v>
      </c>
      <c r="C204" s="17">
        <v>0.51211417961056305</v>
      </c>
      <c r="D204" s="17">
        <v>0.51990230848298502</v>
      </c>
      <c r="E204" s="17">
        <v>0.50179058462697101</v>
      </c>
      <c r="F204" s="17"/>
      <c r="G204" s="17">
        <v>0.392202849163375</v>
      </c>
      <c r="H204" s="17">
        <v>0.48374276440534902</v>
      </c>
      <c r="I204" s="17">
        <v>0.492859215387359</v>
      </c>
      <c r="J204" s="17">
        <v>0.590665001153448</v>
      </c>
      <c r="K204" s="17">
        <v>0.57072027449252805</v>
      </c>
      <c r="L204" s="17">
        <v>0.52251428100640396</v>
      </c>
      <c r="M204" s="17"/>
      <c r="N204" s="17">
        <v>0.56252856212220903</v>
      </c>
      <c r="O204" s="17">
        <v>0.50236211130828301</v>
      </c>
      <c r="P204" s="17">
        <v>0.53509316708210297</v>
      </c>
      <c r="Q204" s="17">
        <v>0.43759672035336999</v>
      </c>
      <c r="R204" s="17"/>
      <c r="S204" s="17">
        <v>0.46856772184023798</v>
      </c>
      <c r="T204" s="17">
        <v>0.61043174896213404</v>
      </c>
      <c r="U204" s="17">
        <v>0.40164866772392199</v>
      </c>
      <c r="V204" s="17"/>
      <c r="W204" s="17">
        <v>0.501339056461231</v>
      </c>
      <c r="X204" s="17">
        <v>0.60374591901494901</v>
      </c>
      <c r="Y204" s="17">
        <v>0.63768580809460496</v>
      </c>
      <c r="Z204" s="17">
        <v>0.71313490749337505</v>
      </c>
      <c r="AA204" s="17">
        <v>0.38552937356901101</v>
      </c>
      <c r="AB204" s="17"/>
      <c r="AC204" s="17">
        <v>0.55986615083009705</v>
      </c>
      <c r="AD204" s="17">
        <v>0.59929295556347095</v>
      </c>
      <c r="AE204" s="17">
        <v>0.660518282946994</v>
      </c>
    </row>
    <row r="205" spans="2:31" x14ac:dyDescent="0.35">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row>
    <row r="206" spans="2:31" x14ac:dyDescent="0.35">
      <c r="B206" s="6" t="s">
        <v>143</v>
      </c>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row>
    <row r="207" spans="2:31" x14ac:dyDescent="0.35">
      <c r="B207" s="24" t="s">
        <v>60</v>
      </c>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row>
    <row r="208" spans="2:31" x14ac:dyDescent="0.35">
      <c r="B208" t="s">
        <v>133</v>
      </c>
      <c r="C208" s="17">
        <v>0.28812596348478098</v>
      </c>
      <c r="D208" s="17">
        <v>0.30712116667126599</v>
      </c>
      <c r="E208" s="17">
        <v>0.26795493661967901</v>
      </c>
      <c r="F208" s="17"/>
      <c r="G208" s="17">
        <v>0.29659114281487797</v>
      </c>
      <c r="H208" s="17">
        <v>0.27151124843698898</v>
      </c>
      <c r="I208" s="17">
        <v>0.38837754736548202</v>
      </c>
      <c r="J208" s="17">
        <v>0.280811395273735</v>
      </c>
      <c r="K208" s="17">
        <v>0.29764764816545097</v>
      </c>
      <c r="L208" s="17">
        <v>0.20197684357089299</v>
      </c>
      <c r="M208" s="17"/>
      <c r="N208" s="17">
        <v>0.28517636535148</v>
      </c>
      <c r="O208" s="17">
        <v>0.29597487774265901</v>
      </c>
      <c r="P208" s="17">
        <v>0.29259595078492801</v>
      </c>
      <c r="Q208" s="17">
        <v>0.27760233917301103</v>
      </c>
      <c r="R208" s="17"/>
      <c r="S208" s="17">
        <v>0.24503695743205101</v>
      </c>
      <c r="T208" s="17">
        <v>0.33524489728814399</v>
      </c>
      <c r="U208" s="17">
        <v>0.25978649725758601</v>
      </c>
      <c r="V208" s="17"/>
      <c r="W208" s="17">
        <v>0.25179417978781699</v>
      </c>
      <c r="X208" s="17">
        <v>0.342002003780772</v>
      </c>
      <c r="Y208" s="17">
        <v>0.34742468051848602</v>
      </c>
      <c r="Z208" s="17">
        <v>0.35949458380502303</v>
      </c>
      <c r="AA208" s="17">
        <v>0.22965159606294799</v>
      </c>
      <c r="AB208" s="17"/>
      <c r="AC208" s="17">
        <v>0.26738476445294801</v>
      </c>
      <c r="AD208" s="17">
        <v>0.34155736714551799</v>
      </c>
      <c r="AE208" s="17">
        <v>0.365434404245573</v>
      </c>
    </row>
    <row r="209" spans="2:31" x14ac:dyDescent="0.35">
      <c r="B209" t="s">
        <v>134</v>
      </c>
      <c r="C209" s="17">
        <v>0.363147721400921</v>
      </c>
      <c r="D209" s="17">
        <v>0.36677678286837601</v>
      </c>
      <c r="E209" s="17">
        <v>0.359592754472147</v>
      </c>
      <c r="F209" s="17"/>
      <c r="G209" s="17">
        <v>0.38158308682646602</v>
      </c>
      <c r="H209" s="17">
        <v>0.420505175841623</v>
      </c>
      <c r="I209" s="17">
        <v>0.287720384073271</v>
      </c>
      <c r="J209" s="17">
        <v>0.40466453621599102</v>
      </c>
      <c r="K209" s="17">
        <v>0.333361933879737</v>
      </c>
      <c r="L209" s="17">
        <v>0.38270371453632801</v>
      </c>
      <c r="M209" s="17"/>
      <c r="N209" s="17">
        <v>0.38970370458752301</v>
      </c>
      <c r="O209" s="17">
        <v>0.35832375617626</v>
      </c>
      <c r="P209" s="17">
        <v>0.38715613427510598</v>
      </c>
      <c r="Q209" s="17">
        <v>0.316107865106733</v>
      </c>
      <c r="R209" s="17"/>
      <c r="S209" s="17">
        <v>0.337278575501053</v>
      </c>
      <c r="T209" s="17">
        <v>0.356902855480491</v>
      </c>
      <c r="U209" s="17">
        <v>0.40033080124964399</v>
      </c>
      <c r="V209" s="17"/>
      <c r="W209" s="17">
        <v>0.36093161601243201</v>
      </c>
      <c r="X209" s="17">
        <v>0.37910165021729197</v>
      </c>
      <c r="Y209" s="17">
        <v>0.33794707098121701</v>
      </c>
      <c r="Z209" s="17">
        <v>0.124777349809164</v>
      </c>
      <c r="AA209" s="17">
        <v>0.36375098614142898</v>
      </c>
      <c r="AB209" s="17"/>
      <c r="AC209" s="17">
        <v>0.38625245817439502</v>
      </c>
      <c r="AD209" s="17">
        <v>0.38895080722196201</v>
      </c>
      <c r="AE209" s="17">
        <v>0.36352046429877999</v>
      </c>
    </row>
    <row r="210" spans="2:31" x14ac:dyDescent="0.35">
      <c r="B210" t="s">
        <v>135</v>
      </c>
      <c r="C210" s="17">
        <v>0.18602457621685001</v>
      </c>
      <c r="D210" s="17">
        <v>0.17519507224744299</v>
      </c>
      <c r="E210" s="17">
        <v>0.197493405928412</v>
      </c>
      <c r="F210" s="17"/>
      <c r="G210" s="17">
        <v>0.20700887080000099</v>
      </c>
      <c r="H210" s="17">
        <v>0.120951477305976</v>
      </c>
      <c r="I210" s="17">
        <v>0.16761283948606701</v>
      </c>
      <c r="J210" s="17">
        <v>0.16076488122805799</v>
      </c>
      <c r="K210" s="17">
        <v>0.20164405489850601</v>
      </c>
      <c r="L210" s="17">
        <v>0.230174001952794</v>
      </c>
      <c r="M210" s="17"/>
      <c r="N210" s="17">
        <v>0.169557706819155</v>
      </c>
      <c r="O210" s="17">
        <v>0.16795414713857101</v>
      </c>
      <c r="P210" s="17">
        <v>0.19675264399283601</v>
      </c>
      <c r="Q210" s="17">
        <v>0.224959285533679</v>
      </c>
      <c r="R210" s="17"/>
      <c r="S210" s="17">
        <v>0.220903787587931</v>
      </c>
      <c r="T210" s="17">
        <v>0.16682514570381901</v>
      </c>
      <c r="U210" s="17">
        <v>0.17700368272074099</v>
      </c>
      <c r="V210" s="17"/>
      <c r="W210" s="17">
        <v>0.187952358554731</v>
      </c>
      <c r="X210" s="17">
        <v>0.15488608839797899</v>
      </c>
      <c r="Y210" s="17">
        <v>0.18839342842627299</v>
      </c>
      <c r="Z210" s="17">
        <v>0.31769640183613701</v>
      </c>
      <c r="AA210" s="17">
        <v>0.22022458411406501</v>
      </c>
      <c r="AB210" s="17"/>
      <c r="AC210" s="17">
        <v>0.163466056166722</v>
      </c>
      <c r="AD210" s="17">
        <v>0.15824625385951199</v>
      </c>
      <c r="AE210" s="17">
        <v>0.177000615629124</v>
      </c>
    </row>
    <row r="211" spans="2:31" x14ac:dyDescent="0.35">
      <c r="B211" t="s">
        <v>136</v>
      </c>
      <c r="C211" s="17">
        <v>8.3701152637841003E-2</v>
      </c>
      <c r="D211" s="17">
        <v>7.3660957922884795E-2</v>
      </c>
      <c r="E211" s="17">
        <v>9.3813753366034994E-2</v>
      </c>
      <c r="F211" s="17"/>
      <c r="G211" s="17">
        <v>6.2175226440009099E-2</v>
      </c>
      <c r="H211" s="17">
        <v>0.10689867984737</v>
      </c>
      <c r="I211" s="17">
        <v>7.1377382704488707E-2</v>
      </c>
      <c r="J211" s="17">
        <v>7.2826280039017893E-2</v>
      </c>
      <c r="K211" s="17">
        <v>9.8922582650328703E-2</v>
      </c>
      <c r="L211" s="17">
        <v>8.5944866508166004E-2</v>
      </c>
      <c r="M211" s="17"/>
      <c r="N211" s="17">
        <v>9.3665010325877901E-2</v>
      </c>
      <c r="O211" s="17">
        <v>8.3182914225210097E-2</v>
      </c>
      <c r="P211" s="17">
        <v>8.3669180654991501E-2</v>
      </c>
      <c r="Q211" s="17">
        <v>7.3402885441965396E-2</v>
      </c>
      <c r="R211" s="17"/>
      <c r="S211" s="17">
        <v>9.8767016572710906E-2</v>
      </c>
      <c r="T211" s="17">
        <v>7.1619407476278901E-2</v>
      </c>
      <c r="U211" s="17">
        <v>9.3937180838672002E-2</v>
      </c>
      <c r="V211" s="17"/>
      <c r="W211" s="17">
        <v>0.105215590597716</v>
      </c>
      <c r="X211" s="17">
        <v>6.0243180582693998E-2</v>
      </c>
      <c r="Y211" s="17">
        <v>0.11363939927045499</v>
      </c>
      <c r="Z211" s="17">
        <v>8.8833427956948902E-2</v>
      </c>
      <c r="AA211" s="17">
        <v>9.7689155863177196E-2</v>
      </c>
      <c r="AB211" s="17"/>
      <c r="AC211" s="17">
        <v>9.6858101906648897E-2</v>
      </c>
      <c r="AD211" s="17">
        <v>6.1717211802729301E-2</v>
      </c>
      <c r="AE211" s="17">
        <v>9.4044515826523706E-2</v>
      </c>
    </row>
    <row r="212" spans="2:31" x14ac:dyDescent="0.35">
      <c r="B212" t="s">
        <v>137</v>
      </c>
      <c r="C212" s="17">
        <v>4.6921713063993301E-2</v>
      </c>
      <c r="D212" s="17">
        <v>5.5719585204857001E-2</v>
      </c>
      <c r="E212" s="17">
        <v>3.8765369545674298E-2</v>
      </c>
      <c r="F212" s="17"/>
      <c r="G212" s="17">
        <v>0</v>
      </c>
      <c r="H212" s="17">
        <v>3.7975026192224301E-2</v>
      </c>
      <c r="I212" s="17">
        <v>4.9716148154179803E-2</v>
      </c>
      <c r="J212" s="17">
        <v>3.1192210759778499E-2</v>
      </c>
      <c r="K212" s="17">
        <v>5.3571428571428603E-2</v>
      </c>
      <c r="L212" s="17">
        <v>8.4157018154538896E-2</v>
      </c>
      <c r="M212" s="17"/>
      <c r="N212" s="17">
        <v>4.59004694088537E-2</v>
      </c>
      <c r="O212" s="17">
        <v>6.3823072636973094E-2</v>
      </c>
      <c r="P212" s="17">
        <v>1.70315059592657E-2</v>
      </c>
      <c r="Q212" s="17">
        <v>5.0205030920252101E-2</v>
      </c>
      <c r="R212" s="17"/>
      <c r="S212" s="17">
        <v>8.6892016417015605E-2</v>
      </c>
      <c r="T212" s="17">
        <v>3.5456848245971201E-2</v>
      </c>
      <c r="U212" s="17">
        <v>1.4587765394167E-2</v>
      </c>
      <c r="V212" s="17"/>
      <c r="W212" s="17">
        <v>7.4935159928034595E-2</v>
      </c>
      <c r="X212" s="17">
        <v>3.0055708904758199E-2</v>
      </c>
      <c r="Y212" s="17">
        <v>1.2595420803570101E-2</v>
      </c>
      <c r="Z212" s="17">
        <v>0</v>
      </c>
      <c r="AA212" s="17">
        <v>2.13642505476264E-2</v>
      </c>
      <c r="AB212" s="17"/>
      <c r="AC212" s="17">
        <v>6.3995705286205906E-2</v>
      </c>
      <c r="AD212" s="17">
        <v>1.91594615356445E-2</v>
      </c>
      <c r="AE212" s="17">
        <v>0</v>
      </c>
    </row>
    <row r="213" spans="2:31" x14ac:dyDescent="0.35">
      <c r="B213" t="s">
        <v>96</v>
      </c>
      <c r="C213" s="17">
        <v>3.2078873195614199E-2</v>
      </c>
      <c r="D213" s="17">
        <v>2.1526435085173299E-2</v>
      </c>
      <c r="E213" s="17">
        <v>4.2379780068052701E-2</v>
      </c>
      <c r="F213" s="17"/>
      <c r="G213" s="17">
        <v>5.2641673118645801E-2</v>
      </c>
      <c r="H213" s="17">
        <v>4.2158392375817498E-2</v>
      </c>
      <c r="I213" s="17">
        <v>3.5195698216511903E-2</v>
      </c>
      <c r="J213" s="17">
        <v>4.9740696483419701E-2</v>
      </c>
      <c r="K213" s="17">
        <v>1.4852351834548701E-2</v>
      </c>
      <c r="L213" s="17">
        <v>1.50435552772806E-2</v>
      </c>
      <c r="M213" s="17"/>
      <c r="N213" s="17">
        <v>1.59967435071105E-2</v>
      </c>
      <c r="O213" s="17">
        <v>3.0741232080327301E-2</v>
      </c>
      <c r="P213" s="17">
        <v>2.2794584332872899E-2</v>
      </c>
      <c r="Q213" s="17">
        <v>5.7722593824359299E-2</v>
      </c>
      <c r="R213" s="17"/>
      <c r="S213" s="17">
        <v>1.1121646489238701E-2</v>
      </c>
      <c r="T213" s="17">
        <v>3.3950845805296198E-2</v>
      </c>
      <c r="U213" s="17">
        <v>5.43540725391903E-2</v>
      </c>
      <c r="V213" s="17"/>
      <c r="W213" s="17">
        <v>1.91710951192696E-2</v>
      </c>
      <c r="X213" s="17">
        <v>3.3711368116504402E-2</v>
      </c>
      <c r="Y213" s="17">
        <v>0</v>
      </c>
      <c r="Z213" s="17">
        <v>0.109198236592727</v>
      </c>
      <c r="AA213" s="17">
        <v>6.7319427270754698E-2</v>
      </c>
      <c r="AB213" s="17"/>
      <c r="AC213" s="17">
        <v>2.2042914013080301E-2</v>
      </c>
      <c r="AD213" s="17">
        <v>3.0368898434633099E-2</v>
      </c>
      <c r="AE213" s="17">
        <v>0</v>
      </c>
    </row>
    <row r="214" spans="2:31" x14ac:dyDescent="0.35">
      <c r="B214" t="s">
        <v>138</v>
      </c>
      <c r="C214" s="17">
        <v>0.65127368488570103</v>
      </c>
      <c r="D214" s="17">
        <v>0.67389794953964199</v>
      </c>
      <c r="E214" s="17">
        <v>0.62754769109182595</v>
      </c>
      <c r="F214" s="17"/>
      <c r="G214" s="17">
        <v>0.678174229641344</v>
      </c>
      <c r="H214" s="17">
        <v>0.69201642427861199</v>
      </c>
      <c r="I214" s="17">
        <v>0.67609793143875196</v>
      </c>
      <c r="J214" s="17">
        <v>0.68547593148972596</v>
      </c>
      <c r="K214" s="17">
        <v>0.63100958204518798</v>
      </c>
      <c r="L214" s="17">
        <v>0.58468055810722097</v>
      </c>
      <c r="M214" s="17"/>
      <c r="N214" s="17">
        <v>0.67488006993900196</v>
      </c>
      <c r="O214" s="17">
        <v>0.65429863391891896</v>
      </c>
      <c r="P214" s="17">
        <v>0.67975208506003404</v>
      </c>
      <c r="Q214" s="17">
        <v>0.59371020427974397</v>
      </c>
      <c r="R214" s="17"/>
      <c r="S214" s="17">
        <v>0.58231553293310401</v>
      </c>
      <c r="T214" s="17">
        <v>0.69214775276863505</v>
      </c>
      <c r="U214" s="17">
        <v>0.66011729850723</v>
      </c>
      <c r="V214" s="17"/>
      <c r="W214" s="17">
        <v>0.612725795800249</v>
      </c>
      <c r="X214" s="17">
        <v>0.72110365399806398</v>
      </c>
      <c r="Y214" s="17">
        <v>0.68537175149970198</v>
      </c>
      <c r="Z214" s="17">
        <v>0.48427193361418702</v>
      </c>
      <c r="AA214" s="17">
        <v>0.59340258220437703</v>
      </c>
      <c r="AB214" s="17"/>
      <c r="AC214" s="17">
        <v>0.65363722262734303</v>
      </c>
      <c r="AD214" s="17">
        <v>0.73050817436748094</v>
      </c>
      <c r="AE214" s="17">
        <v>0.72895486854435299</v>
      </c>
    </row>
    <row r="215" spans="2:31" x14ac:dyDescent="0.35">
      <c r="B215" t="s">
        <v>139</v>
      </c>
      <c r="C215" s="17">
        <v>0.13062286570183401</v>
      </c>
      <c r="D215" s="17">
        <v>0.129380543127742</v>
      </c>
      <c r="E215" s="17">
        <v>0.13257912291170901</v>
      </c>
      <c r="F215" s="17"/>
      <c r="G215" s="17">
        <v>6.2175226440009099E-2</v>
      </c>
      <c r="H215" s="17">
        <v>0.14487370603959401</v>
      </c>
      <c r="I215" s="17">
        <v>0.121093530858669</v>
      </c>
      <c r="J215" s="17">
        <v>0.10401849079879601</v>
      </c>
      <c r="K215" s="17">
        <v>0.15249401122175699</v>
      </c>
      <c r="L215" s="17">
        <v>0.17010188466270501</v>
      </c>
      <c r="M215" s="17"/>
      <c r="N215" s="17">
        <v>0.13956547973473199</v>
      </c>
      <c r="O215" s="17">
        <v>0.147005986862183</v>
      </c>
      <c r="P215" s="17">
        <v>0.100700686614257</v>
      </c>
      <c r="Q215" s="17">
        <v>0.123607916362217</v>
      </c>
      <c r="R215" s="17"/>
      <c r="S215" s="17">
        <v>0.185659032989727</v>
      </c>
      <c r="T215" s="17">
        <v>0.10707625572225</v>
      </c>
      <c r="U215" s="17">
        <v>0.108524946232839</v>
      </c>
      <c r="V215" s="17"/>
      <c r="W215" s="17">
        <v>0.180150750525751</v>
      </c>
      <c r="X215" s="17">
        <v>9.0298889487452197E-2</v>
      </c>
      <c r="Y215" s="17">
        <v>0.12623482007402501</v>
      </c>
      <c r="Z215" s="17">
        <v>8.8833427956948902E-2</v>
      </c>
      <c r="AA215" s="17">
        <v>0.119053406410804</v>
      </c>
      <c r="AB215" s="17"/>
      <c r="AC215" s="17">
        <v>0.160853807192855</v>
      </c>
      <c r="AD215" s="17">
        <v>8.0876673338373797E-2</v>
      </c>
      <c r="AE215" s="17">
        <v>9.4044515826523706E-2</v>
      </c>
    </row>
    <row r="216" spans="2:31" x14ac:dyDescent="0.35">
      <c r="B216" t="s">
        <v>113</v>
      </c>
      <c r="C216" s="17">
        <v>0.52065081918386702</v>
      </c>
      <c r="D216" s="17">
        <v>0.54451740641190005</v>
      </c>
      <c r="E216" s="17">
        <v>0.49496856818011598</v>
      </c>
      <c r="F216" s="17"/>
      <c r="G216" s="17">
        <v>0.61599900320133505</v>
      </c>
      <c r="H216" s="17">
        <v>0.54714271823901806</v>
      </c>
      <c r="I216" s="17">
        <v>0.55500440058008405</v>
      </c>
      <c r="J216" s="17">
        <v>0.58145744069092897</v>
      </c>
      <c r="K216" s="17">
        <v>0.47851557082343099</v>
      </c>
      <c r="L216" s="17">
        <v>0.41457867344451599</v>
      </c>
      <c r="M216" s="17"/>
      <c r="N216" s="17">
        <v>0.53531459020427097</v>
      </c>
      <c r="O216" s="17">
        <v>0.50729264705673505</v>
      </c>
      <c r="P216" s="17">
        <v>0.57905139844577702</v>
      </c>
      <c r="Q216" s="17">
        <v>0.47010228791752701</v>
      </c>
      <c r="R216" s="17"/>
      <c r="S216" s="17">
        <v>0.39665649994337698</v>
      </c>
      <c r="T216" s="17">
        <v>0.58507149704638495</v>
      </c>
      <c r="U216" s="17">
        <v>0.55159235227439096</v>
      </c>
      <c r="V216" s="17"/>
      <c r="W216" s="17">
        <v>0.43257504527449803</v>
      </c>
      <c r="X216" s="17">
        <v>0.63080476451061196</v>
      </c>
      <c r="Y216" s="17">
        <v>0.559136931425677</v>
      </c>
      <c r="Z216" s="17">
        <v>0.39543850565723798</v>
      </c>
      <c r="AA216" s="17">
        <v>0.474349175793573</v>
      </c>
      <c r="AB216" s="17"/>
      <c r="AC216" s="17">
        <v>0.492783415434488</v>
      </c>
      <c r="AD216" s="17">
        <v>0.64963150102910705</v>
      </c>
      <c r="AE216" s="17">
        <v>0.63491035271782903</v>
      </c>
    </row>
    <row r="217" spans="2:31" x14ac:dyDescent="0.35">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row>
    <row r="218" spans="2:31" x14ac:dyDescent="0.35">
      <c r="B218" s="6" t="s">
        <v>144</v>
      </c>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row>
    <row r="219" spans="2:31" x14ac:dyDescent="0.35">
      <c r="B219" s="24" t="s">
        <v>60</v>
      </c>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row>
    <row r="220" spans="2:31" x14ac:dyDescent="0.35">
      <c r="B220" t="s">
        <v>133</v>
      </c>
      <c r="C220" s="17">
        <v>0.136732124029144</v>
      </c>
      <c r="D220" s="17">
        <v>0.14982717766189099</v>
      </c>
      <c r="E220" s="17">
        <v>0.123053679692212</v>
      </c>
      <c r="F220" s="17"/>
      <c r="G220" s="17">
        <v>0.211652901490128</v>
      </c>
      <c r="H220" s="17">
        <v>0.138009672580234</v>
      </c>
      <c r="I220" s="17">
        <v>0.20194199178730701</v>
      </c>
      <c r="J220" s="17">
        <v>0.100582326225178</v>
      </c>
      <c r="K220" s="17">
        <v>0.104932164695517</v>
      </c>
      <c r="L220" s="17">
        <v>8.2369169800911704E-2</v>
      </c>
      <c r="M220" s="17"/>
      <c r="N220" s="17">
        <v>0.15750178134259099</v>
      </c>
      <c r="O220" s="17">
        <v>0.13002646384688901</v>
      </c>
      <c r="P220" s="17">
        <v>0.113752447030798</v>
      </c>
      <c r="Q220" s="17">
        <v>0.12840706930610099</v>
      </c>
      <c r="R220" s="17"/>
      <c r="S220" s="17">
        <v>0.107694721543914</v>
      </c>
      <c r="T220" s="17">
        <v>0.14539936839563</v>
      </c>
      <c r="U220" s="17">
        <v>0.14051706084366</v>
      </c>
      <c r="V220" s="17"/>
      <c r="W220" s="17">
        <v>0.12292687518100499</v>
      </c>
      <c r="X220" s="17">
        <v>0.156161694920154</v>
      </c>
      <c r="Y220" s="17">
        <v>0.16061666473990399</v>
      </c>
      <c r="Z220" s="17">
        <v>0.19291905202697299</v>
      </c>
      <c r="AA220" s="17">
        <v>0.11564656733185601</v>
      </c>
      <c r="AB220" s="17"/>
      <c r="AC220" s="17">
        <v>0.14449563814513799</v>
      </c>
      <c r="AD220" s="17">
        <v>0.156502131508892</v>
      </c>
      <c r="AE220" s="17">
        <v>0.14730490414552999</v>
      </c>
    </row>
    <row r="221" spans="2:31" x14ac:dyDescent="0.35">
      <c r="B221" t="s">
        <v>134</v>
      </c>
      <c r="C221" s="17">
        <v>0.29570310960014501</v>
      </c>
      <c r="D221" s="17">
        <v>0.27181266349983702</v>
      </c>
      <c r="E221" s="17">
        <v>0.31640030563016203</v>
      </c>
      <c r="F221" s="17"/>
      <c r="G221" s="17">
        <v>0.33861305359661498</v>
      </c>
      <c r="H221" s="17">
        <v>0.38387048328728202</v>
      </c>
      <c r="I221" s="17">
        <v>0.30950105897977298</v>
      </c>
      <c r="J221" s="17">
        <v>0.36407953383221398</v>
      </c>
      <c r="K221" s="17">
        <v>0.25963686836461403</v>
      </c>
      <c r="L221" s="17">
        <v>0.19219472953546099</v>
      </c>
      <c r="M221" s="17"/>
      <c r="N221" s="17">
        <v>0.29404595665948402</v>
      </c>
      <c r="O221" s="17">
        <v>0.30446218623192201</v>
      </c>
      <c r="P221" s="17">
        <v>0.35077900882806401</v>
      </c>
      <c r="Q221" s="17">
        <v>0.253164928362833</v>
      </c>
      <c r="R221" s="17"/>
      <c r="S221" s="17">
        <v>0.26303309321893498</v>
      </c>
      <c r="T221" s="17">
        <v>0.33925135702675802</v>
      </c>
      <c r="U221" s="17">
        <v>0.21841325542314799</v>
      </c>
      <c r="V221" s="17"/>
      <c r="W221" s="17">
        <v>0.29945809933815698</v>
      </c>
      <c r="X221" s="17">
        <v>0.32082219299228398</v>
      </c>
      <c r="Y221" s="17">
        <v>0.29493086501168497</v>
      </c>
      <c r="Z221" s="17">
        <v>0.202519453630265</v>
      </c>
      <c r="AA221" s="17">
        <v>0.23172044425400401</v>
      </c>
      <c r="AB221" s="17"/>
      <c r="AC221" s="17">
        <v>0.31508297590358803</v>
      </c>
      <c r="AD221" s="17">
        <v>0.37672020272022699</v>
      </c>
      <c r="AE221" s="17">
        <v>0.13013241448013599</v>
      </c>
    </row>
    <row r="222" spans="2:31" x14ac:dyDescent="0.35">
      <c r="B222" t="s">
        <v>135</v>
      </c>
      <c r="C222" s="17">
        <v>0.26293523418496001</v>
      </c>
      <c r="D222" s="17">
        <v>0.268286453193465</v>
      </c>
      <c r="E222" s="17">
        <v>0.259348197766547</v>
      </c>
      <c r="F222" s="17"/>
      <c r="G222" s="17">
        <v>0.24997890402985201</v>
      </c>
      <c r="H222" s="17">
        <v>0.217980725878333</v>
      </c>
      <c r="I222" s="17">
        <v>0.23910966254674901</v>
      </c>
      <c r="J222" s="17">
        <v>0.28333185775049602</v>
      </c>
      <c r="K222" s="17">
        <v>0.240363131635386</v>
      </c>
      <c r="L222" s="17">
        <v>0.32947667920364698</v>
      </c>
      <c r="M222" s="17"/>
      <c r="N222" s="17">
        <v>0.237358978184143</v>
      </c>
      <c r="O222" s="17">
        <v>0.26640616994029598</v>
      </c>
      <c r="P222" s="17">
        <v>0.278416057569008</v>
      </c>
      <c r="Q222" s="17">
        <v>0.28259146027444099</v>
      </c>
      <c r="R222" s="17"/>
      <c r="S222" s="17">
        <v>0.231715196788741</v>
      </c>
      <c r="T222" s="17">
        <v>0.267712635098735</v>
      </c>
      <c r="U222" s="17">
        <v>0.314760047990641</v>
      </c>
      <c r="V222" s="17"/>
      <c r="W222" s="17">
        <v>0.22433131574194001</v>
      </c>
      <c r="X222" s="17">
        <v>0.27432584415056499</v>
      </c>
      <c r="Y222" s="17">
        <v>0.28436673197395401</v>
      </c>
      <c r="Z222" s="17">
        <v>0.19427459065033501</v>
      </c>
      <c r="AA222" s="17">
        <v>0.298144671252706</v>
      </c>
      <c r="AB222" s="17"/>
      <c r="AC222" s="17">
        <v>0.22186050110552399</v>
      </c>
      <c r="AD222" s="17">
        <v>0.21584258148583699</v>
      </c>
      <c r="AE222" s="17">
        <v>0.43037808209093298</v>
      </c>
    </row>
    <row r="223" spans="2:31" x14ac:dyDescent="0.35">
      <c r="B223" t="s">
        <v>136</v>
      </c>
      <c r="C223" s="17">
        <v>0.14276875128285799</v>
      </c>
      <c r="D223" s="17">
        <v>0.130089646364203</v>
      </c>
      <c r="E223" s="17">
        <v>0.15575657834484999</v>
      </c>
      <c r="F223" s="17"/>
      <c r="G223" s="17">
        <v>9.6889704618311798E-2</v>
      </c>
      <c r="H223" s="17">
        <v>8.2976451113751501E-2</v>
      </c>
      <c r="I223" s="17">
        <v>0.11174189299071199</v>
      </c>
      <c r="J223" s="17">
        <v>0.12600314109605601</v>
      </c>
      <c r="K223" s="17">
        <v>0.19342378040597699</v>
      </c>
      <c r="L223" s="17">
        <v>0.20008689139823299</v>
      </c>
      <c r="M223" s="17"/>
      <c r="N223" s="17">
        <v>0.15498862698587201</v>
      </c>
      <c r="O223" s="17">
        <v>0.13474913117701801</v>
      </c>
      <c r="P223" s="17">
        <v>0.123282269311611</v>
      </c>
      <c r="Q223" s="17">
        <v>0.15103982763196999</v>
      </c>
      <c r="R223" s="17"/>
      <c r="S223" s="17">
        <v>0.17546798269972499</v>
      </c>
      <c r="T223" s="17">
        <v>0.12492753055859999</v>
      </c>
      <c r="U223" s="17">
        <v>0.165351415008821</v>
      </c>
      <c r="V223" s="17"/>
      <c r="W223" s="17">
        <v>0.158088348528308</v>
      </c>
      <c r="X223" s="17">
        <v>0.112634147600123</v>
      </c>
      <c r="Y223" s="17">
        <v>0.16722171962743701</v>
      </c>
      <c r="Z223" s="17">
        <v>0.12342181118580201</v>
      </c>
      <c r="AA223" s="17">
        <v>0.180001872369184</v>
      </c>
      <c r="AB223" s="17"/>
      <c r="AC223" s="17">
        <v>0.161461214030832</v>
      </c>
      <c r="AD223" s="17">
        <v>0.115035423242275</v>
      </c>
      <c r="AE223" s="17">
        <v>0.184815427569126</v>
      </c>
    </row>
    <row r="224" spans="2:31" x14ac:dyDescent="0.35">
      <c r="B224" t="s">
        <v>137</v>
      </c>
      <c r="C224" s="17">
        <v>0.116670802223759</v>
      </c>
      <c r="D224" s="17">
        <v>0.15141179050650899</v>
      </c>
      <c r="E224" s="17">
        <v>8.4060880804677607E-2</v>
      </c>
      <c r="F224" s="17"/>
      <c r="G224" s="17">
        <v>2.0345104912541899E-2</v>
      </c>
      <c r="H224" s="17">
        <v>0.10689867984737</v>
      </c>
      <c r="I224" s="17">
        <v>7.2482809332146694E-2</v>
      </c>
      <c r="J224" s="17">
        <v>7.8597675927917499E-2</v>
      </c>
      <c r="K224" s="17">
        <v>0.17114525265415401</v>
      </c>
      <c r="L224" s="17">
        <v>0.19587253006174801</v>
      </c>
      <c r="M224" s="17"/>
      <c r="N224" s="17">
        <v>0.13016872832110099</v>
      </c>
      <c r="O224" s="17">
        <v>0.120314372155698</v>
      </c>
      <c r="P224" s="17">
        <v>9.2453016221740902E-2</v>
      </c>
      <c r="Q224" s="17">
        <v>0.10658721905914301</v>
      </c>
      <c r="R224" s="17"/>
      <c r="S224" s="17">
        <v>0.18782384116522099</v>
      </c>
      <c r="T224" s="17">
        <v>9.4580348039846301E-2</v>
      </c>
      <c r="U224" s="17">
        <v>7.1668541042939807E-2</v>
      </c>
      <c r="V224" s="17"/>
      <c r="W224" s="17">
        <v>0.160945561257757</v>
      </c>
      <c r="X224" s="17">
        <v>9.9372520774225606E-2</v>
      </c>
      <c r="Y224" s="17">
        <v>7.8774329618653799E-2</v>
      </c>
      <c r="Z224" s="17">
        <v>8.8833427956948902E-2</v>
      </c>
      <c r="AA224" s="17">
        <v>9.2721229159508603E-2</v>
      </c>
      <c r="AB224" s="17"/>
      <c r="AC224" s="17">
        <v>0.120927243026811</v>
      </c>
      <c r="AD224" s="17">
        <v>9.3394976369188601E-2</v>
      </c>
      <c r="AE224" s="17">
        <v>8.5015965205444299E-2</v>
      </c>
    </row>
    <row r="225" spans="2:31" x14ac:dyDescent="0.35">
      <c r="B225" t="s">
        <v>96</v>
      </c>
      <c r="C225" s="17">
        <v>4.5189978679135399E-2</v>
      </c>
      <c r="D225" s="17">
        <v>2.8572268774093499E-2</v>
      </c>
      <c r="E225" s="17">
        <v>6.1380357761551999E-2</v>
      </c>
      <c r="F225" s="17"/>
      <c r="G225" s="17">
        <v>8.2520331352551005E-2</v>
      </c>
      <c r="H225" s="17">
        <v>7.0263987293029101E-2</v>
      </c>
      <c r="I225" s="17">
        <v>6.5222584363312699E-2</v>
      </c>
      <c r="J225" s="17">
        <v>4.7405465168138997E-2</v>
      </c>
      <c r="K225" s="17">
        <v>3.0498802244351499E-2</v>
      </c>
      <c r="L225" s="17">
        <v>0</v>
      </c>
      <c r="M225" s="17"/>
      <c r="N225" s="17">
        <v>2.5935928506808599E-2</v>
      </c>
      <c r="O225" s="17">
        <v>4.4041676648175702E-2</v>
      </c>
      <c r="P225" s="17">
        <v>4.1317201038778499E-2</v>
      </c>
      <c r="Q225" s="17">
        <v>7.8209495365511403E-2</v>
      </c>
      <c r="R225" s="17"/>
      <c r="S225" s="17">
        <v>3.4265164583463799E-2</v>
      </c>
      <c r="T225" s="17">
        <v>2.8128760880430901E-2</v>
      </c>
      <c r="U225" s="17">
        <v>8.9289679690790505E-2</v>
      </c>
      <c r="V225" s="17"/>
      <c r="W225" s="17">
        <v>3.42497999528329E-2</v>
      </c>
      <c r="X225" s="17">
        <v>3.66835995626483E-2</v>
      </c>
      <c r="Y225" s="17">
        <v>1.40896890283667E-2</v>
      </c>
      <c r="Z225" s="17">
        <v>0.198031664549676</v>
      </c>
      <c r="AA225" s="17">
        <v>8.1765215632741403E-2</v>
      </c>
      <c r="AB225" s="17"/>
      <c r="AC225" s="17">
        <v>3.6172427788107697E-2</v>
      </c>
      <c r="AD225" s="17">
        <v>4.2504684673579103E-2</v>
      </c>
      <c r="AE225" s="17">
        <v>2.2353206508829299E-2</v>
      </c>
    </row>
    <row r="226" spans="2:31" x14ac:dyDescent="0.35">
      <c r="B226" t="s">
        <v>138</v>
      </c>
      <c r="C226" s="17">
        <v>0.43243523362928799</v>
      </c>
      <c r="D226" s="17">
        <v>0.42163984116172898</v>
      </c>
      <c r="E226" s="17">
        <v>0.43945398532237301</v>
      </c>
      <c r="F226" s="17"/>
      <c r="G226" s="17">
        <v>0.55026595508674403</v>
      </c>
      <c r="H226" s="17">
        <v>0.52188015586751602</v>
      </c>
      <c r="I226" s="17">
        <v>0.51144305076707997</v>
      </c>
      <c r="J226" s="17">
        <v>0.46466186005739102</v>
      </c>
      <c r="K226" s="17">
        <v>0.364569033060131</v>
      </c>
      <c r="L226" s="17">
        <v>0.27456389933637199</v>
      </c>
      <c r="M226" s="17"/>
      <c r="N226" s="17">
        <v>0.45154773800207498</v>
      </c>
      <c r="O226" s="17">
        <v>0.43448865007881199</v>
      </c>
      <c r="P226" s="17">
        <v>0.46453145585886202</v>
      </c>
      <c r="Q226" s="17">
        <v>0.38157199766893402</v>
      </c>
      <c r="R226" s="17"/>
      <c r="S226" s="17">
        <v>0.370727814762849</v>
      </c>
      <c r="T226" s="17">
        <v>0.48465072542238802</v>
      </c>
      <c r="U226" s="17">
        <v>0.35893031626680799</v>
      </c>
      <c r="V226" s="17"/>
      <c r="W226" s="17">
        <v>0.42238497451916202</v>
      </c>
      <c r="X226" s="17">
        <v>0.47698388791243901</v>
      </c>
      <c r="Y226" s="17">
        <v>0.45554752975158902</v>
      </c>
      <c r="Z226" s="17">
        <v>0.39543850565723798</v>
      </c>
      <c r="AA226" s="17">
        <v>0.34736701158585997</v>
      </c>
      <c r="AB226" s="17"/>
      <c r="AC226" s="17">
        <v>0.45957861404872602</v>
      </c>
      <c r="AD226" s="17">
        <v>0.53322233422912002</v>
      </c>
      <c r="AE226" s="17">
        <v>0.27743731862566701</v>
      </c>
    </row>
    <row r="227" spans="2:31" x14ac:dyDescent="0.35">
      <c r="B227" t="s">
        <v>139</v>
      </c>
      <c r="C227" s="17">
        <v>0.25943955350661702</v>
      </c>
      <c r="D227" s="17">
        <v>0.281501436870712</v>
      </c>
      <c r="E227" s="17">
        <v>0.23981745914952801</v>
      </c>
      <c r="F227" s="17"/>
      <c r="G227" s="17">
        <v>0.117234809530854</v>
      </c>
      <c r="H227" s="17">
        <v>0.18987513096112099</v>
      </c>
      <c r="I227" s="17">
        <v>0.18422470232285801</v>
      </c>
      <c r="J227" s="17">
        <v>0.20460081702397401</v>
      </c>
      <c r="K227" s="17">
        <v>0.364569033060131</v>
      </c>
      <c r="L227" s="17">
        <v>0.39595942145998098</v>
      </c>
      <c r="M227" s="17"/>
      <c r="N227" s="17">
        <v>0.285157355306973</v>
      </c>
      <c r="O227" s="17">
        <v>0.25506350333271699</v>
      </c>
      <c r="P227" s="17">
        <v>0.215735285533352</v>
      </c>
      <c r="Q227" s="17">
        <v>0.25762704669111403</v>
      </c>
      <c r="R227" s="17"/>
      <c r="S227" s="17">
        <v>0.36329182386494602</v>
      </c>
      <c r="T227" s="17">
        <v>0.219507878598446</v>
      </c>
      <c r="U227" s="17">
        <v>0.23701995605176099</v>
      </c>
      <c r="V227" s="17"/>
      <c r="W227" s="17">
        <v>0.319033909786065</v>
      </c>
      <c r="X227" s="17">
        <v>0.21200666837434901</v>
      </c>
      <c r="Y227" s="17">
        <v>0.24599604924609</v>
      </c>
      <c r="Z227" s="17">
        <v>0.21225523914275099</v>
      </c>
      <c r="AA227" s="17">
        <v>0.272723101528693</v>
      </c>
      <c r="AB227" s="17"/>
      <c r="AC227" s="17">
        <v>0.28238845705764298</v>
      </c>
      <c r="AD227" s="17">
        <v>0.20843039961146401</v>
      </c>
      <c r="AE227" s="17">
        <v>0.26983139277457002</v>
      </c>
    </row>
    <row r="228" spans="2:31" x14ac:dyDescent="0.35">
      <c r="B228" t="s">
        <v>113</v>
      </c>
      <c r="C228" s="17">
        <v>0.172995680122672</v>
      </c>
      <c r="D228" s="17">
        <v>0.14013840429101701</v>
      </c>
      <c r="E228" s="17">
        <v>0.199636526172846</v>
      </c>
      <c r="F228" s="17"/>
      <c r="G228" s="17">
        <v>0.43303114555589001</v>
      </c>
      <c r="H228" s="17">
        <v>0.332005024906395</v>
      </c>
      <c r="I228" s="17">
        <v>0.32721834844422198</v>
      </c>
      <c r="J228" s="17">
        <v>0.26006104303341698</v>
      </c>
      <c r="K228" s="17">
        <v>0</v>
      </c>
      <c r="L228" s="17">
        <v>-0.121395522123609</v>
      </c>
      <c r="M228" s="17"/>
      <c r="N228" s="17">
        <v>0.16639038269510201</v>
      </c>
      <c r="O228" s="17">
        <v>0.179425146746095</v>
      </c>
      <c r="P228" s="17">
        <v>0.24879617032550999</v>
      </c>
      <c r="Q228" s="17">
        <v>0.12394495097782</v>
      </c>
      <c r="R228" s="17"/>
      <c r="S228" s="17">
        <v>7.4359908979039196E-3</v>
      </c>
      <c r="T228" s="17">
        <v>0.26514284682394201</v>
      </c>
      <c r="U228" s="17">
        <v>0.121910360215047</v>
      </c>
      <c r="V228" s="17"/>
      <c r="W228" s="17">
        <v>0.10335106473309801</v>
      </c>
      <c r="X228" s="17">
        <v>0.26497721953809</v>
      </c>
      <c r="Y228" s="17">
        <v>0.20955148050549899</v>
      </c>
      <c r="Z228" s="17">
        <v>0.18318326651448699</v>
      </c>
      <c r="AA228" s="17">
        <v>7.4643910057167195E-2</v>
      </c>
      <c r="AB228" s="17"/>
      <c r="AC228" s="17">
        <v>0.17719015699108301</v>
      </c>
      <c r="AD228" s="17">
        <v>0.32479193461765599</v>
      </c>
      <c r="AE228" s="17">
        <v>7.6059258510965998E-3</v>
      </c>
    </row>
    <row r="229" spans="2:31" x14ac:dyDescent="0.35">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row>
    <row r="230" spans="2:31" x14ac:dyDescent="0.35">
      <c r="B230" s="6" t="s">
        <v>145</v>
      </c>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row>
    <row r="231" spans="2:31" x14ac:dyDescent="0.35">
      <c r="B231" s="24" t="s">
        <v>60</v>
      </c>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row>
    <row r="232" spans="2:31" x14ac:dyDescent="0.35">
      <c r="B232" t="s">
        <v>133</v>
      </c>
      <c r="C232" s="17">
        <v>0.20027531108785601</v>
      </c>
      <c r="D232" s="17">
        <v>0.242501571935787</v>
      </c>
      <c r="E232" s="17">
        <v>0.157325973994447</v>
      </c>
      <c r="F232" s="17"/>
      <c r="G232" s="17">
        <v>0.222464453081307</v>
      </c>
      <c r="H232" s="17">
        <v>0.16042920240602601</v>
      </c>
      <c r="I232" s="17">
        <v>0.26408717698003198</v>
      </c>
      <c r="J232" s="17">
        <v>0.143265462399879</v>
      </c>
      <c r="K232" s="17">
        <v>0.20022746102642</v>
      </c>
      <c r="L232" s="17">
        <v>0.19050898500086699</v>
      </c>
      <c r="M232" s="17"/>
      <c r="N232" s="17">
        <v>0.19938430197631499</v>
      </c>
      <c r="O232" s="17">
        <v>0.19654976349626599</v>
      </c>
      <c r="P232" s="17">
        <v>0.220267891829629</v>
      </c>
      <c r="Q232" s="17">
        <v>0.187233256670023</v>
      </c>
      <c r="R232" s="17"/>
      <c r="S232" s="17">
        <v>0.16452706004719</v>
      </c>
      <c r="T232" s="17">
        <v>0.24580911771087199</v>
      </c>
      <c r="U232" s="17">
        <v>0.13738545407609001</v>
      </c>
      <c r="V232" s="17"/>
      <c r="W232" s="17">
        <v>0.176311582854732</v>
      </c>
      <c r="X232" s="17">
        <v>0.23668871579393699</v>
      </c>
      <c r="Y232" s="17">
        <v>0.23989700925413401</v>
      </c>
      <c r="Z232" s="17">
        <v>0.48427193361418702</v>
      </c>
      <c r="AA232" s="17">
        <v>0.14484899524727601</v>
      </c>
      <c r="AB232" s="17"/>
      <c r="AC232" s="17">
        <v>0.18722815800407899</v>
      </c>
      <c r="AD232" s="17">
        <v>0.25356083429632098</v>
      </c>
      <c r="AE232" s="17">
        <v>0.18461177029662601</v>
      </c>
    </row>
    <row r="233" spans="2:31" x14ac:dyDescent="0.35">
      <c r="B233" t="s">
        <v>134</v>
      </c>
      <c r="C233" s="17">
        <v>0.36637522738487699</v>
      </c>
      <c r="D233" s="17">
        <v>0.36450154056218098</v>
      </c>
      <c r="E233" s="17">
        <v>0.36811270592164302</v>
      </c>
      <c r="F233" s="17"/>
      <c r="G233" s="17">
        <v>0.37318944520748598</v>
      </c>
      <c r="H233" s="17">
        <v>0.39508024820017801</v>
      </c>
      <c r="I233" s="17">
        <v>0.35097099589365399</v>
      </c>
      <c r="J233" s="17">
        <v>0.37580755677149302</v>
      </c>
      <c r="K233" s="17">
        <v>0.359353549590197</v>
      </c>
      <c r="L233" s="17">
        <v>0.35787804522361399</v>
      </c>
      <c r="M233" s="17"/>
      <c r="N233" s="17">
        <v>0.44010747820670498</v>
      </c>
      <c r="O233" s="17">
        <v>0.29549341540485902</v>
      </c>
      <c r="P233" s="17">
        <v>0.34767334197625899</v>
      </c>
      <c r="Q233" s="17">
        <v>0.35787690471949202</v>
      </c>
      <c r="R233" s="17"/>
      <c r="S233" s="17">
        <v>0.34060199140534198</v>
      </c>
      <c r="T233" s="17">
        <v>0.376387259264788</v>
      </c>
      <c r="U233" s="17">
        <v>0.36841169064735502</v>
      </c>
      <c r="V233" s="17"/>
      <c r="W233" s="17">
        <v>0.38754206447078698</v>
      </c>
      <c r="X233" s="17">
        <v>0.32169984819938302</v>
      </c>
      <c r="Y233" s="17">
        <v>0.4487078107718</v>
      </c>
      <c r="Z233" s="17">
        <v>0.19291905202697299</v>
      </c>
      <c r="AA233" s="17">
        <v>0.37592096550028598</v>
      </c>
      <c r="AB233" s="17"/>
      <c r="AC233" s="17">
        <v>0.44271072018312202</v>
      </c>
      <c r="AD233" s="17">
        <v>0.365711854948923</v>
      </c>
      <c r="AE233" s="17">
        <v>0.44706610088044701</v>
      </c>
    </row>
    <row r="234" spans="2:31" x14ac:dyDescent="0.35">
      <c r="B234" t="s">
        <v>135</v>
      </c>
      <c r="C234" s="17">
        <v>0.24939454403578501</v>
      </c>
      <c r="D234" s="17">
        <v>0.23872070952041399</v>
      </c>
      <c r="E234" s="17">
        <v>0.261085650704171</v>
      </c>
      <c r="F234" s="17"/>
      <c r="G234" s="17">
        <v>0.25125690229966702</v>
      </c>
      <c r="H234" s="17">
        <v>0.25327508479479</v>
      </c>
      <c r="I234" s="17">
        <v>0.17893644989695401</v>
      </c>
      <c r="J234" s="17">
        <v>0.285533724267172</v>
      </c>
      <c r="K234" s="17">
        <v>0.24699520897740601</v>
      </c>
      <c r="L234" s="17">
        <v>0.28697673399272899</v>
      </c>
      <c r="M234" s="17"/>
      <c r="N234" s="17">
        <v>0.20882814360979099</v>
      </c>
      <c r="O234" s="17">
        <v>0.29964843820582499</v>
      </c>
      <c r="P234" s="17">
        <v>0.26140568812031401</v>
      </c>
      <c r="Q234" s="17">
        <v>0.247299561684762</v>
      </c>
      <c r="R234" s="17"/>
      <c r="S234" s="17">
        <v>0.28848858112706599</v>
      </c>
      <c r="T234" s="17">
        <v>0.218196745910441</v>
      </c>
      <c r="U234" s="17">
        <v>0.28346629522416</v>
      </c>
      <c r="V234" s="17"/>
      <c r="W234" s="17">
        <v>0.23385177847240099</v>
      </c>
      <c r="X234" s="17">
        <v>0.278909048311407</v>
      </c>
      <c r="Y234" s="17">
        <v>0.20120094992295101</v>
      </c>
      <c r="Z234" s="17">
        <v>0.32280901435884002</v>
      </c>
      <c r="AA234" s="17">
        <v>0.25723915663514901</v>
      </c>
      <c r="AB234" s="17"/>
      <c r="AC234" s="17">
        <v>0.18217404928911199</v>
      </c>
      <c r="AD234" s="17">
        <v>0.22125509876063201</v>
      </c>
      <c r="AE234" s="17">
        <v>0.19925360194094399</v>
      </c>
    </row>
    <row r="235" spans="2:31" x14ac:dyDescent="0.35">
      <c r="B235" t="s">
        <v>136</v>
      </c>
      <c r="C235" s="17">
        <v>8.41876800088667E-2</v>
      </c>
      <c r="D235" s="17">
        <v>7.3408551776087697E-2</v>
      </c>
      <c r="E235" s="17">
        <v>9.5011285255338196E-2</v>
      </c>
      <c r="F235" s="17"/>
      <c r="G235" s="17">
        <v>5.8617404765426803E-2</v>
      </c>
      <c r="H235" s="17">
        <v>9.00028498430544E-2</v>
      </c>
      <c r="I235" s="17">
        <v>9.8326869680701603E-2</v>
      </c>
      <c r="J235" s="17">
        <v>7.2826280039017893E-2</v>
      </c>
      <c r="K235" s="17">
        <v>9.1496406733054397E-2</v>
      </c>
      <c r="L235" s="17">
        <v>8.49998904218357E-2</v>
      </c>
      <c r="M235" s="17"/>
      <c r="N235" s="17">
        <v>8.99459465144576E-2</v>
      </c>
      <c r="O235" s="17">
        <v>0.10294874575796401</v>
      </c>
      <c r="P235" s="17">
        <v>6.9309359921930699E-2</v>
      </c>
      <c r="Q235" s="17">
        <v>5.80141219614939E-2</v>
      </c>
      <c r="R235" s="17"/>
      <c r="S235" s="17">
        <v>8.7801187875913803E-2</v>
      </c>
      <c r="T235" s="17">
        <v>8.8445322842153104E-2</v>
      </c>
      <c r="U235" s="17">
        <v>8.2138863338734505E-2</v>
      </c>
      <c r="V235" s="17"/>
      <c r="W235" s="17">
        <v>0.103648422721116</v>
      </c>
      <c r="X235" s="17">
        <v>8.1437987977764401E-2</v>
      </c>
      <c r="Y235" s="17">
        <v>6.5399130727974999E-2</v>
      </c>
      <c r="Z235" s="17">
        <v>0</v>
      </c>
      <c r="AA235" s="17">
        <v>8.4061374452679902E-2</v>
      </c>
      <c r="AB235" s="17"/>
      <c r="AC235" s="17">
        <v>6.00959833839039E-2</v>
      </c>
      <c r="AD235" s="17">
        <v>7.2091099036181105E-2</v>
      </c>
      <c r="AE235" s="17">
        <v>8.1893794920769106E-2</v>
      </c>
    </row>
    <row r="236" spans="2:31" x14ac:dyDescent="0.35">
      <c r="B236" t="s">
        <v>137</v>
      </c>
      <c r="C236" s="17">
        <v>5.04965051809683E-2</v>
      </c>
      <c r="D236" s="17">
        <v>4.5592588519202497E-2</v>
      </c>
      <c r="E236" s="17">
        <v>5.5492145134752299E-2</v>
      </c>
      <c r="F236" s="17"/>
      <c r="G236" s="17">
        <v>2.6320836559322901E-2</v>
      </c>
      <c r="H236" s="17">
        <v>5.2027823650830099E-2</v>
      </c>
      <c r="I236" s="17">
        <v>5.4884960223890798E-2</v>
      </c>
      <c r="J236" s="17">
        <v>5.8948256945938103E-2</v>
      </c>
      <c r="K236" s="17">
        <v>6.25E-2</v>
      </c>
      <c r="L236" s="17">
        <v>4.5130665831841797E-2</v>
      </c>
      <c r="M236" s="17"/>
      <c r="N236" s="17">
        <v>3.4975043181614603E-2</v>
      </c>
      <c r="O236" s="17">
        <v>6.07182288172756E-2</v>
      </c>
      <c r="P236" s="17">
        <v>5.62553004793864E-2</v>
      </c>
      <c r="Q236" s="17">
        <v>5.7611914381551901E-2</v>
      </c>
      <c r="R236" s="17"/>
      <c r="S236" s="17">
        <v>7.4586091981358196E-2</v>
      </c>
      <c r="T236" s="17">
        <v>3.6471298579538201E-2</v>
      </c>
      <c r="U236" s="17">
        <v>5.13638092950717E-2</v>
      </c>
      <c r="V236" s="17"/>
      <c r="W236" s="17">
        <v>5.9372679870692301E-2</v>
      </c>
      <c r="X236" s="17">
        <v>3.7885447649230401E-2</v>
      </c>
      <c r="Y236" s="17">
        <v>4.47950993231397E-2</v>
      </c>
      <c r="Z236" s="17">
        <v>0</v>
      </c>
      <c r="AA236" s="17">
        <v>5.3603776636070202E-2</v>
      </c>
      <c r="AB236" s="17"/>
      <c r="AC236" s="17">
        <v>8.29563368931647E-2</v>
      </c>
      <c r="AD236" s="17">
        <v>3.00008384250911E-2</v>
      </c>
      <c r="AE236" s="17">
        <v>6.4821525452383705E-2</v>
      </c>
    </row>
    <row r="237" spans="2:31" x14ac:dyDescent="0.35">
      <c r="B237" t="s">
        <v>96</v>
      </c>
      <c r="C237" s="17">
        <v>4.9270732301647101E-2</v>
      </c>
      <c r="D237" s="17">
        <v>3.5275037686327199E-2</v>
      </c>
      <c r="E237" s="17">
        <v>6.2972238989649695E-2</v>
      </c>
      <c r="F237" s="17"/>
      <c r="G237" s="17">
        <v>6.8150958086790198E-2</v>
      </c>
      <c r="H237" s="17">
        <v>4.9184791105120397E-2</v>
      </c>
      <c r="I237" s="17">
        <v>5.2793547324767799E-2</v>
      </c>
      <c r="J237" s="17">
        <v>6.3618719576499505E-2</v>
      </c>
      <c r="K237" s="17">
        <v>3.94273736729229E-2</v>
      </c>
      <c r="L237" s="17">
        <v>3.4505679529112397E-2</v>
      </c>
      <c r="M237" s="17"/>
      <c r="N237" s="17">
        <v>2.6759086511116199E-2</v>
      </c>
      <c r="O237" s="17">
        <v>4.4641408317811201E-2</v>
      </c>
      <c r="P237" s="17">
        <v>4.50884176724815E-2</v>
      </c>
      <c r="Q237" s="17">
        <v>9.1964240582677506E-2</v>
      </c>
      <c r="R237" s="17"/>
      <c r="S237" s="17">
        <v>4.3995087563130003E-2</v>
      </c>
      <c r="T237" s="17">
        <v>3.4690255692207399E-2</v>
      </c>
      <c r="U237" s="17">
        <v>7.7233887418588901E-2</v>
      </c>
      <c r="V237" s="17"/>
      <c r="W237" s="17">
        <v>3.92734716102714E-2</v>
      </c>
      <c r="X237" s="17">
        <v>4.3378952068277701E-2</v>
      </c>
      <c r="Y237" s="17">
        <v>0</v>
      </c>
      <c r="Z237" s="17">
        <v>0</v>
      </c>
      <c r="AA237" s="17">
        <v>8.43257315285382E-2</v>
      </c>
      <c r="AB237" s="17"/>
      <c r="AC237" s="17">
        <v>4.4834752246618398E-2</v>
      </c>
      <c r="AD237" s="17">
        <v>5.7380274532851598E-2</v>
      </c>
      <c r="AE237" s="17">
        <v>2.2353206508829299E-2</v>
      </c>
    </row>
    <row r="238" spans="2:31" x14ac:dyDescent="0.35">
      <c r="B238" t="s">
        <v>138</v>
      </c>
      <c r="C238" s="17">
        <v>0.56665053847273295</v>
      </c>
      <c r="D238" s="17">
        <v>0.60700311249796801</v>
      </c>
      <c r="E238" s="17">
        <v>0.52543867991608895</v>
      </c>
      <c r="F238" s="17"/>
      <c r="G238" s="17">
        <v>0.595653898288793</v>
      </c>
      <c r="H238" s="17">
        <v>0.55550945060620505</v>
      </c>
      <c r="I238" s="17">
        <v>0.61505817287368503</v>
      </c>
      <c r="J238" s="17">
        <v>0.51907301917137205</v>
      </c>
      <c r="K238" s="17">
        <v>0.55958101061661703</v>
      </c>
      <c r="L238" s="17">
        <v>0.54838703022448099</v>
      </c>
      <c r="M238" s="17"/>
      <c r="N238" s="17">
        <v>0.63949178018302</v>
      </c>
      <c r="O238" s="17">
        <v>0.49204317890112498</v>
      </c>
      <c r="P238" s="17">
        <v>0.56794123380588801</v>
      </c>
      <c r="Q238" s="17">
        <v>0.54511016138951496</v>
      </c>
      <c r="R238" s="17"/>
      <c r="S238" s="17">
        <v>0.50512905145253195</v>
      </c>
      <c r="T238" s="17">
        <v>0.62219637697565999</v>
      </c>
      <c r="U238" s="17">
        <v>0.50579714472344495</v>
      </c>
      <c r="V238" s="17"/>
      <c r="W238" s="17">
        <v>0.56385364732551901</v>
      </c>
      <c r="X238" s="17">
        <v>0.55838856399332104</v>
      </c>
      <c r="Y238" s="17">
        <v>0.68860482002593404</v>
      </c>
      <c r="Z238" s="17">
        <v>0.67719098564115998</v>
      </c>
      <c r="AA238" s="17">
        <v>0.52076996074756199</v>
      </c>
      <c r="AB238" s="17"/>
      <c r="AC238" s="17">
        <v>0.62993887818720096</v>
      </c>
      <c r="AD238" s="17">
        <v>0.61927268924524403</v>
      </c>
      <c r="AE238" s="17">
        <v>0.63167787117707397</v>
      </c>
    </row>
    <row r="239" spans="2:31" x14ac:dyDescent="0.35">
      <c r="B239" t="s">
        <v>139</v>
      </c>
      <c r="C239" s="17">
        <v>0.13468418518983499</v>
      </c>
      <c r="D239" s="17">
        <v>0.11900114029529001</v>
      </c>
      <c r="E239" s="17">
        <v>0.15050343039009101</v>
      </c>
      <c r="F239" s="17"/>
      <c r="G239" s="17">
        <v>8.4938241324749697E-2</v>
      </c>
      <c r="H239" s="17">
        <v>0.14203067349388401</v>
      </c>
      <c r="I239" s="17">
        <v>0.15321182990459201</v>
      </c>
      <c r="J239" s="17">
        <v>0.131774536984956</v>
      </c>
      <c r="K239" s="17">
        <v>0.15399640673305401</v>
      </c>
      <c r="L239" s="17">
        <v>0.130130556253678</v>
      </c>
      <c r="M239" s="17"/>
      <c r="N239" s="17">
        <v>0.124920989696072</v>
      </c>
      <c r="O239" s="17">
        <v>0.16366697457523999</v>
      </c>
      <c r="P239" s="17">
        <v>0.125564660401317</v>
      </c>
      <c r="Q239" s="17">
        <v>0.115626036343046</v>
      </c>
      <c r="R239" s="17"/>
      <c r="S239" s="17">
        <v>0.162387279857272</v>
      </c>
      <c r="T239" s="17">
        <v>0.12491662142169099</v>
      </c>
      <c r="U239" s="17">
        <v>0.133502672633806</v>
      </c>
      <c r="V239" s="17"/>
      <c r="W239" s="17">
        <v>0.16302110259180899</v>
      </c>
      <c r="X239" s="17">
        <v>0.119323435626995</v>
      </c>
      <c r="Y239" s="17">
        <v>0.11019423005111501</v>
      </c>
      <c r="Z239" s="17">
        <v>0</v>
      </c>
      <c r="AA239" s="17">
        <v>0.13766515108874999</v>
      </c>
      <c r="AB239" s="17"/>
      <c r="AC239" s="17">
        <v>0.14305232027706899</v>
      </c>
      <c r="AD239" s="17">
        <v>0.102091937461272</v>
      </c>
      <c r="AE239" s="17">
        <v>0.14671532037315299</v>
      </c>
    </row>
    <row r="240" spans="2:31" x14ac:dyDescent="0.35">
      <c r="B240" t="s">
        <v>113</v>
      </c>
      <c r="C240" s="17">
        <v>0.43196635328289801</v>
      </c>
      <c r="D240" s="17">
        <v>0.48800197220267799</v>
      </c>
      <c r="E240" s="17">
        <v>0.37493524952599899</v>
      </c>
      <c r="F240" s="17"/>
      <c r="G240" s="17">
        <v>0.51071565696404397</v>
      </c>
      <c r="H240" s="17">
        <v>0.41347877711232001</v>
      </c>
      <c r="I240" s="17">
        <v>0.46184634296909299</v>
      </c>
      <c r="J240" s="17">
        <v>0.38729848218641599</v>
      </c>
      <c r="K240" s="17">
        <v>0.40558460388356299</v>
      </c>
      <c r="L240" s="17">
        <v>0.41825647397080401</v>
      </c>
      <c r="M240" s="17"/>
      <c r="N240" s="17">
        <v>0.51457079048694798</v>
      </c>
      <c r="O240" s="17">
        <v>0.32837620432588499</v>
      </c>
      <c r="P240" s="17">
        <v>0.44237657340457098</v>
      </c>
      <c r="Q240" s="17">
        <v>0.42948412504646899</v>
      </c>
      <c r="R240" s="17"/>
      <c r="S240" s="17">
        <v>0.34274177159525998</v>
      </c>
      <c r="T240" s="17">
        <v>0.49727975555396903</v>
      </c>
      <c r="U240" s="17">
        <v>0.37229447208963901</v>
      </c>
      <c r="V240" s="17"/>
      <c r="W240" s="17">
        <v>0.40083254473370999</v>
      </c>
      <c r="X240" s="17">
        <v>0.439065128366326</v>
      </c>
      <c r="Y240" s="17">
        <v>0.57841058997481998</v>
      </c>
      <c r="Z240" s="17">
        <v>0.67719098564115998</v>
      </c>
      <c r="AA240" s="17">
        <v>0.383104809658812</v>
      </c>
      <c r="AB240" s="17"/>
      <c r="AC240" s="17">
        <v>0.48688655791013202</v>
      </c>
      <c r="AD240" s="17">
        <v>0.51718075178397205</v>
      </c>
      <c r="AE240" s="17">
        <v>0.48496255080392098</v>
      </c>
    </row>
    <row r="241" spans="2:31" x14ac:dyDescent="0.35">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row>
    <row r="242" spans="2:31" x14ac:dyDescent="0.35">
      <c r="B242" s="6" t="s">
        <v>146</v>
      </c>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row>
    <row r="243" spans="2:31" x14ac:dyDescent="0.35">
      <c r="B243" s="24" t="s">
        <v>60</v>
      </c>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row>
    <row r="244" spans="2:31" x14ac:dyDescent="0.35">
      <c r="B244" t="s">
        <v>133</v>
      </c>
      <c r="C244" s="17">
        <v>0</v>
      </c>
      <c r="D244" s="17">
        <v>0</v>
      </c>
      <c r="E244" s="17">
        <v>0</v>
      </c>
      <c r="F244" s="17"/>
      <c r="G244" s="17">
        <v>0</v>
      </c>
      <c r="H244" s="17">
        <v>0</v>
      </c>
      <c r="I244" s="17">
        <v>0</v>
      </c>
      <c r="J244" s="17">
        <v>0</v>
      </c>
      <c r="K244" s="17">
        <v>0</v>
      </c>
      <c r="L244" s="17">
        <v>0</v>
      </c>
      <c r="M244" s="17"/>
      <c r="N244" s="17">
        <v>0</v>
      </c>
      <c r="O244" s="17">
        <v>0</v>
      </c>
      <c r="P244" s="17">
        <v>0</v>
      </c>
      <c r="Q244" s="17">
        <v>0</v>
      </c>
      <c r="R244" s="17"/>
      <c r="S244" s="17">
        <v>0</v>
      </c>
      <c r="T244" s="17">
        <v>0</v>
      </c>
      <c r="U244" s="17">
        <v>0</v>
      </c>
      <c r="V244" s="17"/>
      <c r="W244" s="17">
        <v>0</v>
      </c>
      <c r="X244" s="17">
        <v>0</v>
      </c>
      <c r="Y244" s="17">
        <v>0</v>
      </c>
      <c r="Z244" s="17">
        <v>0</v>
      </c>
      <c r="AA244" s="17">
        <v>0</v>
      </c>
      <c r="AB244" s="17"/>
      <c r="AC244" s="17">
        <v>0</v>
      </c>
      <c r="AD244" s="17">
        <v>0</v>
      </c>
      <c r="AE244" s="17">
        <v>0</v>
      </c>
    </row>
    <row r="245" spans="2:31" x14ac:dyDescent="0.35">
      <c r="B245" t="s">
        <v>134</v>
      </c>
      <c r="C245" s="17">
        <v>0</v>
      </c>
      <c r="D245" s="17">
        <v>0</v>
      </c>
      <c r="E245" s="17">
        <v>0</v>
      </c>
      <c r="F245" s="17"/>
      <c r="G245" s="17">
        <v>0</v>
      </c>
      <c r="H245" s="17">
        <v>0</v>
      </c>
      <c r="I245" s="17">
        <v>0</v>
      </c>
      <c r="J245" s="17">
        <v>0</v>
      </c>
      <c r="K245" s="17">
        <v>0</v>
      </c>
      <c r="L245" s="17">
        <v>0</v>
      </c>
      <c r="M245" s="17"/>
      <c r="N245" s="17">
        <v>0</v>
      </c>
      <c r="O245" s="17">
        <v>0</v>
      </c>
      <c r="P245" s="17">
        <v>0</v>
      </c>
      <c r="Q245" s="17">
        <v>0</v>
      </c>
      <c r="R245" s="17"/>
      <c r="S245" s="17">
        <v>0</v>
      </c>
      <c r="T245" s="17">
        <v>0</v>
      </c>
      <c r="U245" s="17">
        <v>0</v>
      </c>
      <c r="V245" s="17"/>
      <c r="W245" s="17">
        <v>0</v>
      </c>
      <c r="X245" s="17">
        <v>0</v>
      </c>
      <c r="Y245" s="17">
        <v>0</v>
      </c>
      <c r="Z245" s="17">
        <v>0</v>
      </c>
      <c r="AA245" s="17">
        <v>0</v>
      </c>
      <c r="AB245" s="17"/>
      <c r="AC245" s="17">
        <v>0</v>
      </c>
      <c r="AD245" s="17">
        <v>0</v>
      </c>
      <c r="AE245" s="17">
        <v>0</v>
      </c>
    </row>
    <row r="246" spans="2:31" x14ac:dyDescent="0.35">
      <c r="B246" t="s">
        <v>135</v>
      </c>
      <c r="C246" s="17">
        <v>0</v>
      </c>
      <c r="D246" s="17">
        <v>0</v>
      </c>
      <c r="E246" s="17">
        <v>0</v>
      </c>
      <c r="F246" s="17"/>
      <c r="G246" s="17">
        <v>0</v>
      </c>
      <c r="H246" s="17">
        <v>0</v>
      </c>
      <c r="I246" s="17">
        <v>0</v>
      </c>
      <c r="J246" s="17">
        <v>0</v>
      </c>
      <c r="K246" s="17">
        <v>0</v>
      </c>
      <c r="L246" s="17">
        <v>0</v>
      </c>
      <c r="M246" s="17"/>
      <c r="N246" s="17">
        <v>0</v>
      </c>
      <c r="O246" s="17">
        <v>0</v>
      </c>
      <c r="P246" s="17">
        <v>0</v>
      </c>
      <c r="Q246" s="17">
        <v>0</v>
      </c>
      <c r="R246" s="17"/>
      <c r="S246" s="17">
        <v>0</v>
      </c>
      <c r="T246" s="17">
        <v>0</v>
      </c>
      <c r="U246" s="17">
        <v>0</v>
      </c>
      <c r="V246" s="17"/>
      <c r="W246" s="17">
        <v>0</v>
      </c>
      <c r="X246" s="17">
        <v>0</v>
      </c>
      <c r="Y246" s="17">
        <v>0</v>
      </c>
      <c r="Z246" s="17">
        <v>0</v>
      </c>
      <c r="AA246" s="17">
        <v>0</v>
      </c>
      <c r="AB246" s="17"/>
      <c r="AC246" s="17">
        <v>0</v>
      </c>
      <c r="AD246" s="17">
        <v>0</v>
      </c>
      <c r="AE246" s="17">
        <v>0</v>
      </c>
    </row>
    <row r="247" spans="2:31" x14ac:dyDescent="0.35">
      <c r="B247" t="s">
        <v>136</v>
      </c>
      <c r="C247" s="17">
        <v>0</v>
      </c>
      <c r="D247" s="17">
        <v>0</v>
      </c>
      <c r="E247" s="17">
        <v>0</v>
      </c>
      <c r="F247" s="17"/>
      <c r="G247" s="17">
        <v>0</v>
      </c>
      <c r="H247" s="17">
        <v>0</v>
      </c>
      <c r="I247" s="17">
        <v>0</v>
      </c>
      <c r="J247" s="17">
        <v>0</v>
      </c>
      <c r="K247" s="17">
        <v>0</v>
      </c>
      <c r="L247" s="17">
        <v>0</v>
      </c>
      <c r="M247" s="17"/>
      <c r="N247" s="17">
        <v>0</v>
      </c>
      <c r="O247" s="17">
        <v>0</v>
      </c>
      <c r="P247" s="17">
        <v>0</v>
      </c>
      <c r="Q247" s="17">
        <v>0</v>
      </c>
      <c r="R247" s="17"/>
      <c r="S247" s="17">
        <v>0</v>
      </c>
      <c r="T247" s="17">
        <v>0</v>
      </c>
      <c r="U247" s="17">
        <v>0</v>
      </c>
      <c r="V247" s="17"/>
      <c r="W247" s="17">
        <v>0</v>
      </c>
      <c r="X247" s="17">
        <v>0</v>
      </c>
      <c r="Y247" s="17">
        <v>0</v>
      </c>
      <c r="Z247" s="17">
        <v>0</v>
      </c>
      <c r="AA247" s="17">
        <v>0</v>
      </c>
      <c r="AB247" s="17"/>
      <c r="AC247" s="17">
        <v>0</v>
      </c>
      <c r="AD247" s="17">
        <v>0</v>
      </c>
      <c r="AE247" s="17">
        <v>0</v>
      </c>
    </row>
    <row r="248" spans="2:31" x14ac:dyDescent="0.35">
      <c r="B248" t="s">
        <v>137</v>
      </c>
      <c r="C248" s="17">
        <v>1</v>
      </c>
      <c r="D248" s="17">
        <v>1</v>
      </c>
      <c r="E248" s="17">
        <v>1</v>
      </c>
      <c r="F248" s="17"/>
      <c r="G248" s="17">
        <v>1</v>
      </c>
      <c r="H248" s="17">
        <v>1</v>
      </c>
      <c r="I248" s="17">
        <v>1</v>
      </c>
      <c r="J248" s="17">
        <v>1</v>
      </c>
      <c r="K248" s="17">
        <v>1</v>
      </c>
      <c r="L248" s="17">
        <v>1</v>
      </c>
      <c r="M248" s="17"/>
      <c r="N248" s="17">
        <v>1</v>
      </c>
      <c r="O248" s="17">
        <v>1</v>
      </c>
      <c r="P248" s="17">
        <v>1</v>
      </c>
      <c r="Q248" s="17">
        <v>1</v>
      </c>
      <c r="R248" s="17"/>
      <c r="S248" s="17">
        <v>1</v>
      </c>
      <c r="T248" s="17">
        <v>1</v>
      </c>
      <c r="U248" s="17">
        <v>1</v>
      </c>
      <c r="V248" s="17"/>
      <c r="W248" s="17">
        <v>1</v>
      </c>
      <c r="X248" s="17">
        <v>1</v>
      </c>
      <c r="Y248" s="17">
        <v>1</v>
      </c>
      <c r="Z248" s="17">
        <v>1</v>
      </c>
      <c r="AA248" s="17">
        <v>1</v>
      </c>
      <c r="AB248" s="17"/>
      <c r="AC248" s="17">
        <v>1</v>
      </c>
      <c r="AD248" s="17">
        <v>1</v>
      </c>
      <c r="AE248" s="17">
        <v>1</v>
      </c>
    </row>
    <row r="249" spans="2:31" x14ac:dyDescent="0.35">
      <c r="B249" t="s">
        <v>96</v>
      </c>
      <c r="C249" s="17">
        <v>0</v>
      </c>
      <c r="D249" s="17">
        <v>0</v>
      </c>
      <c r="E249" s="17">
        <v>0</v>
      </c>
      <c r="F249" s="17"/>
      <c r="G249" s="17">
        <v>0</v>
      </c>
      <c r="H249" s="17">
        <v>0</v>
      </c>
      <c r="I249" s="17">
        <v>0</v>
      </c>
      <c r="J249" s="17">
        <v>0</v>
      </c>
      <c r="K249" s="17">
        <v>0</v>
      </c>
      <c r="L249" s="17">
        <v>0</v>
      </c>
      <c r="M249" s="17"/>
      <c r="N249" s="17">
        <v>0</v>
      </c>
      <c r="O249" s="17">
        <v>0</v>
      </c>
      <c r="P249" s="17">
        <v>0</v>
      </c>
      <c r="Q249" s="17">
        <v>0</v>
      </c>
      <c r="R249" s="17"/>
      <c r="S249" s="17">
        <v>0</v>
      </c>
      <c r="T249" s="17">
        <v>0</v>
      </c>
      <c r="U249" s="17">
        <v>0</v>
      </c>
      <c r="V249" s="17"/>
      <c r="W249" s="17">
        <v>0</v>
      </c>
      <c r="X249" s="17">
        <v>0</v>
      </c>
      <c r="Y249" s="17">
        <v>0</v>
      </c>
      <c r="Z249" s="17">
        <v>0</v>
      </c>
      <c r="AA249" s="17">
        <v>0</v>
      </c>
      <c r="AB249" s="17"/>
      <c r="AC249" s="17">
        <v>0</v>
      </c>
      <c r="AD249" s="17">
        <v>0</v>
      </c>
      <c r="AE249" s="17">
        <v>0</v>
      </c>
    </row>
    <row r="250" spans="2:31" x14ac:dyDescent="0.35">
      <c r="B250" t="s">
        <v>138</v>
      </c>
      <c r="C250" s="17">
        <v>0</v>
      </c>
      <c r="D250" s="17">
        <v>0</v>
      </c>
      <c r="E250" s="17">
        <v>0</v>
      </c>
      <c r="F250" s="17"/>
      <c r="G250" s="17">
        <v>0</v>
      </c>
      <c r="H250" s="17">
        <v>0</v>
      </c>
      <c r="I250" s="17">
        <v>0</v>
      </c>
      <c r="J250" s="17">
        <v>0</v>
      </c>
      <c r="K250" s="17">
        <v>0</v>
      </c>
      <c r="L250" s="17">
        <v>0</v>
      </c>
      <c r="M250" s="17"/>
      <c r="N250" s="17">
        <v>0</v>
      </c>
      <c r="O250" s="17">
        <v>0</v>
      </c>
      <c r="P250" s="17">
        <v>0</v>
      </c>
      <c r="Q250" s="17">
        <v>0</v>
      </c>
      <c r="R250" s="17"/>
      <c r="S250" s="17">
        <v>0</v>
      </c>
      <c r="T250" s="17">
        <v>0</v>
      </c>
      <c r="U250" s="17">
        <v>0</v>
      </c>
      <c r="V250" s="17"/>
      <c r="W250" s="17">
        <v>0</v>
      </c>
      <c r="X250" s="17">
        <v>0</v>
      </c>
      <c r="Y250" s="17">
        <v>0</v>
      </c>
      <c r="Z250" s="17">
        <v>0</v>
      </c>
      <c r="AA250" s="17">
        <v>0</v>
      </c>
      <c r="AB250" s="17"/>
      <c r="AC250" s="17">
        <v>0</v>
      </c>
      <c r="AD250" s="17">
        <v>0</v>
      </c>
      <c r="AE250" s="17">
        <v>0</v>
      </c>
    </row>
    <row r="251" spans="2:31" x14ac:dyDescent="0.35">
      <c r="B251" t="s">
        <v>139</v>
      </c>
      <c r="C251" s="17">
        <v>1</v>
      </c>
      <c r="D251" s="17">
        <v>1</v>
      </c>
      <c r="E251" s="17">
        <v>1</v>
      </c>
      <c r="F251" s="17"/>
      <c r="G251" s="17">
        <v>1</v>
      </c>
      <c r="H251" s="17">
        <v>1</v>
      </c>
      <c r="I251" s="17">
        <v>1</v>
      </c>
      <c r="J251" s="17">
        <v>1</v>
      </c>
      <c r="K251" s="17">
        <v>1</v>
      </c>
      <c r="L251" s="17">
        <v>1</v>
      </c>
      <c r="M251" s="17"/>
      <c r="N251" s="17">
        <v>1</v>
      </c>
      <c r="O251" s="17">
        <v>1</v>
      </c>
      <c r="P251" s="17">
        <v>1</v>
      </c>
      <c r="Q251" s="17">
        <v>1</v>
      </c>
      <c r="R251" s="17"/>
      <c r="S251" s="17">
        <v>1</v>
      </c>
      <c r="T251" s="17">
        <v>1</v>
      </c>
      <c r="U251" s="17">
        <v>1</v>
      </c>
      <c r="V251" s="17"/>
      <c r="W251" s="17">
        <v>1</v>
      </c>
      <c r="X251" s="17">
        <v>1</v>
      </c>
      <c r="Y251" s="17">
        <v>1</v>
      </c>
      <c r="Z251" s="17">
        <v>1</v>
      </c>
      <c r="AA251" s="17">
        <v>1</v>
      </c>
      <c r="AB251" s="17"/>
      <c r="AC251" s="17">
        <v>1</v>
      </c>
      <c r="AD251" s="17">
        <v>1</v>
      </c>
      <c r="AE251" s="17">
        <v>1</v>
      </c>
    </row>
    <row r="252" spans="2:31" x14ac:dyDescent="0.35">
      <c r="B252" t="s">
        <v>113</v>
      </c>
      <c r="C252" s="17">
        <v>-1</v>
      </c>
      <c r="D252" s="17">
        <v>-1</v>
      </c>
      <c r="E252" s="17">
        <v>-1</v>
      </c>
      <c r="F252" s="17"/>
      <c r="G252" s="17">
        <v>-1</v>
      </c>
      <c r="H252" s="17">
        <v>-1</v>
      </c>
      <c r="I252" s="17">
        <v>-1</v>
      </c>
      <c r="J252" s="17">
        <v>-1</v>
      </c>
      <c r="K252" s="17">
        <v>-1</v>
      </c>
      <c r="L252" s="17">
        <v>-1</v>
      </c>
      <c r="M252" s="17"/>
      <c r="N252" s="17">
        <v>-1</v>
      </c>
      <c r="O252" s="17">
        <v>-1</v>
      </c>
      <c r="P252" s="17">
        <v>-1</v>
      </c>
      <c r="Q252" s="17">
        <v>-1</v>
      </c>
      <c r="R252" s="17"/>
      <c r="S252" s="17">
        <v>-1</v>
      </c>
      <c r="T252" s="17">
        <v>-1</v>
      </c>
      <c r="U252" s="17">
        <v>-1</v>
      </c>
      <c r="V252" s="17"/>
      <c r="W252" s="17">
        <v>-1</v>
      </c>
      <c r="X252" s="17">
        <v>-1</v>
      </c>
      <c r="Y252" s="17">
        <v>-1</v>
      </c>
      <c r="Z252" s="17">
        <v>-1</v>
      </c>
      <c r="AA252" s="17">
        <v>-1</v>
      </c>
      <c r="AB252" s="17"/>
      <c r="AC252" s="17">
        <v>-1</v>
      </c>
      <c r="AD252" s="17">
        <v>-1</v>
      </c>
      <c r="AE252" s="17">
        <v>-1</v>
      </c>
    </row>
    <row r="253" spans="2:31" x14ac:dyDescent="0.35">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row>
    <row r="254" spans="2:31" x14ac:dyDescent="0.35">
      <c r="B254" s="6" t="s">
        <v>147</v>
      </c>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row>
    <row r="255" spans="2:31" x14ac:dyDescent="0.35">
      <c r="B255" s="24" t="s">
        <v>60</v>
      </c>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row>
    <row r="256" spans="2:31" x14ac:dyDescent="0.35">
      <c r="B256" t="s">
        <v>133</v>
      </c>
      <c r="C256" s="17">
        <v>0.23190825180407301</v>
      </c>
      <c r="D256" s="17">
        <v>0.24775025599741299</v>
      </c>
      <c r="E256" s="17">
        <v>0.21615518664648201</v>
      </c>
      <c r="F256" s="17"/>
      <c r="G256" s="17">
        <v>0.28463967952131602</v>
      </c>
      <c r="H256" s="17">
        <v>0.33759186954642501</v>
      </c>
      <c r="I256" s="17">
        <v>0.29928287519654401</v>
      </c>
      <c r="J256" s="17">
        <v>0.202398950507298</v>
      </c>
      <c r="K256" s="17">
        <v>0.14665603245499101</v>
      </c>
      <c r="L256" s="17">
        <v>0.17010188466270501</v>
      </c>
      <c r="M256" s="17"/>
      <c r="N256" s="17">
        <v>0.22943390051845999</v>
      </c>
      <c r="O256" s="17">
        <v>0.22078030029975301</v>
      </c>
      <c r="P256" s="17">
        <v>0.23185881641197301</v>
      </c>
      <c r="Q256" s="17">
        <v>0.24875225028037301</v>
      </c>
      <c r="R256" s="17"/>
      <c r="S256" s="17">
        <v>0.165551526375318</v>
      </c>
      <c r="T256" s="17">
        <v>0.25307592800456602</v>
      </c>
      <c r="U256" s="17">
        <v>0.31540733165972801</v>
      </c>
      <c r="V256" s="17"/>
      <c r="W256" s="17">
        <v>0.177453706568513</v>
      </c>
      <c r="X256" s="17">
        <v>0.30071180571678002</v>
      </c>
      <c r="Y256" s="17">
        <v>0.229215291921365</v>
      </c>
      <c r="Z256" s="17">
        <v>0.371941446564233</v>
      </c>
      <c r="AA256" s="17">
        <v>0.286236011238445</v>
      </c>
      <c r="AB256" s="17"/>
      <c r="AC256" s="17">
        <v>0.23023231363222199</v>
      </c>
      <c r="AD256" s="17">
        <v>0.27817842557276601</v>
      </c>
      <c r="AE256" s="17">
        <v>0.22663546531033801</v>
      </c>
    </row>
    <row r="257" spans="2:31" x14ac:dyDescent="0.35">
      <c r="B257" t="s">
        <v>134</v>
      </c>
      <c r="C257" s="17">
        <v>0.32034533356629802</v>
      </c>
      <c r="D257" s="17">
        <v>0.31867178266122898</v>
      </c>
      <c r="E257" s="17">
        <v>0.32162119514668902</v>
      </c>
      <c r="F257" s="17"/>
      <c r="G257" s="17">
        <v>0.37930326342169901</v>
      </c>
      <c r="H257" s="17">
        <v>0.34305242454934798</v>
      </c>
      <c r="I257" s="17">
        <v>0.34161935802569698</v>
      </c>
      <c r="J257" s="17">
        <v>0.25791104287961703</v>
      </c>
      <c r="K257" s="17">
        <v>0.319217878981231</v>
      </c>
      <c r="L257" s="17">
        <v>0.28781960626002601</v>
      </c>
      <c r="M257" s="17"/>
      <c r="N257" s="17">
        <v>0.32122828958688898</v>
      </c>
      <c r="O257" s="17">
        <v>0.34454499880580303</v>
      </c>
      <c r="P257" s="17">
        <v>0.38368460851488101</v>
      </c>
      <c r="Q257" s="17">
        <v>0.24153395552583801</v>
      </c>
      <c r="R257" s="17"/>
      <c r="S257" s="17">
        <v>0.308992650967785</v>
      </c>
      <c r="T257" s="17">
        <v>0.32982601371718101</v>
      </c>
      <c r="U257" s="17">
        <v>0.28553247601974002</v>
      </c>
      <c r="V257" s="17"/>
      <c r="W257" s="17">
        <v>0.32303236638663602</v>
      </c>
      <c r="X257" s="17">
        <v>0.33817449054578802</v>
      </c>
      <c r="Y257" s="17">
        <v>0.23945280274875699</v>
      </c>
      <c r="Z257" s="17">
        <v>0.248199160994966</v>
      </c>
      <c r="AA257" s="17">
        <v>0.289924334277888</v>
      </c>
      <c r="AB257" s="17"/>
      <c r="AC257" s="17">
        <v>0.33309450784677103</v>
      </c>
      <c r="AD257" s="17">
        <v>0.34463880484996001</v>
      </c>
      <c r="AE257" s="17">
        <v>0.39789510872322797</v>
      </c>
    </row>
    <row r="258" spans="2:31" x14ac:dyDescent="0.35">
      <c r="B258" t="s">
        <v>135</v>
      </c>
      <c r="C258" s="17">
        <v>0.20186860154857</v>
      </c>
      <c r="D258" s="17">
        <v>0.21595596337714601</v>
      </c>
      <c r="E258" s="17">
        <v>0.189551373823798</v>
      </c>
      <c r="F258" s="17"/>
      <c r="G258" s="17">
        <v>0.185385767617644</v>
      </c>
      <c r="H258" s="17">
        <v>0.17029863368103901</v>
      </c>
      <c r="I258" s="17">
        <v>0.128353755827502</v>
      </c>
      <c r="J258" s="17">
        <v>0.26932046985881197</v>
      </c>
      <c r="K258" s="17">
        <v>0.23886073612408901</v>
      </c>
      <c r="L258" s="17">
        <v>0.220596095555428</v>
      </c>
      <c r="M258" s="17"/>
      <c r="N258" s="17">
        <v>0.21994181224169099</v>
      </c>
      <c r="O258" s="17">
        <v>0.20750041191799901</v>
      </c>
      <c r="P258" s="17">
        <v>0.162258499489666</v>
      </c>
      <c r="Q258" s="17">
        <v>0.208001684494207</v>
      </c>
      <c r="R258" s="17"/>
      <c r="S258" s="17">
        <v>0.20564724817088101</v>
      </c>
      <c r="T258" s="17">
        <v>0.207732837675558</v>
      </c>
      <c r="U258" s="17">
        <v>0.15959905627011101</v>
      </c>
      <c r="V258" s="17"/>
      <c r="W258" s="17">
        <v>0.192157829240372</v>
      </c>
      <c r="X258" s="17">
        <v>0.18572982768688001</v>
      </c>
      <c r="Y258" s="17">
        <v>0.200010463011668</v>
      </c>
      <c r="Z258" s="17">
        <v>0.201163915006903</v>
      </c>
      <c r="AA258" s="17">
        <v>0.157054284058014</v>
      </c>
      <c r="AB258" s="17"/>
      <c r="AC258" s="17">
        <v>0.20332434962888199</v>
      </c>
      <c r="AD258" s="17">
        <v>0.17568106937040801</v>
      </c>
      <c r="AE258" s="17">
        <v>0.17510230554142001</v>
      </c>
    </row>
    <row r="259" spans="2:31" x14ac:dyDescent="0.35">
      <c r="B259" t="s">
        <v>136</v>
      </c>
      <c r="C259" s="17">
        <v>0.117723495908822</v>
      </c>
      <c r="D259" s="17">
        <v>0.10144720162627401</v>
      </c>
      <c r="E259" s="17">
        <v>0.13401185806219201</v>
      </c>
      <c r="F259" s="17"/>
      <c r="G259" s="17">
        <v>0.100447526292894</v>
      </c>
      <c r="H259" s="17">
        <v>9.9872281118066994E-2</v>
      </c>
      <c r="I259" s="17">
        <v>9.4144043882455605E-2</v>
      </c>
      <c r="J259" s="17">
        <v>0.111024184744639</v>
      </c>
      <c r="K259" s="17">
        <v>0.119698714890855</v>
      </c>
      <c r="L259" s="17">
        <v>0.16295049124819599</v>
      </c>
      <c r="M259" s="17"/>
      <c r="N259" s="17">
        <v>0.13382265089703599</v>
      </c>
      <c r="O259" s="17">
        <v>7.8833625884341799E-2</v>
      </c>
      <c r="P259" s="17">
        <v>0.15229036941305801</v>
      </c>
      <c r="Q259" s="17">
        <v>0.113155119737974</v>
      </c>
      <c r="R259" s="17"/>
      <c r="S259" s="17">
        <v>0.12585499083191101</v>
      </c>
      <c r="T259" s="17">
        <v>0.119088576839459</v>
      </c>
      <c r="U259" s="17">
        <v>0.115927773807342</v>
      </c>
      <c r="V259" s="17"/>
      <c r="W259" s="17">
        <v>0.128050486554737</v>
      </c>
      <c r="X259" s="17">
        <v>8.5384326227437204E-2</v>
      </c>
      <c r="Y259" s="17">
        <v>0.25357256355252</v>
      </c>
      <c r="Z259" s="17">
        <v>6.9497240841171107E-2</v>
      </c>
      <c r="AA259" s="17">
        <v>0.13097313890510301</v>
      </c>
      <c r="AB259" s="17"/>
      <c r="AC259" s="17">
        <v>0.100242356658847</v>
      </c>
      <c r="AD259" s="17">
        <v>0.112638342556434</v>
      </c>
      <c r="AE259" s="17">
        <v>0.146649718305776</v>
      </c>
    </row>
    <row r="260" spans="2:31" x14ac:dyDescent="0.35">
      <c r="B260" t="s">
        <v>137</v>
      </c>
      <c r="C260" s="17">
        <v>0.111219038549164</v>
      </c>
      <c r="D260" s="17">
        <v>9.9182696176922699E-2</v>
      </c>
      <c r="E260" s="17">
        <v>0.121680291125699</v>
      </c>
      <c r="F260" s="17"/>
      <c r="G260" s="17">
        <v>2.98786582339052E-2</v>
      </c>
      <c r="H260" s="17">
        <v>4.2158392375817498E-2</v>
      </c>
      <c r="I260" s="17">
        <v>0.10140426885129</v>
      </c>
      <c r="J260" s="17">
        <v>0.123482678619295</v>
      </c>
      <c r="K260" s="17">
        <v>0.171853549590197</v>
      </c>
      <c r="L260" s="17">
        <v>0.15232550494546701</v>
      </c>
      <c r="M260" s="17"/>
      <c r="N260" s="17">
        <v>9.3143672244254405E-2</v>
      </c>
      <c r="O260" s="17">
        <v>0.12972600013914701</v>
      </c>
      <c r="P260" s="17">
        <v>6.9907706170422093E-2</v>
      </c>
      <c r="Q260" s="17">
        <v>0.13726919893959499</v>
      </c>
      <c r="R260" s="17"/>
      <c r="S260" s="17">
        <v>0.186125046632765</v>
      </c>
      <c r="T260" s="17">
        <v>7.5593873868958494E-2</v>
      </c>
      <c r="U260" s="17">
        <v>8.5864067443335607E-2</v>
      </c>
      <c r="V260" s="17"/>
      <c r="W260" s="17">
        <v>0.169154525808415</v>
      </c>
      <c r="X260" s="17">
        <v>8.2745085368217494E-2</v>
      </c>
      <c r="Y260" s="17">
        <v>7.7748878765690296E-2</v>
      </c>
      <c r="Z260" s="17">
        <v>0</v>
      </c>
      <c r="AA260" s="17">
        <v>9.3011281358758802E-2</v>
      </c>
      <c r="AB260" s="17"/>
      <c r="AC260" s="17">
        <v>0.12154063695363899</v>
      </c>
      <c r="AD260" s="17">
        <v>7.5635977489989098E-2</v>
      </c>
      <c r="AE260" s="17">
        <v>5.3717402119236701E-2</v>
      </c>
    </row>
    <row r="261" spans="2:31" x14ac:dyDescent="0.35">
      <c r="B261" t="s">
        <v>96</v>
      </c>
      <c r="C261" s="17">
        <v>1.6935278623073102E-2</v>
      </c>
      <c r="D261" s="17">
        <v>1.6992100161014399E-2</v>
      </c>
      <c r="E261" s="17">
        <v>1.6980095195141199E-2</v>
      </c>
      <c r="F261" s="17"/>
      <c r="G261" s="17">
        <v>2.0345104912541899E-2</v>
      </c>
      <c r="H261" s="17">
        <v>7.0263987293029103E-3</v>
      </c>
      <c r="I261" s="17">
        <v>3.5195698216511903E-2</v>
      </c>
      <c r="J261" s="17">
        <v>3.5862673390339897E-2</v>
      </c>
      <c r="K261" s="17">
        <v>3.71308795863716E-3</v>
      </c>
      <c r="L261" s="17">
        <v>6.2064173281783097E-3</v>
      </c>
      <c r="M261" s="17"/>
      <c r="N261" s="17">
        <v>2.42967451166894E-3</v>
      </c>
      <c r="O261" s="17">
        <v>1.8614662952955802E-2</v>
      </c>
      <c r="P261" s="17">
        <v>0</v>
      </c>
      <c r="Q261" s="17">
        <v>5.1287791022013703E-2</v>
      </c>
      <c r="R261" s="17"/>
      <c r="S261" s="17">
        <v>7.8285370213406306E-3</v>
      </c>
      <c r="T261" s="17">
        <v>1.46827698942776E-2</v>
      </c>
      <c r="U261" s="17">
        <v>3.7669294799743298E-2</v>
      </c>
      <c r="V261" s="17"/>
      <c r="W261" s="17">
        <v>1.0151085441327E-2</v>
      </c>
      <c r="X261" s="17">
        <v>7.2544644548975098E-3</v>
      </c>
      <c r="Y261" s="17">
        <v>0</v>
      </c>
      <c r="Z261" s="17">
        <v>0.109198236592727</v>
      </c>
      <c r="AA261" s="17">
        <v>4.28009501617913E-2</v>
      </c>
      <c r="AB261" s="17"/>
      <c r="AC261" s="17">
        <v>1.15658352796385E-2</v>
      </c>
      <c r="AD261" s="17">
        <v>1.3227380160443499E-2</v>
      </c>
      <c r="AE261" s="17">
        <v>0</v>
      </c>
    </row>
    <row r="262" spans="2:31" x14ac:dyDescent="0.35">
      <c r="B262" t="s">
        <v>138</v>
      </c>
      <c r="C262" s="17">
        <v>0.55225358537037095</v>
      </c>
      <c r="D262" s="17">
        <v>0.56642203865864305</v>
      </c>
      <c r="E262" s="17">
        <v>0.53777638179317</v>
      </c>
      <c r="F262" s="17"/>
      <c r="G262" s="17">
        <v>0.66394294294301504</v>
      </c>
      <c r="H262" s="17">
        <v>0.68064429409577398</v>
      </c>
      <c r="I262" s="17">
        <v>0.64090223322224005</v>
      </c>
      <c r="J262" s="17">
        <v>0.46030999338691497</v>
      </c>
      <c r="K262" s="17">
        <v>0.46587391143622298</v>
      </c>
      <c r="L262" s="17">
        <v>0.45792149092273099</v>
      </c>
      <c r="M262" s="17"/>
      <c r="N262" s="17">
        <v>0.550662190105349</v>
      </c>
      <c r="O262" s="17">
        <v>0.56532529910555696</v>
      </c>
      <c r="P262" s="17">
        <v>0.61554342492685399</v>
      </c>
      <c r="Q262" s="17">
        <v>0.49028620580621102</v>
      </c>
      <c r="R262" s="17"/>
      <c r="S262" s="17">
        <v>0.474544177343103</v>
      </c>
      <c r="T262" s="17">
        <v>0.58290194172174703</v>
      </c>
      <c r="U262" s="17">
        <v>0.60093980767946698</v>
      </c>
      <c r="V262" s="17"/>
      <c r="W262" s="17">
        <v>0.50048607295515002</v>
      </c>
      <c r="X262" s="17">
        <v>0.63888629626256799</v>
      </c>
      <c r="Y262" s="17">
        <v>0.46866809467012199</v>
      </c>
      <c r="Z262" s="17">
        <v>0.62014060755919898</v>
      </c>
      <c r="AA262" s="17">
        <v>0.57616034551633299</v>
      </c>
      <c r="AB262" s="17"/>
      <c r="AC262" s="17">
        <v>0.56332682147899305</v>
      </c>
      <c r="AD262" s="17">
        <v>0.62281723042272596</v>
      </c>
      <c r="AE262" s="17">
        <v>0.62453057403356704</v>
      </c>
    </row>
    <row r="263" spans="2:31" x14ac:dyDescent="0.35">
      <c r="B263" t="s">
        <v>139</v>
      </c>
      <c r="C263" s="17">
        <v>0.22894253445798499</v>
      </c>
      <c r="D263" s="17">
        <v>0.20062989780319701</v>
      </c>
      <c r="E263" s="17">
        <v>0.25569214918789102</v>
      </c>
      <c r="F263" s="17"/>
      <c r="G263" s="17">
        <v>0.130326184526799</v>
      </c>
      <c r="H263" s="17">
        <v>0.14203067349388401</v>
      </c>
      <c r="I263" s="17">
        <v>0.19554831273374501</v>
      </c>
      <c r="J263" s="17">
        <v>0.234506863363934</v>
      </c>
      <c r="K263" s="17">
        <v>0.29155226448105198</v>
      </c>
      <c r="L263" s="17">
        <v>0.31527599619366298</v>
      </c>
      <c r="M263" s="17"/>
      <c r="N263" s="17">
        <v>0.226966323141291</v>
      </c>
      <c r="O263" s="17">
        <v>0.20855962602348899</v>
      </c>
      <c r="P263" s="17">
        <v>0.22219807558348001</v>
      </c>
      <c r="Q263" s="17">
        <v>0.25042431867756898</v>
      </c>
      <c r="R263" s="17"/>
      <c r="S263" s="17">
        <v>0.31198003746467601</v>
      </c>
      <c r="T263" s="17">
        <v>0.194682450708417</v>
      </c>
      <c r="U263" s="17">
        <v>0.20179184125067801</v>
      </c>
      <c r="V263" s="17"/>
      <c r="W263" s="17">
        <v>0.297205012363152</v>
      </c>
      <c r="X263" s="17">
        <v>0.168129411595655</v>
      </c>
      <c r="Y263" s="17">
        <v>0.33132144231821098</v>
      </c>
      <c r="Z263" s="17">
        <v>6.9497240841171107E-2</v>
      </c>
      <c r="AA263" s="17">
        <v>0.22398442026386201</v>
      </c>
      <c r="AB263" s="17"/>
      <c r="AC263" s="17">
        <v>0.22178299361248599</v>
      </c>
      <c r="AD263" s="17">
        <v>0.188274320046423</v>
      </c>
      <c r="AE263" s="17">
        <v>0.20036712042501301</v>
      </c>
    </row>
    <row r="264" spans="2:31" x14ac:dyDescent="0.35">
      <c r="B264" t="s">
        <v>113</v>
      </c>
      <c r="C264" s="17">
        <v>0.32331105091238499</v>
      </c>
      <c r="D264" s="17">
        <v>0.36579214085544598</v>
      </c>
      <c r="E264" s="17">
        <v>0.28208423260527898</v>
      </c>
      <c r="F264" s="17"/>
      <c r="G264" s="17">
        <v>0.53361675841621603</v>
      </c>
      <c r="H264" s="17">
        <v>0.538613620601889</v>
      </c>
      <c r="I264" s="17">
        <v>0.44535392048849498</v>
      </c>
      <c r="J264" s="17">
        <v>0.225803130022981</v>
      </c>
      <c r="K264" s="17">
        <v>0.17432164695517099</v>
      </c>
      <c r="L264" s="17">
        <v>0.14264549472906801</v>
      </c>
      <c r="M264" s="17"/>
      <c r="N264" s="17">
        <v>0.323695866964058</v>
      </c>
      <c r="O264" s="17">
        <v>0.35676567308206802</v>
      </c>
      <c r="P264" s="17">
        <v>0.39334534934337401</v>
      </c>
      <c r="Q264" s="17">
        <v>0.23986188712864201</v>
      </c>
      <c r="R264" s="17"/>
      <c r="S264" s="17">
        <v>0.16256413987842799</v>
      </c>
      <c r="T264" s="17">
        <v>0.38821949101332998</v>
      </c>
      <c r="U264" s="17">
        <v>0.39914796642879002</v>
      </c>
      <c r="V264" s="17"/>
      <c r="W264" s="17">
        <v>0.20328106059199799</v>
      </c>
      <c r="X264" s="17">
        <v>0.47075688466691301</v>
      </c>
      <c r="Y264" s="17">
        <v>0.13734665235191101</v>
      </c>
      <c r="Z264" s="17">
        <v>0.55064336671802705</v>
      </c>
      <c r="AA264" s="17">
        <v>0.35217592525247099</v>
      </c>
      <c r="AB264" s="17"/>
      <c r="AC264" s="17">
        <v>0.341543827866507</v>
      </c>
      <c r="AD264" s="17">
        <v>0.43454291037630299</v>
      </c>
      <c r="AE264" s="17">
        <v>0.42416345360855401</v>
      </c>
    </row>
    <row r="265" spans="2:31" x14ac:dyDescent="0.35">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row>
    <row r="266" spans="2:31" x14ac:dyDescent="0.35">
      <c r="B266" s="6" t="s">
        <v>148</v>
      </c>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row>
    <row r="267" spans="2:31" x14ac:dyDescent="0.35">
      <c r="B267" s="24" t="s">
        <v>60</v>
      </c>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row>
    <row r="268" spans="2:31" x14ac:dyDescent="0.35">
      <c r="B268" t="s">
        <v>133</v>
      </c>
      <c r="C268" s="17">
        <v>8.3611892825309495E-2</v>
      </c>
      <c r="D268" s="17">
        <v>0.12146011275384801</v>
      </c>
      <c r="E268" s="17">
        <v>4.5900017061983198E-2</v>
      </c>
      <c r="F268" s="17"/>
      <c r="G268" s="17">
        <v>9.9253911903672096E-2</v>
      </c>
      <c r="H268" s="17">
        <v>5.4870856196539801E-2</v>
      </c>
      <c r="I268" s="17">
        <v>0.108783934176317</v>
      </c>
      <c r="J268" s="17">
        <v>4.39693005945202E-2</v>
      </c>
      <c r="K268" s="17">
        <v>8.6366724902331299E-2</v>
      </c>
      <c r="L268" s="17">
        <v>9.1308411569047496E-2</v>
      </c>
      <c r="M268" s="17"/>
      <c r="N268" s="17">
        <v>8.95038449534762E-2</v>
      </c>
      <c r="O268" s="17">
        <v>7.4415405060393597E-2</v>
      </c>
      <c r="P268" s="17">
        <v>8.9993544048613303E-2</v>
      </c>
      <c r="Q268" s="17">
        <v>8.0645192713486399E-2</v>
      </c>
      <c r="R268" s="17"/>
      <c r="S268" s="17">
        <v>0.102439071404351</v>
      </c>
      <c r="T268" s="17">
        <v>7.7394836874051007E-2</v>
      </c>
      <c r="U268" s="17">
        <v>7.7997350239763494E-2</v>
      </c>
      <c r="V268" s="17"/>
      <c r="W268" s="17">
        <v>0.11877338027081</v>
      </c>
      <c r="X268" s="17">
        <v>7.4472410738897404E-2</v>
      </c>
      <c r="Y268" s="17">
        <v>0.14144881997752301</v>
      </c>
      <c r="Z268" s="17">
        <v>0</v>
      </c>
      <c r="AA268" s="17">
        <v>4.5031761559325E-2</v>
      </c>
      <c r="AB268" s="17"/>
      <c r="AC268" s="17">
        <v>0.14341171042492401</v>
      </c>
      <c r="AD268" s="17">
        <v>7.3495505521950194E-2</v>
      </c>
      <c r="AE268" s="17">
        <v>0.14632063819477401</v>
      </c>
    </row>
    <row r="269" spans="2:31" x14ac:dyDescent="0.35">
      <c r="B269" t="s">
        <v>134</v>
      </c>
      <c r="C269" s="17">
        <v>0.13371772692571099</v>
      </c>
      <c r="D269" s="17">
        <v>0.18473484384942301</v>
      </c>
      <c r="E269" s="17">
        <v>8.5609598890897601E-2</v>
      </c>
      <c r="F269" s="17"/>
      <c r="G269" s="17">
        <v>0.11979080607048399</v>
      </c>
      <c r="H269" s="17">
        <v>0.14921943749312999</v>
      </c>
      <c r="I269" s="17">
        <v>0.13573342115253001</v>
      </c>
      <c r="J269" s="17">
        <v>0.12380127457938001</v>
      </c>
      <c r="K269" s="17">
        <v>9.60035932669457E-2</v>
      </c>
      <c r="L269" s="17">
        <v>0.17273260528362899</v>
      </c>
      <c r="M269" s="17"/>
      <c r="N269" s="17">
        <v>0.15131754201301401</v>
      </c>
      <c r="O269" s="17">
        <v>0.111727134760315</v>
      </c>
      <c r="P269" s="17">
        <v>0.14026728564640301</v>
      </c>
      <c r="Q269" s="17">
        <v>0.119730483827711</v>
      </c>
      <c r="R269" s="17"/>
      <c r="S269" s="17">
        <v>0.14078942623214</v>
      </c>
      <c r="T269" s="17">
        <v>0.14177061791217299</v>
      </c>
      <c r="U269" s="17">
        <v>0.10391903733180501</v>
      </c>
      <c r="V269" s="17"/>
      <c r="W269" s="17">
        <v>0.159797756261923</v>
      </c>
      <c r="X269" s="17">
        <v>0.13860076128686</v>
      </c>
      <c r="Y269" s="17">
        <v>0.12610040662939101</v>
      </c>
      <c r="Z269" s="17">
        <v>0.248199160994966</v>
      </c>
      <c r="AA269" s="17">
        <v>0.13022882632590399</v>
      </c>
      <c r="AB269" s="17"/>
      <c r="AC269" s="17">
        <v>0.14345382029203199</v>
      </c>
      <c r="AD269" s="17">
        <v>0.16498247158867499</v>
      </c>
      <c r="AE269" s="17">
        <v>0.115839199950853</v>
      </c>
    </row>
    <row r="270" spans="2:31" x14ac:dyDescent="0.35">
      <c r="B270" t="s">
        <v>135</v>
      </c>
      <c r="C270" s="17">
        <v>0.18342943175437099</v>
      </c>
      <c r="D270" s="17">
        <v>0.207846390019502</v>
      </c>
      <c r="E270" s="17">
        <v>0.16110480933288801</v>
      </c>
      <c r="F270" s="17"/>
      <c r="G270" s="17">
        <v>0.151949287709156</v>
      </c>
      <c r="H270" s="17">
        <v>0.192880528776774</v>
      </c>
      <c r="I270" s="17">
        <v>0.122079517130133</v>
      </c>
      <c r="J270" s="17">
        <v>0.229054063435119</v>
      </c>
      <c r="K270" s="17">
        <v>0.24487031816927701</v>
      </c>
      <c r="L270" s="17">
        <v>0.16558121186912</v>
      </c>
      <c r="M270" s="17"/>
      <c r="N270" s="17">
        <v>0.17188717306058199</v>
      </c>
      <c r="O270" s="17">
        <v>0.215336680089905</v>
      </c>
      <c r="P270" s="17">
        <v>0.161817584827287</v>
      </c>
      <c r="Q270" s="17">
        <v>0.181831351866759</v>
      </c>
      <c r="R270" s="17"/>
      <c r="S270" s="17">
        <v>0.20636287637474801</v>
      </c>
      <c r="T270" s="17">
        <v>0.16812557062476299</v>
      </c>
      <c r="U270" s="17">
        <v>0.206054106501454</v>
      </c>
      <c r="V270" s="17"/>
      <c r="W270" s="17">
        <v>0.201491151452377</v>
      </c>
      <c r="X270" s="17">
        <v>0.144736890850057</v>
      </c>
      <c r="Y270" s="17">
        <v>0.19215248085463299</v>
      </c>
      <c r="Z270" s="17">
        <v>0.248199160994966</v>
      </c>
      <c r="AA270" s="17">
        <v>0.20831001318034201</v>
      </c>
      <c r="AB270" s="17"/>
      <c r="AC270" s="17">
        <v>0.18307928231409001</v>
      </c>
      <c r="AD270" s="17">
        <v>0.14198268141641801</v>
      </c>
      <c r="AE270" s="17">
        <v>0.25943534095806797</v>
      </c>
    </row>
    <row r="271" spans="2:31" x14ac:dyDescent="0.35">
      <c r="B271" t="s">
        <v>136</v>
      </c>
      <c r="C271" s="17">
        <v>0.17569784076216299</v>
      </c>
      <c r="D271" s="17">
        <v>0.15768983582857601</v>
      </c>
      <c r="E271" s="17">
        <v>0.193985611458658</v>
      </c>
      <c r="F271" s="17"/>
      <c r="G271" s="17">
        <v>0.25481472397424898</v>
      </c>
      <c r="H271" s="17">
        <v>0.163109869681793</v>
      </c>
      <c r="I271" s="17">
        <v>0.16145804114489101</v>
      </c>
      <c r="J271" s="17">
        <v>0.15486012054055401</v>
      </c>
      <c r="K271" s="17">
        <v>0.14285714285714299</v>
      </c>
      <c r="L271" s="17">
        <v>0.18777616056090901</v>
      </c>
      <c r="M271" s="17"/>
      <c r="N271" s="17">
        <v>0.17952405458505999</v>
      </c>
      <c r="O271" s="17">
        <v>0.166850573611252</v>
      </c>
      <c r="P271" s="17">
        <v>0.22734848636914801</v>
      </c>
      <c r="Q271" s="17">
        <v>0.14488679204305799</v>
      </c>
      <c r="R271" s="17"/>
      <c r="S271" s="17">
        <v>0.17380481082607699</v>
      </c>
      <c r="T271" s="17">
        <v>0.166732731669479</v>
      </c>
      <c r="U271" s="17">
        <v>0.16874150824283601</v>
      </c>
      <c r="V271" s="17"/>
      <c r="W271" s="17">
        <v>0.18312856415248999</v>
      </c>
      <c r="X271" s="17">
        <v>0.16700539862983499</v>
      </c>
      <c r="Y271" s="17">
        <v>0.17640378844519999</v>
      </c>
      <c r="Z271" s="17">
        <v>0.14723934466227201</v>
      </c>
      <c r="AA271" s="17">
        <v>0.17282205898553199</v>
      </c>
      <c r="AB271" s="17"/>
      <c r="AC271" s="17">
        <v>0.22342192235292399</v>
      </c>
      <c r="AD271" s="17">
        <v>0.17059010306272299</v>
      </c>
      <c r="AE271" s="17">
        <v>0.115563035973565</v>
      </c>
    </row>
    <row r="272" spans="2:31" x14ac:dyDescent="0.35">
      <c r="B272" t="s">
        <v>137</v>
      </c>
      <c r="C272" s="17">
        <v>0.37408635108057398</v>
      </c>
      <c r="D272" s="17">
        <v>0.30032173925153699</v>
      </c>
      <c r="E272" s="17">
        <v>0.44524540261179102</v>
      </c>
      <c r="F272" s="17"/>
      <c r="G272" s="17">
        <v>0.27971947569632499</v>
      </c>
      <c r="H272" s="17">
        <v>0.40351012538591802</v>
      </c>
      <c r="I272" s="17">
        <v>0.41607413990077302</v>
      </c>
      <c r="J272" s="17">
        <v>0.38936698390448798</v>
      </c>
      <c r="K272" s="17">
        <v>0.38304867121410602</v>
      </c>
      <c r="L272" s="17">
        <v>0.36313948646546201</v>
      </c>
      <c r="M272" s="17"/>
      <c r="N272" s="17">
        <v>0.38114185672569501</v>
      </c>
      <c r="O272" s="17">
        <v>0.38160154337293201</v>
      </c>
      <c r="P272" s="17">
        <v>0.35329114148472901</v>
      </c>
      <c r="Q272" s="17">
        <v>0.37288628497113802</v>
      </c>
      <c r="R272" s="17"/>
      <c r="S272" s="17">
        <v>0.34071432057939799</v>
      </c>
      <c r="T272" s="17">
        <v>0.40869751592530601</v>
      </c>
      <c r="U272" s="17">
        <v>0.37230934641532698</v>
      </c>
      <c r="V272" s="17"/>
      <c r="W272" s="17">
        <v>0.30757140469064098</v>
      </c>
      <c r="X272" s="17">
        <v>0.42127197394759902</v>
      </c>
      <c r="Y272" s="17">
        <v>0.34779466483346699</v>
      </c>
      <c r="Z272" s="17">
        <v>0.24716409675506901</v>
      </c>
      <c r="AA272" s="17">
        <v>0.355041929068589</v>
      </c>
      <c r="AB272" s="17"/>
      <c r="AC272" s="17">
        <v>0.27987552958143402</v>
      </c>
      <c r="AD272" s="17">
        <v>0.39102507231375699</v>
      </c>
      <c r="AE272" s="17">
        <v>0.34465731581436998</v>
      </c>
    </row>
    <row r="273" spans="2:31" x14ac:dyDescent="0.35">
      <c r="B273" t="s">
        <v>96</v>
      </c>
      <c r="C273" s="17">
        <v>4.94567566518717E-2</v>
      </c>
      <c r="D273" s="17">
        <v>2.7947078297114E-2</v>
      </c>
      <c r="E273" s="17">
        <v>6.8154560643782502E-2</v>
      </c>
      <c r="F273" s="17"/>
      <c r="G273" s="17">
        <v>9.4471794646113105E-2</v>
      </c>
      <c r="H273" s="17">
        <v>3.6409182465844299E-2</v>
      </c>
      <c r="I273" s="17">
        <v>5.5870946495355803E-2</v>
      </c>
      <c r="J273" s="17">
        <v>5.8948256945938103E-2</v>
      </c>
      <c r="K273" s="17">
        <v>4.6853549590197198E-2</v>
      </c>
      <c r="L273" s="17">
        <v>1.9462124251831799E-2</v>
      </c>
      <c r="M273" s="17"/>
      <c r="N273" s="17">
        <v>2.6625528662172701E-2</v>
      </c>
      <c r="O273" s="17">
        <v>5.0068663105202402E-2</v>
      </c>
      <c r="P273" s="17">
        <v>2.7281957623818999E-2</v>
      </c>
      <c r="Q273" s="17">
        <v>0.100019894577847</v>
      </c>
      <c r="R273" s="17"/>
      <c r="S273" s="17">
        <v>3.5889494583286198E-2</v>
      </c>
      <c r="T273" s="17">
        <v>3.7278726994227698E-2</v>
      </c>
      <c r="U273" s="17">
        <v>7.0978651268814294E-2</v>
      </c>
      <c r="V273" s="17"/>
      <c r="W273" s="17">
        <v>2.9237743171759201E-2</v>
      </c>
      <c r="X273" s="17">
        <v>5.3912564546751598E-2</v>
      </c>
      <c r="Y273" s="17">
        <v>1.6099839259784799E-2</v>
      </c>
      <c r="Z273" s="17">
        <v>0.109198236592727</v>
      </c>
      <c r="AA273" s="17">
        <v>8.8565410880308504E-2</v>
      </c>
      <c r="AB273" s="17"/>
      <c r="AC273" s="17">
        <v>2.67577350345959E-2</v>
      </c>
      <c r="AD273" s="17">
        <v>5.7924166096476097E-2</v>
      </c>
      <c r="AE273" s="17">
        <v>1.81844691083697E-2</v>
      </c>
    </row>
    <row r="274" spans="2:31" x14ac:dyDescent="0.35">
      <c r="B274" t="s">
        <v>138</v>
      </c>
      <c r="C274" s="17">
        <v>0.217329619751021</v>
      </c>
      <c r="D274" s="17">
        <v>0.30619495660327101</v>
      </c>
      <c r="E274" s="17">
        <v>0.13150961595288099</v>
      </c>
      <c r="F274" s="17"/>
      <c r="G274" s="17">
        <v>0.21904471797415601</v>
      </c>
      <c r="H274" s="17">
        <v>0.20409029368966999</v>
      </c>
      <c r="I274" s="17">
        <v>0.244517355328846</v>
      </c>
      <c r="J274" s="17">
        <v>0.16777057517390001</v>
      </c>
      <c r="K274" s="17">
        <v>0.18237031816927701</v>
      </c>
      <c r="L274" s="17">
        <v>0.264041016852676</v>
      </c>
      <c r="M274" s="17"/>
      <c r="N274" s="17">
        <v>0.240821386966491</v>
      </c>
      <c r="O274" s="17">
        <v>0.186142539820709</v>
      </c>
      <c r="P274" s="17">
        <v>0.23026082969501699</v>
      </c>
      <c r="Q274" s="17">
        <v>0.20037567654119701</v>
      </c>
      <c r="R274" s="17"/>
      <c r="S274" s="17">
        <v>0.24322849763649099</v>
      </c>
      <c r="T274" s="17">
        <v>0.21916545478622401</v>
      </c>
      <c r="U274" s="17">
        <v>0.181916387571569</v>
      </c>
      <c r="V274" s="17"/>
      <c r="W274" s="17">
        <v>0.27857113653273302</v>
      </c>
      <c r="X274" s="17">
        <v>0.21307317202575801</v>
      </c>
      <c r="Y274" s="17">
        <v>0.26754922660691399</v>
      </c>
      <c r="Z274" s="17">
        <v>0.248199160994966</v>
      </c>
      <c r="AA274" s="17">
        <v>0.175260587885228</v>
      </c>
      <c r="AB274" s="17"/>
      <c r="AC274" s="17">
        <v>0.28686553071695597</v>
      </c>
      <c r="AD274" s="17">
        <v>0.23847797711062599</v>
      </c>
      <c r="AE274" s="17">
        <v>0.26215983814562799</v>
      </c>
    </row>
    <row r="275" spans="2:31" x14ac:dyDescent="0.35">
      <c r="B275" t="s">
        <v>139</v>
      </c>
      <c r="C275" s="17">
        <v>0.54978419184273597</v>
      </c>
      <c r="D275" s="17">
        <v>0.45801157508011198</v>
      </c>
      <c r="E275" s="17">
        <v>0.63923101407044902</v>
      </c>
      <c r="F275" s="17"/>
      <c r="G275" s="17">
        <v>0.53453419967057403</v>
      </c>
      <c r="H275" s="17">
        <v>0.56661999506771199</v>
      </c>
      <c r="I275" s="17">
        <v>0.57753218104566495</v>
      </c>
      <c r="J275" s="17">
        <v>0.54422710444504196</v>
      </c>
      <c r="K275" s="17">
        <v>0.52590581407124903</v>
      </c>
      <c r="L275" s="17">
        <v>0.55091564702637197</v>
      </c>
      <c r="M275" s="17"/>
      <c r="N275" s="17">
        <v>0.56066591131075505</v>
      </c>
      <c r="O275" s="17">
        <v>0.54845211698418395</v>
      </c>
      <c r="P275" s="17">
        <v>0.58063962785387702</v>
      </c>
      <c r="Q275" s="17">
        <v>0.51777307701419695</v>
      </c>
      <c r="R275" s="17"/>
      <c r="S275" s="17">
        <v>0.51451913140547501</v>
      </c>
      <c r="T275" s="17">
        <v>0.575430247594786</v>
      </c>
      <c r="U275" s="17">
        <v>0.54105085465816305</v>
      </c>
      <c r="V275" s="17"/>
      <c r="W275" s="17">
        <v>0.490699968843131</v>
      </c>
      <c r="X275" s="17">
        <v>0.58827737257743395</v>
      </c>
      <c r="Y275" s="17">
        <v>0.52419845327866799</v>
      </c>
      <c r="Z275" s="17">
        <v>0.39440344141734102</v>
      </c>
      <c r="AA275" s="17">
        <v>0.52786398805412105</v>
      </c>
      <c r="AB275" s="17"/>
      <c r="AC275" s="17">
        <v>0.50329745193435804</v>
      </c>
      <c r="AD275" s="17">
        <v>0.56161517537647998</v>
      </c>
      <c r="AE275" s="17">
        <v>0.46022035178793502</v>
      </c>
    </row>
    <row r="276" spans="2:31" x14ac:dyDescent="0.35">
      <c r="B276" t="s">
        <v>113</v>
      </c>
      <c r="C276" s="17">
        <v>-0.33245457209171603</v>
      </c>
      <c r="D276" s="17">
        <v>-0.151816618476841</v>
      </c>
      <c r="E276" s="17">
        <v>-0.507721398117568</v>
      </c>
      <c r="F276" s="17"/>
      <c r="G276" s="17">
        <v>-0.31548948169641799</v>
      </c>
      <c r="H276" s="17">
        <v>-0.36252970137804202</v>
      </c>
      <c r="I276" s="17">
        <v>-0.33301482571681901</v>
      </c>
      <c r="J276" s="17">
        <v>-0.37645652927114198</v>
      </c>
      <c r="K276" s="17">
        <v>-0.34353549590197202</v>
      </c>
      <c r="L276" s="17">
        <v>-0.28687463017369502</v>
      </c>
      <c r="M276" s="17"/>
      <c r="N276" s="17">
        <v>-0.31984452434426403</v>
      </c>
      <c r="O276" s="17">
        <v>-0.36230957716347501</v>
      </c>
      <c r="P276" s="17">
        <v>-0.35037879815886103</v>
      </c>
      <c r="Q276" s="17">
        <v>-0.31739740047299903</v>
      </c>
      <c r="R276" s="17"/>
      <c r="S276" s="17">
        <v>-0.27129063376898299</v>
      </c>
      <c r="T276" s="17">
        <v>-0.35626479280856199</v>
      </c>
      <c r="U276" s="17">
        <v>-0.35913446708659402</v>
      </c>
      <c r="V276" s="17"/>
      <c r="W276" s="17">
        <v>-0.212128832310398</v>
      </c>
      <c r="X276" s="17">
        <v>-0.37520420055167603</v>
      </c>
      <c r="Y276" s="17">
        <v>-0.25664922667175299</v>
      </c>
      <c r="Z276" s="17">
        <v>-0.14620428042237499</v>
      </c>
      <c r="AA276" s="17">
        <v>-0.35260340016889302</v>
      </c>
      <c r="AB276" s="17"/>
      <c r="AC276" s="17">
        <v>-0.21643192121740301</v>
      </c>
      <c r="AD276" s="17">
        <v>-0.32313719826585402</v>
      </c>
      <c r="AE276" s="17">
        <v>-0.19806051364230701</v>
      </c>
    </row>
    <row r="277" spans="2:31" x14ac:dyDescent="0.35">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row>
    <row r="278" spans="2:31" x14ac:dyDescent="0.35">
      <c r="B278" s="6" t="s">
        <v>149</v>
      </c>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row>
    <row r="279" spans="2:31" x14ac:dyDescent="0.35">
      <c r="B279" s="24" t="s">
        <v>60</v>
      </c>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row>
    <row r="280" spans="2:31" x14ac:dyDescent="0.35">
      <c r="B280" t="s">
        <v>133</v>
      </c>
      <c r="C280" s="17">
        <v>0.255274029419434</v>
      </c>
      <c r="D280" s="17">
        <v>0.28403250537834401</v>
      </c>
      <c r="E280" s="17">
        <v>0.225553856119728</v>
      </c>
      <c r="F280" s="17"/>
      <c r="G280" s="17">
        <v>0.24039164802165</v>
      </c>
      <c r="H280" s="17">
        <v>0.20392792841972701</v>
      </c>
      <c r="I280" s="17">
        <v>0.32733778880041497</v>
      </c>
      <c r="J280" s="17">
        <v>0.26926860349593601</v>
      </c>
      <c r="K280" s="17">
        <v>0.272364329391034</v>
      </c>
      <c r="L280" s="17">
        <v>0.210813981519996</v>
      </c>
      <c r="M280" s="17"/>
      <c r="N280" s="17">
        <v>0.271309857728533</v>
      </c>
      <c r="O280" s="17">
        <v>0.28042342530098602</v>
      </c>
      <c r="P280" s="17">
        <v>0.243878646858117</v>
      </c>
      <c r="Q280" s="17">
        <v>0.218561919812431</v>
      </c>
      <c r="R280" s="17"/>
      <c r="S280" s="17">
        <v>0.23680001339802201</v>
      </c>
      <c r="T280" s="17">
        <v>0.28129443658553099</v>
      </c>
      <c r="U280" s="17">
        <v>0.23402341225089399</v>
      </c>
      <c r="V280" s="17"/>
      <c r="W280" s="17">
        <v>0.221086624511621</v>
      </c>
      <c r="X280" s="17">
        <v>0.28698996818204198</v>
      </c>
      <c r="Y280" s="17">
        <v>0.31450279626195499</v>
      </c>
      <c r="Z280" s="17">
        <v>0.29135288158721401</v>
      </c>
      <c r="AA280" s="17">
        <v>0.22050321564070999</v>
      </c>
      <c r="AB280" s="17"/>
      <c r="AC280" s="17">
        <v>0.27280976938796198</v>
      </c>
      <c r="AD280" s="17">
        <v>0.27589995138967299</v>
      </c>
      <c r="AE280" s="17">
        <v>0.286428333902157</v>
      </c>
    </row>
    <row r="281" spans="2:31" x14ac:dyDescent="0.35">
      <c r="B281" t="s">
        <v>134</v>
      </c>
      <c r="C281" s="17">
        <v>0.30756957907807198</v>
      </c>
      <c r="D281" s="17">
        <v>0.28597675280371698</v>
      </c>
      <c r="E281" s="17">
        <v>0.32786007226008201</v>
      </c>
      <c r="F281" s="17"/>
      <c r="G281" s="17">
        <v>0.29180902555731902</v>
      </c>
      <c r="H281" s="17">
        <v>0.33618839108998799</v>
      </c>
      <c r="I281" s="17">
        <v>0.33435913305686299</v>
      </c>
      <c r="J281" s="17">
        <v>0.33183825617697299</v>
      </c>
      <c r="K281" s="17">
        <v>0.31762968183072299</v>
      </c>
      <c r="L281" s="17">
        <v>0.25236895064458298</v>
      </c>
      <c r="M281" s="17"/>
      <c r="N281" s="17">
        <v>0.35593285012668002</v>
      </c>
      <c r="O281" s="17">
        <v>0.29986029928050201</v>
      </c>
      <c r="P281" s="17">
        <v>0.31685040397634501</v>
      </c>
      <c r="Q281" s="17">
        <v>0.246864841134008</v>
      </c>
      <c r="R281" s="17"/>
      <c r="S281" s="17">
        <v>0.30699421167452601</v>
      </c>
      <c r="T281" s="17">
        <v>0.29692727777116801</v>
      </c>
      <c r="U281" s="17">
        <v>0.32963613855670199</v>
      </c>
      <c r="V281" s="17"/>
      <c r="W281" s="17">
        <v>0.34681698894360102</v>
      </c>
      <c r="X281" s="17">
        <v>0.298436351798957</v>
      </c>
      <c r="Y281" s="17">
        <v>0.24684058518245899</v>
      </c>
      <c r="Z281" s="17">
        <v>0.124777349809164</v>
      </c>
      <c r="AA281" s="17">
        <v>0.348812940615356</v>
      </c>
      <c r="AB281" s="17"/>
      <c r="AC281" s="17">
        <v>0.359010985485536</v>
      </c>
      <c r="AD281" s="17">
        <v>0.327056476617616</v>
      </c>
      <c r="AE281" s="17">
        <v>0.237070724546082</v>
      </c>
    </row>
    <row r="282" spans="2:31" x14ac:dyDescent="0.35">
      <c r="B282" t="s">
        <v>135</v>
      </c>
      <c r="C282" s="17">
        <v>0.24546227712940499</v>
      </c>
      <c r="D282" s="17">
        <v>0.25407740757104302</v>
      </c>
      <c r="E282" s="17">
        <v>0.23864486745183999</v>
      </c>
      <c r="F282" s="17"/>
      <c r="G282" s="17">
        <v>0.20103313915321999</v>
      </c>
      <c r="H282" s="17">
        <v>0.27987798080417597</v>
      </c>
      <c r="I282" s="17">
        <v>0.17585905072636601</v>
      </c>
      <c r="J282" s="17">
        <v>0.16653627711695801</v>
      </c>
      <c r="K282" s="17">
        <v>0.26343575796246299</v>
      </c>
      <c r="L282" s="17">
        <v>0.34367736221363099</v>
      </c>
      <c r="M282" s="17"/>
      <c r="N282" s="17">
        <v>0.22978989078974399</v>
      </c>
      <c r="O282" s="17">
        <v>0.24153835539037899</v>
      </c>
      <c r="P282" s="17">
        <v>0.215873461716689</v>
      </c>
      <c r="Q282" s="17">
        <v>0.29499456909919702</v>
      </c>
      <c r="R282" s="17"/>
      <c r="S282" s="17">
        <v>0.26018524421497102</v>
      </c>
      <c r="T282" s="17">
        <v>0.26238208189474899</v>
      </c>
      <c r="U282" s="17">
        <v>0.235244438407608</v>
      </c>
      <c r="V282" s="17"/>
      <c r="W282" s="17">
        <v>0.23131575255947001</v>
      </c>
      <c r="X282" s="17">
        <v>0.24247169282598199</v>
      </c>
      <c r="Y282" s="17">
        <v>0.31475278568659298</v>
      </c>
      <c r="Z282" s="17">
        <v>0.35124972082509298</v>
      </c>
      <c r="AA282" s="17">
        <v>0.18438843357658599</v>
      </c>
      <c r="AB282" s="17"/>
      <c r="AC282" s="17">
        <v>0.204064691144174</v>
      </c>
      <c r="AD282" s="17">
        <v>0.205914760864844</v>
      </c>
      <c r="AE282" s="17">
        <v>0.36106715811150802</v>
      </c>
    </row>
    <row r="283" spans="2:31" x14ac:dyDescent="0.35">
      <c r="B283" t="s">
        <v>136</v>
      </c>
      <c r="C283" s="17">
        <v>8.4025959306664302E-2</v>
      </c>
      <c r="D283" s="17">
        <v>7.6280764975167295E-2</v>
      </c>
      <c r="E283" s="17">
        <v>9.1941063856697702E-2</v>
      </c>
      <c r="F283" s="17"/>
      <c r="G283" s="17">
        <v>0.13757991444339601</v>
      </c>
      <c r="H283" s="17">
        <v>9.9872281118066994E-2</v>
      </c>
      <c r="I283" s="17">
        <v>6.31311714641897E-2</v>
      </c>
      <c r="J283" s="17">
        <v>8.4369071816817007E-2</v>
      </c>
      <c r="K283" s="17">
        <v>6.6213087958637201E-2</v>
      </c>
      <c r="L283" s="17">
        <v>7.3532031851809398E-2</v>
      </c>
      <c r="M283" s="17"/>
      <c r="N283" s="17">
        <v>6.8437434402877001E-2</v>
      </c>
      <c r="O283" s="17">
        <v>7.3240390683857695E-2</v>
      </c>
      <c r="P283" s="17">
        <v>9.8990521265352502E-2</v>
      </c>
      <c r="Q283" s="17">
        <v>9.1360430431152204E-2</v>
      </c>
      <c r="R283" s="17"/>
      <c r="S283" s="17">
        <v>8.9928040034315093E-2</v>
      </c>
      <c r="T283" s="17">
        <v>6.3181177644404896E-2</v>
      </c>
      <c r="U283" s="17">
        <v>8.8973967191589898E-2</v>
      </c>
      <c r="V283" s="17"/>
      <c r="W283" s="17">
        <v>7.9986303942589099E-2</v>
      </c>
      <c r="X283" s="17">
        <v>6.6765467349955407E-2</v>
      </c>
      <c r="Y283" s="17">
        <v>7.9108733545853294E-2</v>
      </c>
      <c r="Z283" s="17">
        <v>0.23262004777852899</v>
      </c>
      <c r="AA283" s="17">
        <v>0.146948631334784</v>
      </c>
      <c r="AB283" s="17"/>
      <c r="AC283" s="17">
        <v>6.1799971813544297E-2</v>
      </c>
      <c r="AD283" s="17">
        <v>7.9365181202499094E-2</v>
      </c>
      <c r="AE283" s="17">
        <v>8.6981196204608299E-2</v>
      </c>
    </row>
    <row r="284" spans="2:31" x14ac:dyDescent="0.35">
      <c r="B284" t="s">
        <v>137</v>
      </c>
      <c r="C284" s="17">
        <v>6.8903334261991897E-2</v>
      </c>
      <c r="D284" s="17">
        <v>6.0549782624955202E-2</v>
      </c>
      <c r="E284" s="17">
        <v>7.7312808707843697E-2</v>
      </c>
      <c r="F284" s="17"/>
      <c r="G284" s="17">
        <v>8.4938241324749697E-2</v>
      </c>
      <c r="H284" s="17">
        <v>5.2027823650830099E-2</v>
      </c>
      <c r="I284" s="17">
        <v>5.3779533596232797E-2</v>
      </c>
      <c r="J284" s="17">
        <v>9.8247094909896901E-2</v>
      </c>
      <c r="K284" s="17">
        <v>4.9858340612791402E-2</v>
      </c>
      <c r="L284" s="17">
        <v>8.2369169800911704E-2</v>
      </c>
      <c r="M284" s="17"/>
      <c r="N284" s="17">
        <v>5.9437377499270298E-2</v>
      </c>
      <c r="O284" s="17">
        <v>6.5321647684036005E-2</v>
      </c>
      <c r="P284" s="17">
        <v>9.2672440149654894E-2</v>
      </c>
      <c r="Q284" s="17">
        <v>6.6095413655694699E-2</v>
      </c>
      <c r="R284" s="17"/>
      <c r="S284" s="17">
        <v>7.2631427009668195E-2</v>
      </c>
      <c r="T284" s="17">
        <v>6.0306509113856703E-2</v>
      </c>
      <c r="U284" s="17">
        <v>6.6388181231282803E-2</v>
      </c>
      <c r="V284" s="17"/>
      <c r="W284" s="17">
        <v>7.6638738750298904E-2</v>
      </c>
      <c r="X284" s="17">
        <v>6.9541669511123394E-2</v>
      </c>
      <c r="Y284" s="17">
        <v>4.47950993231397E-2</v>
      </c>
      <c r="Z284" s="17">
        <v>0</v>
      </c>
      <c r="AA284" s="17">
        <v>4.6719714997707398E-2</v>
      </c>
      <c r="AB284" s="17"/>
      <c r="AC284" s="17">
        <v>7.0076801724115803E-2</v>
      </c>
      <c r="AD284" s="17">
        <v>6.94573464986145E-2</v>
      </c>
      <c r="AE284" s="17">
        <v>1.42262936178221E-2</v>
      </c>
    </row>
    <row r="285" spans="2:31" x14ac:dyDescent="0.35">
      <c r="B285" t="s">
        <v>96</v>
      </c>
      <c r="C285" s="17">
        <v>3.8764820804432998E-2</v>
      </c>
      <c r="D285" s="17">
        <v>3.9082786646773802E-2</v>
      </c>
      <c r="E285" s="17">
        <v>3.8687331603808502E-2</v>
      </c>
      <c r="F285" s="17"/>
      <c r="G285" s="17">
        <v>4.4248031499666003E-2</v>
      </c>
      <c r="H285" s="17">
        <v>2.8105594917211599E-2</v>
      </c>
      <c r="I285" s="17">
        <v>4.5533322355933797E-2</v>
      </c>
      <c r="J285" s="17">
        <v>4.9740696483419701E-2</v>
      </c>
      <c r="K285" s="17">
        <v>3.0498802244351499E-2</v>
      </c>
      <c r="L285" s="17">
        <v>3.72385039690699E-2</v>
      </c>
      <c r="M285" s="17"/>
      <c r="N285" s="17">
        <v>1.5092589452895501E-2</v>
      </c>
      <c r="O285" s="17">
        <v>3.96158816602388E-2</v>
      </c>
      <c r="P285" s="17">
        <v>3.1734526033840998E-2</v>
      </c>
      <c r="Q285" s="17">
        <v>8.2122825867517096E-2</v>
      </c>
      <c r="R285" s="17"/>
      <c r="S285" s="17">
        <v>3.3461063668498103E-2</v>
      </c>
      <c r="T285" s="17">
        <v>3.5908516990290199E-2</v>
      </c>
      <c r="U285" s="17">
        <v>4.57338623619232E-2</v>
      </c>
      <c r="V285" s="17"/>
      <c r="W285" s="17">
        <v>4.4155591292419499E-2</v>
      </c>
      <c r="X285" s="17">
        <v>3.5794850331940402E-2</v>
      </c>
      <c r="Y285" s="17">
        <v>0</v>
      </c>
      <c r="Z285" s="17">
        <v>0</v>
      </c>
      <c r="AA285" s="17">
        <v>5.2627063834856103E-2</v>
      </c>
      <c r="AB285" s="17"/>
      <c r="AC285" s="17">
        <v>3.2237780444667297E-2</v>
      </c>
      <c r="AD285" s="17">
        <v>4.2306283426753903E-2</v>
      </c>
      <c r="AE285" s="17">
        <v>1.42262936178221E-2</v>
      </c>
    </row>
    <row r="286" spans="2:31" x14ac:dyDescent="0.35">
      <c r="B286" t="s">
        <v>138</v>
      </c>
      <c r="C286" s="17">
        <v>0.56284360849750603</v>
      </c>
      <c r="D286" s="17">
        <v>0.57000925818206105</v>
      </c>
      <c r="E286" s="17">
        <v>0.55341392837980996</v>
      </c>
      <c r="F286" s="17"/>
      <c r="G286" s="17">
        <v>0.53220067357896905</v>
      </c>
      <c r="H286" s="17">
        <v>0.54011631950971495</v>
      </c>
      <c r="I286" s="17">
        <v>0.66169692185727702</v>
      </c>
      <c r="J286" s="17">
        <v>0.601106859672909</v>
      </c>
      <c r="K286" s="17">
        <v>0.58999401122175699</v>
      </c>
      <c r="L286" s="17">
        <v>0.46318293216457901</v>
      </c>
      <c r="M286" s="17"/>
      <c r="N286" s="17">
        <v>0.62724270785521297</v>
      </c>
      <c r="O286" s="17">
        <v>0.58028372458148902</v>
      </c>
      <c r="P286" s="17">
        <v>0.56072905083446201</v>
      </c>
      <c r="Q286" s="17">
        <v>0.46542676094643898</v>
      </c>
      <c r="R286" s="17"/>
      <c r="S286" s="17">
        <v>0.54379422507254804</v>
      </c>
      <c r="T286" s="17">
        <v>0.578221714356699</v>
      </c>
      <c r="U286" s="17">
        <v>0.563659550807596</v>
      </c>
      <c r="V286" s="17"/>
      <c r="W286" s="17">
        <v>0.567903613455223</v>
      </c>
      <c r="X286" s="17">
        <v>0.58542631998099903</v>
      </c>
      <c r="Y286" s="17">
        <v>0.56134338144441398</v>
      </c>
      <c r="Z286" s="17">
        <v>0.416130231396378</v>
      </c>
      <c r="AA286" s="17">
        <v>0.56931615625606702</v>
      </c>
      <c r="AB286" s="17"/>
      <c r="AC286" s="17">
        <v>0.63182075487349898</v>
      </c>
      <c r="AD286" s="17">
        <v>0.60295642800728899</v>
      </c>
      <c r="AE286" s="17">
        <v>0.52349905844823996</v>
      </c>
    </row>
    <row r="287" spans="2:31" x14ac:dyDescent="0.35">
      <c r="B287" t="s">
        <v>139</v>
      </c>
      <c r="C287" s="17">
        <v>0.15292929356865601</v>
      </c>
      <c r="D287" s="17">
        <v>0.136830547600123</v>
      </c>
      <c r="E287" s="17">
        <v>0.169253872564541</v>
      </c>
      <c r="F287" s="17"/>
      <c r="G287" s="17">
        <v>0.22251815576814499</v>
      </c>
      <c r="H287" s="17">
        <v>0.15190010476889701</v>
      </c>
      <c r="I287" s="17">
        <v>0.116910705060423</v>
      </c>
      <c r="J287" s="17">
        <v>0.18261616672671399</v>
      </c>
      <c r="K287" s="17">
        <v>0.11607142857142901</v>
      </c>
      <c r="L287" s="17">
        <v>0.15590120165272101</v>
      </c>
      <c r="M287" s="17"/>
      <c r="N287" s="17">
        <v>0.127874811902147</v>
      </c>
      <c r="O287" s="17">
        <v>0.13856203836789399</v>
      </c>
      <c r="P287" s="17">
        <v>0.19166296141500699</v>
      </c>
      <c r="Q287" s="17">
        <v>0.15745584408684701</v>
      </c>
      <c r="R287" s="17"/>
      <c r="S287" s="17">
        <v>0.162559467043983</v>
      </c>
      <c r="T287" s="17">
        <v>0.12348768675826199</v>
      </c>
      <c r="U287" s="17">
        <v>0.15536214842287299</v>
      </c>
      <c r="V287" s="17"/>
      <c r="W287" s="17">
        <v>0.15662504269288799</v>
      </c>
      <c r="X287" s="17">
        <v>0.13630713686107901</v>
      </c>
      <c r="Y287" s="17">
        <v>0.12390383286899299</v>
      </c>
      <c r="Z287" s="17">
        <v>0.23262004777852899</v>
      </c>
      <c r="AA287" s="17">
        <v>0.193668346332491</v>
      </c>
      <c r="AB287" s="17"/>
      <c r="AC287" s="17">
        <v>0.13187677353766</v>
      </c>
      <c r="AD287" s="17">
        <v>0.14882252770111401</v>
      </c>
      <c r="AE287" s="17">
        <v>0.10120748982243</v>
      </c>
    </row>
    <row r="288" spans="2:31" x14ac:dyDescent="0.35">
      <c r="B288" t="s">
        <v>113</v>
      </c>
      <c r="C288" s="17">
        <v>0.40991431492885</v>
      </c>
      <c r="D288" s="17">
        <v>0.43317871058193902</v>
      </c>
      <c r="E288" s="17">
        <v>0.38416005581526902</v>
      </c>
      <c r="F288" s="17"/>
      <c r="G288" s="17">
        <v>0.30968251781082401</v>
      </c>
      <c r="H288" s="17">
        <v>0.38821621474081802</v>
      </c>
      <c r="I288" s="17">
        <v>0.54478621679685502</v>
      </c>
      <c r="J288" s="17">
        <v>0.41849069294619501</v>
      </c>
      <c r="K288" s="17">
        <v>0.47392258265032899</v>
      </c>
      <c r="L288" s="17">
        <v>0.30728173051185698</v>
      </c>
      <c r="M288" s="17"/>
      <c r="N288" s="17">
        <v>0.49936789595306602</v>
      </c>
      <c r="O288" s="17">
        <v>0.44172168621359498</v>
      </c>
      <c r="P288" s="17">
        <v>0.36906608941945501</v>
      </c>
      <c r="Q288" s="17">
        <v>0.30797091685959199</v>
      </c>
      <c r="R288" s="17"/>
      <c r="S288" s="17">
        <v>0.38123475802856399</v>
      </c>
      <c r="T288" s="17">
        <v>0.45473402759843701</v>
      </c>
      <c r="U288" s="17">
        <v>0.40829740238472301</v>
      </c>
      <c r="V288" s="17"/>
      <c r="W288" s="17">
        <v>0.41127857076233498</v>
      </c>
      <c r="X288" s="17">
        <v>0.44911918311992</v>
      </c>
      <c r="Y288" s="17">
        <v>0.437439548575421</v>
      </c>
      <c r="Z288" s="17">
        <v>0.18351018361784799</v>
      </c>
      <c r="AA288" s="17">
        <v>0.37564780992357599</v>
      </c>
      <c r="AB288" s="17"/>
      <c r="AC288" s="17">
        <v>0.49994398133583901</v>
      </c>
      <c r="AD288" s="17">
        <v>0.45413390030617501</v>
      </c>
      <c r="AE288" s="17">
        <v>0.42229156862580902</v>
      </c>
    </row>
    <row r="289" spans="2:31" x14ac:dyDescent="0.35">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row>
    <row r="290" spans="2:31" x14ac:dyDescent="0.35">
      <c r="B290" s="6" t="s">
        <v>150</v>
      </c>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row>
    <row r="291" spans="2:31" x14ac:dyDescent="0.35">
      <c r="B291" s="24" t="s">
        <v>60</v>
      </c>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row>
    <row r="292" spans="2:31" x14ac:dyDescent="0.35">
      <c r="B292" t="s">
        <v>133</v>
      </c>
      <c r="C292" s="17">
        <v>0.19923248451576001</v>
      </c>
      <c r="D292" s="17">
        <v>0.208163569980228</v>
      </c>
      <c r="E292" s="17">
        <v>0.188185270223897</v>
      </c>
      <c r="F292" s="17"/>
      <c r="G292" s="17">
        <v>0.25348302301759601</v>
      </c>
      <c r="H292" s="17">
        <v>0.181508398593935</v>
      </c>
      <c r="I292" s="17">
        <v>0.26716457615062</v>
      </c>
      <c r="J292" s="17">
        <v>0.195208025399975</v>
      </c>
      <c r="K292" s="17">
        <v>0.122081010616617</v>
      </c>
      <c r="L292" s="17">
        <v>0.19135185726816401</v>
      </c>
      <c r="M292" s="17"/>
      <c r="N292" s="17">
        <v>0.216101765700738</v>
      </c>
      <c r="O292" s="17">
        <v>0.21308644573678401</v>
      </c>
      <c r="P292" s="17">
        <v>0.18942130513073299</v>
      </c>
      <c r="Q292" s="17">
        <v>0.16131200748470001</v>
      </c>
      <c r="R292" s="17"/>
      <c r="S292" s="17">
        <v>0.186852146603084</v>
      </c>
      <c r="T292" s="17">
        <v>0.216199618365883</v>
      </c>
      <c r="U292" s="17">
        <v>0.13888260241598799</v>
      </c>
      <c r="V292" s="17"/>
      <c r="W292" s="17">
        <v>0.18243680125674899</v>
      </c>
      <c r="X292" s="17">
        <v>0.23108926992147</v>
      </c>
      <c r="Y292" s="17">
        <v>0.28341900360873701</v>
      </c>
      <c r="Z292" s="17">
        <v>0.281752479983922</v>
      </c>
      <c r="AA292" s="17">
        <v>0.13430610619692401</v>
      </c>
      <c r="AB292" s="17"/>
      <c r="AC292" s="17">
        <v>0.190911842503282</v>
      </c>
      <c r="AD292" s="17">
        <v>0.211896284048887</v>
      </c>
      <c r="AE292" s="17">
        <v>0.26641938025495798</v>
      </c>
    </row>
    <row r="293" spans="2:31" x14ac:dyDescent="0.35">
      <c r="B293" t="s">
        <v>134</v>
      </c>
      <c r="C293" s="17">
        <v>0.312798425718259</v>
      </c>
      <c r="D293" s="17">
        <v>0.310704895999391</v>
      </c>
      <c r="E293" s="17">
        <v>0.31443253308754598</v>
      </c>
      <c r="F293" s="17"/>
      <c r="G293" s="17">
        <v>0.36251598018373998</v>
      </c>
      <c r="H293" s="17">
        <v>0.292364934536402</v>
      </c>
      <c r="I293" s="17">
        <v>0.28894525105712199</v>
      </c>
      <c r="J293" s="17">
        <v>0.32483256223113099</v>
      </c>
      <c r="K293" s="17">
        <v>0.30357142857142899</v>
      </c>
      <c r="L293" s="17">
        <v>0.31527599619366298</v>
      </c>
      <c r="M293" s="17"/>
      <c r="N293" s="17">
        <v>0.323217855987745</v>
      </c>
      <c r="O293" s="17">
        <v>0.33018650269039501</v>
      </c>
      <c r="P293" s="17">
        <v>0.308271293459559</v>
      </c>
      <c r="Q293" s="17">
        <v>0.28195663661433201</v>
      </c>
      <c r="R293" s="17"/>
      <c r="S293" s="17">
        <v>0.27927322344111599</v>
      </c>
      <c r="T293" s="17">
        <v>0.31962255601212702</v>
      </c>
      <c r="U293" s="17">
        <v>0.34210050663779901</v>
      </c>
      <c r="V293" s="17"/>
      <c r="W293" s="17">
        <v>0.29672337897974599</v>
      </c>
      <c r="X293" s="17">
        <v>0.31076032886270599</v>
      </c>
      <c r="Y293" s="17">
        <v>0.285366478697474</v>
      </c>
      <c r="Z293" s="17">
        <v>0.450718614625231</v>
      </c>
      <c r="AA293" s="17">
        <v>0.341142983724528</v>
      </c>
      <c r="AB293" s="17"/>
      <c r="AC293" s="17">
        <v>0.307766454277698</v>
      </c>
      <c r="AD293" s="17">
        <v>0.34780254832344398</v>
      </c>
      <c r="AE293" s="17">
        <v>0.23007815553043801</v>
      </c>
    </row>
    <row r="294" spans="2:31" x14ac:dyDescent="0.35">
      <c r="B294" t="s">
        <v>135</v>
      </c>
      <c r="C294" s="17">
        <v>0.259531012304973</v>
      </c>
      <c r="D294" s="17">
        <v>0.26812711856914201</v>
      </c>
      <c r="E294" s="17">
        <v>0.252814302400371</v>
      </c>
      <c r="F294" s="17"/>
      <c r="G294" s="17">
        <v>0.20459096082780201</v>
      </c>
      <c r="H294" s="17">
        <v>0.28990977734913098</v>
      </c>
      <c r="I294" s="17">
        <v>0.18311927569520001</v>
      </c>
      <c r="J294" s="17">
        <v>0.19539325656145601</v>
      </c>
      <c r="K294" s="17">
        <v>0.33398442917656901</v>
      </c>
      <c r="L294" s="17">
        <v>0.310959531038145</v>
      </c>
      <c r="M294" s="17"/>
      <c r="N294" s="17">
        <v>0.23226154841568999</v>
      </c>
      <c r="O294" s="17">
        <v>0.257435841578045</v>
      </c>
      <c r="P294" s="17">
        <v>0.27677811424666299</v>
      </c>
      <c r="Q294" s="17">
        <v>0.29430607148902699</v>
      </c>
      <c r="R294" s="17"/>
      <c r="S294" s="17">
        <v>0.33058100217276898</v>
      </c>
      <c r="T294" s="17">
        <v>0.21359352947347901</v>
      </c>
      <c r="U294" s="17">
        <v>0.266622076660462</v>
      </c>
      <c r="V294" s="17"/>
      <c r="W294" s="17">
        <v>0.30264494576246698</v>
      </c>
      <c r="X294" s="17">
        <v>0.22714551707491601</v>
      </c>
      <c r="Y294" s="17">
        <v>0.24515818957663901</v>
      </c>
      <c r="Z294" s="17">
        <v>6.9497240841171107E-2</v>
      </c>
      <c r="AA294" s="17">
        <v>0.25658846656738798</v>
      </c>
      <c r="AB294" s="17"/>
      <c r="AC294" s="17">
        <v>0.29684754205011299</v>
      </c>
      <c r="AD294" s="17">
        <v>0.20825564983282899</v>
      </c>
      <c r="AE294" s="17">
        <v>0.29938737697838802</v>
      </c>
    </row>
    <row r="295" spans="2:31" x14ac:dyDescent="0.35">
      <c r="B295" t="s">
        <v>136</v>
      </c>
      <c r="C295" s="17">
        <v>9.6831270336810701E-2</v>
      </c>
      <c r="D295" s="17">
        <v>9.8336319076043593E-2</v>
      </c>
      <c r="E295" s="17">
        <v>9.5956520936539599E-2</v>
      </c>
      <c r="F295" s="17"/>
      <c r="G295" s="17">
        <v>7.2986778031187693E-2</v>
      </c>
      <c r="H295" s="17">
        <v>0.10974171239308</v>
      </c>
      <c r="I295" s="17">
        <v>8.38064197430336E-2</v>
      </c>
      <c r="J295" s="17">
        <v>0.122566976522438</v>
      </c>
      <c r="K295" s="17">
        <v>9.0079812860968403E-2</v>
      </c>
      <c r="L295" s="17">
        <v>0.106249863027295</v>
      </c>
      <c r="M295" s="17"/>
      <c r="N295" s="17">
        <v>9.6832119891458901E-2</v>
      </c>
      <c r="O295" s="17">
        <v>8.48620713463316E-2</v>
      </c>
      <c r="P295" s="17">
        <v>0.11660360996192699</v>
      </c>
      <c r="Q295" s="17">
        <v>9.5425811900729796E-2</v>
      </c>
      <c r="R295" s="17"/>
      <c r="S295" s="17">
        <v>7.0979995640395699E-2</v>
      </c>
      <c r="T295" s="17">
        <v>0.12124885213004299</v>
      </c>
      <c r="U295" s="17">
        <v>0.101348545459786</v>
      </c>
      <c r="V295" s="17"/>
      <c r="W295" s="17">
        <v>9.0211055431525702E-2</v>
      </c>
      <c r="X295" s="17">
        <v>0.10302564667354699</v>
      </c>
      <c r="Y295" s="17">
        <v>0.109061550274441</v>
      </c>
      <c r="Z295" s="17">
        <v>0</v>
      </c>
      <c r="AA295" s="17">
        <v>0.11213408083553</v>
      </c>
      <c r="AB295" s="17"/>
      <c r="AC295" s="17">
        <v>6.8928531668205603E-2</v>
      </c>
      <c r="AD295" s="17">
        <v>0.101878377486831</v>
      </c>
      <c r="AE295" s="17">
        <v>0.119311002784769</v>
      </c>
    </row>
    <row r="296" spans="2:31" x14ac:dyDescent="0.35">
      <c r="B296" t="s">
        <v>137</v>
      </c>
      <c r="C296" s="17">
        <v>6.2203274255255403E-2</v>
      </c>
      <c r="D296" s="17">
        <v>5.5952095731818599E-2</v>
      </c>
      <c r="E296" s="17">
        <v>6.8558677395129705E-2</v>
      </c>
      <c r="F296" s="17"/>
      <c r="G296" s="17">
        <v>4.66659414718648E-2</v>
      </c>
      <c r="H296" s="17">
        <v>6.3237588563726202E-2</v>
      </c>
      <c r="I296" s="17">
        <v>8.5897832642156696E-2</v>
      </c>
      <c r="J296" s="17">
        <v>7.4060578095960505E-2</v>
      </c>
      <c r="K296" s="17">
        <v>7.5141659387208598E-2</v>
      </c>
      <c r="L296" s="17">
        <v>3.1874958908188401E-2</v>
      </c>
      <c r="M296" s="17"/>
      <c r="N296" s="17">
        <v>6.9037596874507903E-2</v>
      </c>
      <c r="O296" s="17">
        <v>5.3579364713260698E-2</v>
      </c>
      <c r="P296" s="17">
        <v>6.9639569891059502E-2</v>
      </c>
      <c r="Q296" s="17">
        <v>5.95914176616111E-2</v>
      </c>
      <c r="R296" s="17"/>
      <c r="S296" s="17">
        <v>6.9277358864619207E-2</v>
      </c>
      <c r="T296" s="17">
        <v>5.4095742732061601E-2</v>
      </c>
      <c r="U296" s="17">
        <v>8.1203769900955097E-2</v>
      </c>
      <c r="V296" s="17"/>
      <c r="W296" s="17">
        <v>7.1463881513624303E-2</v>
      </c>
      <c r="X296" s="17">
        <v>5.3891311455775297E-2</v>
      </c>
      <c r="Y296" s="17">
        <v>4.47950993231397E-2</v>
      </c>
      <c r="Z296" s="17">
        <v>0.198031664549676</v>
      </c>
      <c r="AA296" s="17">
        <v>6.8746826879078002E-2</v>
      </c>
      <c r="AB296" s="17"/>
      <c r="AC296" s="17">
        <v>8.20834038290221E-2</v>
      </c>
      <c r="AD296" s="17">
        <v>5.1042680912371602E-2</v>
      </c>
      <c r="AE296" s="17">
        <v>3.4208852616886498E-2</v>
      </c>
    </row>
    <row r="297" spans="2:31" x14ac:dyDescent="0.35">
      <c r="B297" t="s">
        <v>96</v>
      </c>
      <c r="C297" s="17">
        <v>6.94035328689422E-2</v>
      </c>
      <c r="D297" s="17">
        <v>5.8716000643376898E-2</v>
      </c>
      <c r="E297" s="17">
        <v>8.0052695956516498E-2</v>
      </c>
      <c r="F297" s="17"/>
      <c r="G297" s="17">
        <v>5.9757316467810399E-2</v>
      </c>
      <c r="H297" s="17">
        <v>6.3237588563726202E-2</v>
      </c>
      <c r="I297" s="17">
        <v>9.1066644711867595E-2</v>
      </c>
      <c r="J297" s="17">
        <v>8.7938601189040302E-2</v>
      </c>
      <c r="K297" s="17">
        <v>7.5141659387208598E-2</v>
      </c>
      <c r="L297" s="17">
        <v>4.4287793564545E-2</v>
      </c>
      <c r="M297" s="17"/>
      <c r="N297" s="17">
        <v>6.2549113129860598E-2</v>
      </c>
      <c r="O297" s="17">
        <v>6.08497739351831E-2</v>
      </c>
      <c r="P297" s="17">
        <v>3.9286107310058403E-2</v>
      </c>
      <c r="Q297" s="17">
        <v>0.10740805484959901</v>
      </c>
      <c r="R297" s="17"/>
      <c r="S297" s="17">
        <v>6.30362732780161E-2</v>
      </c>
      <c r="T297" s="17">
        <v>7.5239701286406502E-2</v>
      </c>
      <c r="U297" s="17">
        <v>6.9842498925010904E-2</v>
      </c>
      <c r="V297" s="17"/>
      <c r="W297" s="17">
        <v>5.65199370558883E-2</v>
      </c>
      <c r="X297" s="17">
        <v>7.4087926011585606E-2</v>
      </c>
      <c r="Y297" s="17">
        <v>3.2199678519569501E-2</v>
      </c>
      <c r="Z297" s="17">
        <v>0</v>
      </c>
      <c r="AA297" s="17">
        <v>8.7081535796552506E-2</v>
      </c>
      <c r="AB297" s="17"/>
      <c r="AC297" s="17">
        <v>5.3462225671679402E-2</v>
      </c>
      <c r="AD297" s="17">
        <v>7.9124459395637198E-2</v>
      </c>
      <c r="AE297" s="17">
        <v>5.0595231834561501E-2</v>
      </c>
    </row>
    <row r="298" spans="2:31" x14ac:dyDescent="0.35">
      <c r="B298" t="s">
        <v>138</v>
      </c>
      <c r="C298" s="17">
        <v>0.51203091023401803</v>
      </c>
      <c r="D298" s="17">
        <v>0.518868465979619</v>
      </c>
      <c r="E298" s="17">
        <v>0.50261780331144401</v>
      </c>
      <c r="F298" s="17"/>
      <c r="G298" s="17">
        <v>0.61599900320133505</v>
      </c>
      <c r="H298" s="17">
        <v>0.47387333313033703</v>
      </c>
      <c r="I298" s="17">
        <v>0.55610982720774205</v>
      </c>
      <c r="J298" s="17">
        <v>0.52004058763110605</v>
      </c>
      <c r="K298" s="17">
        <v>0.42565243918804602</v>
      </c>
      <c r="L298" s="17">
        <v>0.50662785346182704</v>
      </c>
      <c r="M298" s="17"/>
      <c r="N298" s="17">
        <v>0.53931962168848302</v>
      </c>
      <c r="O298" s="17">
        <v>0.54327294842717899</v>
      </c>
      <c r="P298" s="17">
        <v>0.49769259859029202</v>
      </c>
      <c r="Q298" s="17">
        <v>0.44326864409903199</v>
      </c>
      <c r="R298" s="17"/>
      <c r="S298" s="17">
        <v>0.46612537004420002</v>
      </c>
      <c r="T298" s="17">
        <v>0.53582217437801005</v>
      </c>
      <c r="U298" s="17">
        <v>0.480983109053786</v>
      </c>
      <c r="V298" s="17"/>
      <c r="W298" s="17">
        <v>0.47916018023649498</v>
      </c>
      <c r="X298" s="17">
        <v>0.54184959878417605</v>
      </c>
      <c r="Y298" s="17">
        <v>0.56878548230621095</v>
      </c>
      <c r="Z298" s="17">
        <v>0.73247109460915305</v>
      </c>
      <c r="AA298" s="17">
        <v>0.47544908992145202</v>
      </c>
      <c r="AB298" s="17"/>
      <c r="AC298" s="17">
        <v>0.49867829678098002</v>
      </c>
      <c r="AD298" s="17">
        <v>0.55969883237233098</v>
      </c>
      <c r="AE298" s="17">
        <v>0.49649753578539502</v>
      </c>
    </row>
    <row r="299" spans="2:31" x14ac:dyDescent="0.35">
      <c r="B299" t="s">
        <v>139</v>
      </c>
      <c r="C299" s="17">
        <v>0.15903454459206601</v>
      </c>
      <c r="D299" s="17">
        <v>0.15428841480786201</v>
      </c>
      <c r="E299" s="17">
        <v>0.164515198331669</v>
      </c>
      <c r="F299" s="17"/>
      <c r="G299" s="17">
        <v>0.11965271950305199</v>
      </c>
      <c r="H299" s="17">
        <v>0.172979300956806</v>
      </c>
      <c r="I299" s="17">
        <v>0.16970425238518999</v>
      </c>
      <c r="J299" s="17">
        <v>0.19662755461839801</v>
      </c>
      <c r="K299" s="17">
        <v>0.16522147224817699</v>
      </c>
      <c r="L299" s="17">
        <v>0.13812482193548301</v>
      </c>
      <c r="M299" s="17"/>
      <c r="N299" s="17">
        <v>0.16586971676596701</v>
      </c>
      <c r="O299" s="17">
        <v>0.138441436059592</v>
      </c>
      <c r="P299" s="17">
        <v>0.186243179852986</v>
      </c>
      <c r="Q299" s="17">
        <v>0.15501722956234101</v>
      </c>
      <c r="R299" s="17"/>
      <c r="S299" s="17">
        <v>0.140257354505015</v>
      </c>
      <c r="T299" s="17">
        <v>0.17534459486210399</v>
      </c>
      <c r="U299" s="17">
        <v>0.18255231536074101</v>
      </c>
      <c r="V299" s="17"/>
      <c r="W299" s="17">
        <v>0.16167493694515001</v>
      </c>
      <c r="X299" s="17">
        <v>0.15691695812932199</v>
      </c>
      <c r="Y299" s="17">
        <v>0.153856649597581</v>
      </c>
      <c r="Z299" s="17">
        <v>0.198031664549676</v>
      </c>
      <c r="AA299" s="17">
        <v>0.18088090771460799</v>
      </c>
      <c r="AB299" s="17"/>
      <c r="AC299" s="17">
        <v>0.15101193549722799</v>
      </c>
      <c r="AD299" s="17">
        <v>0.152921058399203</v>
      </c>
      <c r="AE299" s="17">
        <v>0.153519855401655</v>
      </c>
    </row>
    <row r="300" spans="2:31" x14ac:dyDescent="0.35">
      <c r="B300" t="s">
        <v>113</v>
      </c>
      <c r="C300" s="17">
        <v>0.35299636564195203</v>
      </c>
      <c r="D300" s="17">
        <v>0.36458005117175701</v>
      </c>
      <c r="E300" s="17">
        <v>0.33810260497977401</v>
      </c>
      <c r="F300" s="17"/>
      <c r="G300" s="17">
        <v>0.49634628369828299</v>
      </c>
      <c r="H300" s="17">
        <v>0.300894032173531</v>
      </c>
      <c r="I300" s="17">
        <v>0.386405574822552</v>
      </c>
      <c r="J300" s="17">
        <v>0.32341303301270802</v>
      </c>
      <c r="K300" s="17">
        <v>0.260430966939869</v>
      </c>
      <c r="L300" s="17">
        <v>0.368503031526344</v>
      </c>
      <c r="M300" s="17"/>
      <c r="N300" s="17">
        <v>0.37344990492251601</v>
      </c>
      <c r="O300" s="17">
        <v>0.40483151236758702</v>
      </c>
      <c r="P300" s="17">
        <v>0.31144941873730603</v>
      </c>
      <c r="Q300" s="17">
        <v>0.28825141453669101</v>
      </c>
      <c r="R300" s="17"/>
      <c r="S300" s="17">
        <v>0.32586801553918598</v>
      </c>
      <c r="T300" s="17">
        <v>0.36047757951590598</v>
      </c>
      <c r="U300" s="17">
        <v>0.29843079369304498</v>
      </c>
      <c r="V300" s="17"/>
      <c r="W300" s="17">
        <v>0.31748524329134498</v>
      </c>
      <c r="X300" s="17">
        <v>0.384932640654854</v>
      </c>
      <c r="Y300" s="17">
        <v>0.41492883270863001</v>
      </c>
      <c r="Z300" s="17">
        <v>0.53443943005947703</v>
      </c>
      <c r="AA300" s="17">
        <v>0.294568182206844</v>
      </c>
      <c r="AB300" s="17"/>
      <c r="AC300" s="17">
        <v>0.347666361283753</v>
      </c>
      <c r="AD300" s="17">
        <v>0.40677777397312798</v>
      </c>
      <c r="AE300" s="17">
        <v>0.34297768038373999</v>
      </c>
    </row>
    <row r="301" spans="2:31" x14ac:dyDescent="0.35">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row>
    <row r="302" spans="2:31" x14ac:dyDescent="0.35">
      <c r="B302" s="6" t="s">
        <v>162</v>
      </c>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row>
    <row r="303" spans="2:31" x14ac:dyDescent="0.35">
      <c r="B303" s="24" t="s">
        <v>60</v>
      </c>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row>
    <row r="304" spans="2:31" x14ac:dyDescent="0.35">
      <c r="B304" t="s">
        <v>157</v>
      </c>
      <c r="C304" s="17">
        <v>0.10417230987540201</v>
      </c>
      <c r="D304" s="17">
        <v>0.123094014894833</v>
      </c>
      <c r="E304" s="17">
        <v>8.2993420641771606E-2</v>
      </c>
      <c r="F304" s="17"/>
      <c r="G304" s="17">
        <v>0.117181106844015</v>
      </c>
      <c r="H304" s="17">
        <v>9.9872281118066994E-2</v>
      </c>
      <c r="I304" s="17">
        <v>0.141888219493705</v>
      </c>
      <c r="J304" s="17">
        <v>9.5859997231740005E-2</v>
      </c>
      <c r="K304" s="17">
        <v>9.7505988778242805E-2</v>
      </c>
      <c r="L304" s="17">
        <v>7.7107728559063698E-2</v>
      </c>
      <c r="M304" s="17"/>
      <c r="N304" s="17">
        <v>9.9791419559021793E-2</v>
      </c>
      <c r="O304" s="17">
        <v>9.4189563804622498E-2</v>
      </c>
      <c r="P304" s="17">
        <v>9.4480917339559503E-2</v>
      </c>
      <c r="Q304" s="17">
        <v>0.12714795019090699</v>
      </c>
      <c r="R304" s="17"/>
      <c r="S304" s="17">
        <v>8.4204048644577298E-2</v>
      </c>
      <c r="T304" s="17">
        <v>0.128252103737756</v>
      </c>
      <c r="U304" s="17">
        <v>7.2630230740477905E-2</v>
      </c>
      <c r="V304" s="17"/>
      <c r="W304" s="17">
        <v>8.0810976560532197E-2</v>
      </c>
      <c r="X304" s="17">
        <v>0.150322661826328</v>
      </c>
      <c r="Y304" s="17">
        <v>0.19732053540452399</v>
      </c>
      <c r="Z304" s="17">
        <v>0.19291905202697299</v>
      </c>
      <c r="AA304" s="17">
        <v>6.9845015746216002E-2</v>
      </c>
      <c r="AB304" s="17"/>
      <c r="AC304" s="17">
        <v>9.9948644486568095E-2</v>
      </c>
      <c r="AD304" s="17">
        <v>0.13758271230424499</v>
      </c>
      <c r="AE304" s="17">
        <v>0.20386696327124601</v>
      </c>
    </row>
    <row r="305" spans="2:31" x14ac:dyDescent="0.35">
      <c r="B305" t="s">
        <v>158</v>
      </c>
      <c r="C305" s="17">
        <v>0.32649150648008701</v>
      </c>
      <c r="D305" s="17">
        <v>0.35757067222525901</v>
      </c>
      <c r="E305" s="17">
        <v>0.29641502217598897</v>
      </c>
      <c r="F305" s="17"/>
      <c r="G305" s="17">
        <v>0.31940786038645702</v>
      </c>
      <c r="H305" s="17">
        <v>0.38253014964939902</v>
      </c>
      <c r="I305" s="17">
        <v>0.35724523459102298</v>
      </c>
      <c r="J305" s="17">
        <v>0.351621039957557</v>
      </c>
      <c r="K305" s="17">
        <v>0.29773344980466299</v>
      </c>
      <c r="L305" s="17">
        <v>0.28077031666455099</v>
      </c>
      <c r="M305" s="17"/>
      <c r="N305" s="17">
        <v>0.33292591797735399</v>
      </c>
      <c r="O305" s="17">
        <v>0.31759715756808898</v>
      </c>
      <c r="P305" s="17">
        <v>0.36444235391412799</v>
      </c>
      <c r="Q305" s="17">
        <v>0.30777645450295299</v>
      </c>
      <c r="R305" s="17"/>
      <c r="S305" s="17">
        <v>0.27202456279892401</v>
      </c>
      <c r="T305" s="17">
        <v>0.36003945901956103</v>
      </c>
      <c r="U305" s="17">
        <v>0.36931751202848001</v>
      </c>
      <c r="V305" s="17"/>
      <c r="W305" s="17">
        <v>0.27005576173883999</v>
      </c>
      <c r="X305" s="17">
        <v>0.33993175042052798</v>
      </c>
      <c r="Y305" s="17">
        <v>0.30865257804010499</v>
      </c>
      <c r="Z305" s="17">
        <v>0.124777349809164</v>
      </c>
      <c r="AA305" s="17">
        <v>0.36541057509514902</v>
      </c>
      <c r="AB305" s="17"/>
      <c r="AC305" s="17">
        <v>0.28190511014066799</v>
      </c>
      <c r="AD305" s="17">
        <v>0.39580906500498803</v>
      </c>
      <c r="AE305" s="17">
        <v>0.32572590664696699</v>
      </c>
    </row>
    <row r="306" spans="2:31" x14ac:dyDescent="0.35">
      <c r="B306" t="s">
        <v>159</v>
      </c>
      <c r="C306" s="17">
        <v>0.28133020424757499</v>
      </c>
      <c r="D306" s="17">
        <v>0.26662583143778701</v>
      </c>
      <c r="E306" s="17">
        <v>0.29707115394630901</v>
      </c>
      <c r="F306" s="17"/>
      <c r="G306" s="17">
        <v>0.34928651862036197</v>
      </c>
      <c r="H306" s="17">
        <v>0.28706674480342198</v>
      </c>
      <c r="I306" s="17">
        <v>0.19554831273374501</v>
      </c>
      <c r="J306" s="17">
        <v>0.22314930274761499</v>
      </c>
      <c r="K306" s="17">
        <v>0.29906424203753701</v>
      </c>
      <c r="L306" s="17">
        <v>0.32590098249639199</v>
      </c>
      <c r="M306" s="17"/>
      <c r="N306" s="17">
        <v>0.294964692661279</v>
      </c>
      <c r="O306" s="17">
        <v>0.29468771554176598</v>
      </c>
      <c r="P306" s="17">
        <v>0.266663639409497</v>
      </c>
      <c r="Q306" s="17">
        <v>0.26260336915838001</v>
      </c>
      <c r="R306" s="17"/>
      <c r="S306" s="17">
        <v>0.306294464164238</v>
      </c>
      <c r="T306" s="17">
        <v>0.27020272237350901</v>
      </c>
      <c r="U306" s="17">
        <v>0.234239998208295</v>
      </c>
      <c r="V306" s="17"/>
      <c r="W306" s="17">
        <v>0.31348374570286203</v>
      </c>
      <c r="X306" s="17">
        <v>0.29087296841914401</v>
      </c>
      <c r="Y306" s="17">
        <v>0.34949448580663101</v>
      </c>
      <c r="Z306" s="17">
        <v>0.48938454613688998</v>
      </c>
      <c r="AA306" s="17">
        <v>0.180791113328022</v>
      </c>
      <c r="AB306" s="17"/>
      <c r="AC306" s="17">
        <v>0.30470601296872901</v>
      </c>
      <c r="AD306" s="17">
        <v>0.26025512043675703</v>
      </c>
      <c r="AE306" s="17">
        <v>0.34215376163837602</v>
      </c>
    </row>
    <row r="307" spans="2:31" x14ac:dyDescent="0.35">
      <c r="B307" t="s">
        <v>160</v>
      </c>
      <c r="C307" s="17">
        <v>0.26453909700578598</v>
      </c>
      <c r="D307" s="17">
        <v>0.23172057814284</v>
      </c>
      <c r="E307" s="17">
        <v>0.29754120605434298</v>
      </c>
      <c r="F307" s="17"/>
      <c r="G307" s="17">
        <v>0.18424585591525999</v>
      </c>
      <c r="H307" s="17">
        <v>0.209451628241204</v>
      </c>
      <c r="I307" s="17">
        <v>0.28255157200356001</v>
      </c>
      <c r="J307" s="17">
        <v>0.28540035946856801</v>
      </c>
      <c r="K307" s="17">
        <v>0.29526535243968899</v>
      </c>
      <c r="L307" s="17">
        <v>0.294970999674534</v>
      </c>
      <c r="M307" s="17"/>
      <c r="N307" s="17">
        <v>0.26033831353377002</v>
      </c>
      <c r="O307" s="17">
        <v>0.281204335875751</v>
      </c>
      <c r="P307" s="17">
        <v>0.24643566779364301</v>
      </c>
      <c r="Q307" s="17">
        <v>0.25808490389693101</v>
      </c>
      <c r="R307" s="17"/>
      <c r="S307" s="17">
        <v>0.31679560552951502</v>
      </c>
      <c r="T307" s="17">
        <v>0.223665492177296</v>
      </c>
      <c r="U307" s="17">
        <v>0.281035907969507</v>
      </c>
      <c r="V307" s="17"/>
      <c r="W307" s="17">
        <v>0.32631646344171</v>
      </c>
      <c r="X307" s="17">
        <v>0.196012449414361</v>
      </c>
      <c r="Y307" s="17">
        <v>0.14453240074873999</v>
      </c>
      <c r="Z307" s="17">
        <v>0.19291905202697299</v>
      </c>
      <c r="AA307" s="17">
        <v>0.320564837119652</v>
      </c>
      <c r="AB307" s="17"/>
      <c r="AC307" s="17">
        <v>0.30859967911910602</v>
      </c>
      <c r="AD307" s="17">
        <v>0.185412765333059</v>
      </c>
      <c r="AE307" s="17">
        <v>0.12825336844341001</v>
      </c>
    </row>
    <row r="308" spans="2:31" x14ac:dyDescent="0.35">
      <c r="B308" t="s">
        <v>96</v>
      </c>
      <c r="C308" s="17">
        <v>2.3466882391150901E-2</v>
      </c>
      <c r="D308" s="17">
        <v>2.0988903299280499E-2</v>
      </c>
      <c r="E308" s="17">
        <v>2.5979197181587001E-2</v>
      </c>
      <c r="F308" s="17"/>
      <c r="G308" s="17">
        <v>2.98786582339052E-2</v>
      </c>
      <c r="H308" s="17">
        <v>2.10791961879087E-2</v>
      </c>
      <c r="I308" s="17">
        <v>2.2766661177966899E-2</v>
      </c>
      <c r="J308" s="17">
        <v>4.39693005945202E-2</v>
      </c>
      <c r="K308" s="17">
        <v>1.0430966939868501E-2</v>
      </c>
      <c r="L308" s="17">
        <v>2.1249972605458901E-2</v>
      </c>
      <c r="M308" s="17"/>
      <c r="N308" s="17">
        <v>1.19796562685755E-2</v>
      </c>
      <c r="O308" s="17">
        <v>1.23212272097721E-2</v>
      </c>
      <c r="P308" s="17">
        <v>2.7977421543172301E-2</v>
      </c>
      <c r="Q308" s="17">
        <v>4.4387322250828698E-2</v>
      </c>
      <c r="R308" s="17"/>
      <c r="S308" s="17">
        <v>2.0681318862745299E-2</v>
      </c>
      <c r="T308" s="17">
        <v>1.78402226918771E-2</v>
      </c>
      <c r="U308" s="17">
        <v>4.2776351053239299E-2</v>
      </c>
      <c r="V308" s="17"/>
      <c r="W308" s="17">
        <v>9.3330525560544504E-3</v>
      </c>
      <c r="X308" s="17">
        <v>2.2860169919639298E-2</v>
      </c>
      <c r="Y308" s="17">
        <v>0</v>
      </c>
      <c r="Z308" s="17">
        <v>0</v>
      </c>
      <c r="AA308" s="17">
        <v>6.3388458710960993E-2</v>
      </c>
      <c r="AB308" s="17"/>
      <c r="AC308" s="17">
        <v>4.8405532849283804E-3</v>
      </c>
      <c r="AD308" s="17">
        <v>2.09403369209516E-2</v>
      </c>
      <c r="AE308" s="17">
        <v>0</v>
      </c>
    </row>
    <row r="309" spans="2:31" x14ac:dyDescent="0.35">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row>
    <row r="310" spans="2:31" x14ac:dyDescent="0.35">
      <c r="B310" s="6" t="s">
        <v>163</v>
      </c>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row>
    <row r="311" spans="2:31" x14ac:dyDescent="0.35">
      <c r="B311" s="24" t="s">
        <v>60</v>
      </c>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row>
    <row r="312" spans="2:31" x14ac:dyDescent="0.35">
      <c r="B312" t="s">
        <v>157</v>
      </c>
      <c r="C312" s="17">
        <v>0.22913544239234901</v>
      </c>
      <c r="D312" s="17">
        <v>0.24257174789962199</v>
      </c>
      <c r="E312" s="17">
        <v>0.21394596200896801</v>
      </c>
      <c r="F312" s="17"/>
      <c r="G312" s="17">
        <v>0.261876664636575</v>
      </c>
      <c r="H312" s="17">
        <v>0.25595575207055699</v>
      </c>
      <c r="I312" s="17">
        <v>0.21129362965526399</v>
      </c>
      <c r="J312" s="17">
        <v>0.29015232053485801</v>
      </c>
      <c r="K312" s="17">
        <v>0.17636073612408901</v>
      </c>
      <c r="L312" s="17">
        <v>0.218808247201801</v>
      </c>
      <c r="M312" s="17"/>
      <c r="N312" s="17">
        <v>0.238473462579262</v>
      </c>
      <c r="O312" s="17">
        <v>0.23111868442110101</v>
      </c>
      <c r="P312" s="17">
        <v>0.21149139885339599</v>
      </c>
      <c r="Q312" s="17">
        <v>0.21607119507745401</v>
      </c>
      <c r="R312" s="17"/>
      <c r="S312" s="17">
        <v>0.182937867647046</v>
      </c>
      <c r="T312" s="17">
        <v>0.256342390933121</v>
      </c>
      <c r="U312" s="17">
        <v>0.247491749236075</v>
      </c>
      <c r="V312" s="17"/>
      <c r="W312" s="17">
        <v>0.18362078524135</v>
      </c>
      <c r="X312" s="17">
        <v>0.28900084874981802</v>
      </c>
      <c r="Y312" s="17">
        <v>0.30292442826788402</v>
      </c>
      <c r="Z312" s="17">
        <v>0.39543850565723798</v>
      </c>
      <c r="AA312" s="17">
        <v>0.17878309022966801</v>
      </c>
      <c r="AB312" s="17"/>
      <c r="AC312" s="17">
        <v>0.185827354895889</v>
      </c>
      <c r="AD312" s="17">
        <v>0.30026339225153398</v>
      </c>
      <c r="AE312" s="17">
        <v>0.343436366258623</v>
      </c>
    </row>
    <row r="313" spans="2:31" x14ac:dyDescent="0.35">
      <c r="B313" t="s">
        <v>158</v>
      </c>
      <c r="C313" s="17">
        <v>0.41567675348055599</v>
      </c>
      <c r="D313" s="17">
        <v>0.40046662066386701</v>
      </c>
      <c r="E313" s="17">
        <v>0.43048413217071801</v>
      </c>
      <c r="F313" s="17"/>
      <c r="G313" s="17">
        <v>0.44020049159189301</v>
      </c>
      <c r="H313" s="17">
        <v>0.47687873094598898</v>
      </c>
      <c r="I313" s="17">
        <v>0.373618216715427</v>
      </c>
      <c r="J313" s="17">
        <v>0.40343023815904799</v>
      </c>
      <c r="K313" s="17">
        <v>0.39657023081578002</v>
      </c>
      <c r="L313" s="17">
        <v>0.42247083530728802</v>
      </c>
      <c r="M313" s="17"/>
      <c r="N313" s="17">
        <v>0.43251470100310901</v>
      </c>
      <c r="O313" s="17">
        <v>0.38274683295592399</v>
      </c>
      <c r="P313" s="17">
        <v>0.46815232625676101</v>
      </c>
      <c r="Q313" s="17">
        <v>0.40236118808378302</v>
      </c>
      <c r="R313" s="17"/>
      <c r="S313" s="17">
        <v>0.396852190124446</v>
      </c>
      <c r="T313" s="17">
        <v>0.44347072888142502</v>
      </c>
      <c r="U313" s="17">
        <v>0.39162459883075401</v>
      </c>
      <c r="V313" s="17"/>
      <c r="W313" s="17">
        <v>0.40767644177477302</v>
      </c>
      <c r="X313" s="17">
        <v>0.42443062304596002</v>
      </c>
      <c r="Y313" s="17">
        <v>0.42546932358536699</v>
      </c>
      <c r="Z313" s="17">
        <v>8.8833427956948902E-2</v>
      </c>
      <c r="AA313" s="17">
        <v>0.44092507002848702</v>
      </c>
      <c r="AB313" s="17"/>
      <c r="AC313" s="17">
        <v>0.45064788889517099</v>
      </c>
      <c r="AD313" s="17">
        <v>0.41698730129305001</v>
      </c>
      <c r="AE313" s="17">
        <v>0.36309837486544</v>
      </c>
    </row>
    <row r="314" spans="2:31" x14ac:dyDescent="0.35">
      <c r="B314" t="s">
        <v>159</v>
      </c>
      <c r="C314" s="17">
        <v>0.18831428559980801</v>
      </c>
      <c r="D314" s="17">
        <v>0.19642564483667699</v>
      </c>
      <c r="E314" s="17">
        <v>0.181644672191873</v>
      </c>
      <c r="F314" s="17"/>
      <c r="G314" s="17">
        <v>0.18310594421287699</v>
      </c>
      <c r="H314" s="17">
        <v>0.14621403967747801</v>
      </c>
      <c r="I314" s="17">
        <v>0.18533012895051601</v>
      </c>
      <c r="J314" s="17">
        <v>0.13988116418913599</v>
      </c>
      <c r="K314" s="17">
        <v>0.23886073612408901</v>
      </c>
      <c r="L314" s="17">
        <v>0.20281971583819</v>
      </c>
      <c r="M314" s="17"/>
      <c r="N314" s="17">
        <v>0.195333689943889</v>
      </c>
      <c r="O314" s="17">
        <v>0.21732202547420701</v>
      </c>
      <c r="P314" s="17">
        <v>0.168232931143137</v>
      </c>
      <c r="Q314" s="17">
        <v>0.15207322302517501</v>
      </c>
      <c r="R314" s="17"/>
      <c r="S314" s="17">
        <v>0.20053027668854401</v>
      </c>
      <c r="T314" s="17">
        <v>0.165420384776549</v>
      </c>
      <c r="U314" s="17">
        <v>0.221111355254172</v>
      </c>
      <c r="V314" s="17"/>
      <c r="W314" s="17">
        <v>0.216468824931008</v>
      </c>
      <c r="X314" s="17">
        <v>0.15071318894615099</v>
      </c>
      <c r="Y314" s="17">
        <v>0.13985685938509099</v>
      </c>
      <c r="Z314" s="17">
        <v>0.19291905202697299</v>
      </c>
      <c r="AA314" s="17">
        <v>0.19413649125590299</v>
      </c>
      <c r="AB314" s="17"/>
      <c r="AC314" s="17">
        <v>0.22196077011579299</v>
      </c>
      <c r="AD314" s="17">
        <v>0.15707262490446899</v>
      </c>
      <c r="AE314" s="17">
        <v>0.124674214815328</v>
      </c>
    </row>
    <row r="315" spans="2:31" x14ac:dyDescent="0.35">
      <c r="B315" t="s">
        <v>160</v>
      </c>
      <c r="C315" s="17">
        <v>0.12597675583968501</v>
      </c>
      <c r="D315" s="17">
        <v>0.12579698072999801</v>
      </c>
      <c r="E315" s="17">
        <v>0.126887492381006</v>
      </c>
      <c r="F315" s="17"/>
      <c r="G315" s="17">
        <v>6.4593136412207902E-2</v>
      </c>
      <c r="H315" s="17">
        <v>9.9872281118066994E-2</v>
      </c>
      <c r="I315" s="17">
        <v>0.159366628245768</v>
      </c>
      <c r="J315" s="17">
        <v>9.8247094909896901E-2</v>
      </c>
      <c r="K315" s="17">
        <v>0.165135670608966</v>
      </c>
      <c r="L315" s="17">
        <v>0.133808356779965</v>
      </c>
      <c r="M315" s="17"/>
      <c r="N315" s="17">
        <v>0.11282050864201</v>
      </c>
      <c r="O315" s="17">
        <v>0.12096891615684301</v>
      </c>
      <c r="P315" s="17">
        <v>0.107918108397819</v>
      </c>
      <c r="Q315" s="17">
        <v>0.16962558094062999</v>
      </c>
      <c r="R315" s="17"/>
      <c r="S315" s="17">
        <v>0.17910851167331199</v>
      </c>
      <c r="T315" s="17">
        <v>0.10645751615627499</v>
      </c>
      <c r="U315" s="17">
        <v>7.2659485787165995E-2</v>
      </c>
      <c r="V315" s="17"/>
      <c r="W315" s="17">
        <v>0.166275583598847</v>
      </c>
      <c r="X315" s="17">
        <v>8.7305404950331997E-2</v>
      </c>
      <c r="Y315" s="17">
        <v>0.13174938876165801</v>
      </c>
      <c r="Z315" s="17">
        <v>0.198031664549676</v>
      </c>
      <c r="AA315" s="17">
        <v>9.4873106252502101E-2</v>
      </c>
      <c r="AB315" s="17"/>
      <c r="AC315" s="17">
        <v>0.1227767696379</v>
      </c>
      <c r="AD315" s="17">
        <v>7.6494699534827598E-2</v>
      </c>
      <c r="AE315" s="17">
        <v>0.11402707482558801</v>
      </c>
    </row>
    <row r="316" spans="2:31" x14ac:dyDescent="0.35">
      <c r="B316" t="s">
        <v>96</v>
      </c>
      <c r="C316" s="17">
        <v>4.0896762687601097E-2</v>
      </c>
      <c r="D316" s="17">
        <v>3.47390058698357E-2</v>
      </c>
      <c r="E316" s="17">
        <v>4.7037741247435497E-2</v>
      </c>
      <c r="F316" s="17"/>
      <c r="G316" s="17">
        <v>5.0223763146446998E-2</v>
      </c>
      <c r="H316" s="17">
        <v>2.10791961879087E-2</v>
      </c>
      <c r="I316" s="17">
        <v>7.0391396433023695E-2</v>
      </c>
      <c r="J316" s="17">
        <v>6.8289182207060997E-2</v>
      </c>
      <c r="K316" s="17">
        <v>2.30726263270771E-2</v>
      </c>
      <c r="L316" s="17">
        <v>2.2092844872755799E-2</v>
      </c>
      <c r="M316" s="17"/>
      <c r="N316" s="17">
        <v>2.0857637831730402E-2</v>
      </c>
      <c r="O316" s="17">
        <v>4.7843540991925303E-2</v>
      </c>
      <c r="P316" s="17">
        <v>4.4205235348886901E-2</v>
      </c>
      <c r="Q316" s="17">
        <v>5.9868812872957602E-2</v>
      </c>
      <c r="R316" s="17"/>
      <c r="S316" s="17">
        <v>4.05711538666522E-2</v>
      </c>
      <c r="T316" s="17">
        <v>2.8308979252630002E-2</v>
      </c>
      <c r="U316" s="17">
        <v>6.71128108918322E-2</v>
      </c>
      <c r="V316" s="17"/>
      <c r="W316" s="17">
        <v>2.5958364454020801E-2</v>
      </c>
      <c r="X316" s="17">
        <v>4.8549934307739302E-2</v>
      </c>
      <c r="Y316" s="17">
        <v>0</v>
      </c>
      <c r="Z316" s="17">
        <v>0.124777349809164</v>
      </c>
      <c r="AA316" s="17">
        <v>9.1282242233439503E-2</v>
      </c>
      <c r="AB316" s="17"/>
      <c r="AC316" s="17">
        <v>1.8787216455247099E-2</v>
      </c>
      <c r="AD316" s="17">
        <v>4.9181982016119397E-2</v>
      </c>
      <c r="AE316" s="17">
        <v>5.47639692350212E-2</v>
      </c>
    </row>
    <row r="317" spans="2:31" x14ac:dyDescent="0.35">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row>
    <row r="318" spans="2:31" x14ac:dyDescent="0.35">
      <c r="B318" s="6" t="s">
        <v>164</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row>
    <row r="319" spans="2:31" x14ac:dyDescent="0.35">
      <c r="B319" s="24" t="s">
        <v>60</v>
      </c>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row>
    <row r="320" spans="2:31" x14ac:dyDescent="0.35">
      <c r="B320" t="s">
        <v>157</v>
      </c>
      <c r="C320" s="17">
        <v>0.16583338814667301</v>
      </c>
      <c r="D320" s="17">
        <v>0.194297500328561</v>
      </c>
      <c r="E320" s="17">
        <v>0.13587103379388099</v>
      </c>
      <c r="F320" s="17"/>
      <c r="G320" s="17">
        <v>0.14705976507792001</v>
      </c>
      <c r="H320" s="17">
        <v>0.15474313731460701</v>
      </c>
      <c r="I320" s="17">
        <v>0.19886459261671899</v>
      </c>
      <c r="J320" s="17">
        <v>0.173356739901319</v>
      </c>
      <c r="K320" s="17">
        <v>0.174944142252003</v>
      </c>
      <c r="L320" s="17">
        <v>0.143488366996364</v>
      </c>
      <c r="M320" s="17"/>
      <c r="N320" s="17">
        <v>0.16342898555291399</v>
      </c>
      <c r="O320" s="17">
        <v>0.16738038751317399</v>
      </c>
      <c r="P320" s="17">
        <v>0.140366305248118</v>
      </c>
      <c r="Q320" s="17">
        <v>0.17878793077465699</v>
      </c>
      <c r="R320" s="17"/>
      <c r="S320" s="17">
        <v>0.15721782501979301</v>
      </c>
      <c r="T320" s="17">
        <v>0.21007598418326301</v>
      </c>
      <c r="U320" s="17">
        <v>8.5669678808172306E-2</v>
      </c>
      <c r="V320" s="17"/>
      <c r="W320" s="17">
        <v>0.15145424127240401</v>
      </c>
      <c r="X320" s="17">
        <v>0.24433539225779899</v>
      </c>
      <c r="Y320" s="17">
        <v>0.247037110606946</v>
      </c>
      <c r="Z320" s="17">
        <v>0.19291905202697299</v>
      </c>
      <c r="AA320" s="17">
        <v>7.8013020261326796E-2</v>
      </c>
      <c r="AB320" s="17"/>
      <c r="AC320" s="17">
        <v>0.157041696167529</v>
      </c>
      <c r="AD320" s="17">
        <v>0.22481847653562601</v>
      </c>
      <c r="AE320" s="17">
        <v>0.19820700436833699</v>
      </c>
    </row>
    <row r="321" spans="2:31" x14ac:dyDescent="0.35">
      <c r="B321" t="s">
        <v>158</v>
      </c>
      <c r="C321" s="17">
        <v>0.441309644143832</v>
      </c>
      <c r="D321" s="17">
        <v>0.44860059443170802</v>
      </c>
      <c r="E321" s="17">
        <v>0.434703496881026</v>
      </c>
      <c r="F321" s="17"/>
      <c r="G321" s="17">
        <v>0.46182359477425</v>
      </c>
      <c r="H321" s="17">
        <v>0.43874133948382199</v>
      </c>
      <c r="I321" s="17">
        <v>0.405736515761351</v>
      </c>
      <c r="J321" s="17">
        <v>0.459075695329972</v>
      </c>
      <c r="K321" s="17">
        <v>0.42857142857142899</v>
      </c>
      <c r="L321" s="17">
        <v>0.46149718762998498</v>
      </c>
      <c r="M321" s="17"/>
      <c r="N321" s="17">
        <v>0.45346131274754597</v>
      </c>
      <c r="O321" s="17">
        <v>0.43280768641395201</v>
      </c>
      <c r="P321" s="17">
        <v>0.48760412450367502</v>
      </c>
      <c r="Q321" s="17">
        <v>0.41575952348315198</v>
      </c>
      <c r="R321" s="17"/>
      <c r="S321" s="17">
        <v>0.41402840491599502</v>
      </c>
      <c r="T321" s="17">
        <v>0.45299828314611701</v>
      </c>
      <c r="U321" s="17">
        <v>0.43910805306337802</v>
      </c>
      <c r="V321" s="17"/>
      <c r="W321" s="17">
        <v>0.42196331317680802</v>
      </c>
      <c r="X321" s="17">
        <v>0.43830855528040003</v>
      </c>
      <c r="Y321" s="17">
        <v>0.45439637672404398</v>
      </c>
      <c r="Z321" s="17">
        <v>0.52397292936574302</v>
      </c>
      <c r="AA321" s="17">
        <v>0.43761137976589798</v>
      </c>
      <c r="AB321" s="17"/>
      <c r="AC321" s="17">
        <v>0.430765233888109</v>
      </c>
      <c r="AD321" s="17">
        <v>0.487404386915961</v>
      </c>
      <c r="AE321" s="17">
        <v>0.52133017017657601</v>
      </c>
    </row>
    <row r="322" spans="2:31" x14ac:dyDescent="0.35">
      <c r="B322" t="s">
        <v>159</v>
      </c>
      <c r="C322" s="17">
        <v>0.24500599687385899</v>
      </c>
      <c r="D322" s="17">
        <v>0.23631585214339201</v>
      </c>
      <c r="E322" s="17">
        <v>0.25477032132495198</v>
      </c>
      <c r="F322" s="17"/>
      <c r="G322" s="17">
        <v>0.25723263394644802</v>
      </c>
      <c r="H322" s="17">
        <v>0.26866821589127998</v>
      </c>
      <c r="I322" s="17">
        <v>0.22151181343849299</v>
      </c>
      <c r="J322" s="17">
        <v>0.19759512307813201</v>
      </c>
      <c r="K322" s="17">
        <v>0.24778930755265999</v>
      </c>
      <c r="L322" s="17">
        <v>0.26835748200819398</v>
      </c>
      <c r="M322" s="17"/>
      <c r="N322" s="17">
        <v>0.262411733609827</v>
      </c>
      <c r="O322" s="17">
        <v>0.252474443518027</v>
      </c>
      <c r="P322" s="17">
        <v>0.24485380116764399</v>
      </c>
      <c r="Q322" s="17">
        <v>0.21064210040015999</v>
      </c>
      <c r="R322" s="17"/>
      <c r="S322" s="17">
        <v>0.27455883429322298</v>
      </c>
      <c r="T322" s="17">
        <v>0.21576984961600901</v>
      </c>
      <c r="U322" s="17">
        <v>0.28058762307035601</v>
      </c>
      <c r="V322" s="17"/>
      <c r="W322" s="17">
        <v>0.27048615939924903</v>
      </c>
      <c r="X322" s="17">
        <v>0.20298756970242399</v>
      </c>
      <c r="Y322" s="17">
        <v>0.27188140283707302</v>
      </c>
      <c r="Z322" s="17">
        <v>0.28310801860728402</v>
      </c>
      <c r="AA322" s="17">
        <v>0.25904118281247002</v>
      </c>
      <c r="AB322" s="17"/>
      <c r="AC322" s="17">
        <v>0.254612612882821</v>
      </c>
      <c r="AD322" s="17">
        <v>0.16495549302767201</v>
      </c>
      <c r="AE322" s="17">
        <v>0.225909418129978</v>
      </c>
    </row>
    <row r="323" spans="2:31" x14ac:dyDescent="0.35">
      <c r="B323" t="s">
        <v>160</v>
      </c>
      <c r="C323" s="17">
        <v>0.104621955174043</v>
      </c>
      <c r="D323" s="17">
        <v>9.2155845184655097E-2</v>
      </c>
      <c r="E323" s="17">
        <v>0.117182051036943</v>
      </c>
      <c r="F323" s="17"/>
      <c r="G323" s="17">
        <v>8.60781530271333E-2</v>
      </c>
      <c r="H323" s="17">
        <v>9.2845882388764095E-2</v>
      </c>
      <c r="I323" s="17">
        <v>0.110755906719247</v>
      </c>
      <c r="J323" s="17">
        <v>0.100582326225178</v>
      </c>
      <c r="K323" s="17">
        <v>0.119698714890855</v>
      </c>
      <c r="L323" s="17">
        <v>0.107194839113625</v>
      </c>
      <c r="M323" s="17"/>
      <c r="N323" s="17">
        <v>8.2795697810952099E-2</v>
      </c>
      <c r="O323" s="17">
        <v>0.122698442635049</v>
      </c>
      <c r="P323" s="17">
        <v>8.9138181691034296E-2</v>
      </c>
      <c r="Q323" s="17">
        <v>0.125244391723633</v>
      </c>
      <c r="R323" s="17"/>
      <c r="S323" s="17">
        <v>0.12714621057973</v>
      </c>
      <c r="T323" s="17">
        <v>8.2241165678594894E-2</v>
      </c>
      <c r="U323" s="17">
        <v>0.105590131255499</v>
      </c>
      <c r="V323" s="17"/>
      <c r="W323" s="17">
        <v>0.13467295184418701</v>
      </c>
      <c r="X323" s="17">
        <v>7.2871811504625503E-2</v>
      </c>
      <c r="Y323" s="17">
        <v>1.2595420803570101E-2</v>
      </c>
      <c r="Z323" s="17">
        <v>0</v>
      </c>
      <c r="AA323" s="17">
        <v>0.118318712416653</v>
      </c>
      <c r="AB323" s="17"/>
      <c r="AC323" s="17">
        <v>0.131544830588876</v>
      </c>
      <c r="AD323" s="17">
        <v>7.4973704360635704E-2</v>
      </c>
      <c r="AE323" s="17">
        <v>3.6368938216739401E-2</v>
      </c>
    </row>
    <row r="324" spans="2:31" x14ac:dyDescent="0.35">
      <c r="B324" t="s">
        <v>96</v>
      </c>
      <c r="C324" s="17">
        <v>4.3229015661592797E-2</v>
      </c>
      <c r="D324" s="17">
        <v>2.8630207911684E-2</v>
      </c>
      <c r="E324" s="17">
        <v>5.7473096963197003E-2</v>
      </c>
      <c r="F324" s="17"/>
      <c r="G324" s="17">
        <v>4.7805853174248299E-2</v>
      </c>
      <c r="H324" s="17">
        <v>4.50014249215272E-2</v>
      </c>
      <c r="I324" s="17">
        <v>6.31311714641897E-2</v>
      </c>
      <c r="J324" s="17">
        <v>6.9390115465399096E-2</v>
      </c>
      <c r="K324" s="17">
        <v>2.8996406733054401E-2</v>
      </c>
      <c r="L324" s="17">
        <v>1.9462124251831799E-2</v>
      </c>
      <c r="M324" s="17"/>
      <c r="N324" s="17">
        <v>3.7902270278761099E-2</v>
      </c>
      <c r="O324" s="17">
        <v>2.4639039919796799E-2</v>
      </c>
      <c r="P324" s="17">
        <v>3.80375873895284E-2</v>
      </c>
      <c r="Q324" s="17">
        <v>6.9566053618397905E-2</v>
      </c>
      <c r="R324" s="17"/>
      <c r="S324" s="17">
        <v>2.7048725191258002E-2</v>
      </c>
      <c r="T324" s="17">
        <v>3.8914717376016303E-2</v>
      </c>
      <c r="U324" s="17">
        <v>8.9044513802594205E-2</v>
      </c>
      <c r="V324" s="17"/>
      <c r="W324" s="17">
        <v>2.1423334307351698E-2</v>
      </c>
      <c r="X324" s="17">
        <v>4.1496671254751698E-2</v>
      </c>
      <c r="Y324" s="17">
        <v>1.40896890283667E-2</v>
      </c>
      <c r="Z324" s="17">
        <v>0</v>
      </c>
      <c r="AA324" s="17">
        <v>0.107015704743653</v>
      </c>
      <c r="AB324" s="17"/>
      <c r="AC324" s="17">
        <v>2.6035626472664702E-2</v>
      </c>
      <c r="AD324" s="17">
        <v>4.78479391601059E-2</v>
      </c>
      <c r="AE324" s="17">
        <v>1.81844691083697E-2</v>
      </c>
    </row>
    <row r="325" spans="2:31" x14ac:dyDescent="0.35">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row>
    <row r="326" spans="2:31" x14ac:dyDescent="0.35">
      <c r="B326" s="6" t="s">
        <v>165</v>
      </c>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row>
    <row r="327" spans="2:31" x14ac:dyDescent="0.35">
      <c r="B327" s="24" t="s">
        <v>60</v>
      </c>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row>
    <row r="328" spans="2:31" x14ac:dyDescent="0.35">
      <c r="B328" t="s">
        <v>157</v>
      </c>
      <c r="C328" s="17">
        <v>0.12374521122090799</v>
      </c>
      <c r="D328" s="17">
        <v>0.160663277584007</v>
      </c>
      <c r="E328" s="17">
        <v>8.73647197884556E-2</v>
      </c>
      <c r="F328" s="17"/>
      <c r="G328" s="17">
        <v>0.117372896098285</v>
      </c>
      <c r="H328" s="17">
        <v>0.119611143668092</v>
      </c>
      <c r="I328" s="17">
        <v>0.181266743508463</v>
      </c>
      <c r="J328" s="17">
        <v>0.10973802032482</v>
      </c>
      <c r="K328" s="17">
        <v>0.109439351229408</v>
      </c>
      <c r="L328" s="17">
        <v>0.10277627013907401</v>
      </c>
      <c r="M328" s="17"/>
      <c r="N328" s="17">
        <v>0.122444898093115</v>
      </c>
      <c r="O328" s="17">
        <v>0.13917551667422501</v>
      </c>
      <c r="P328" s="17">
        <v>9.9280907218996101E-2</v>
      </c>
      <c r="Q328" s="17">
        <v>0.128445252367653</v>
      </c>
      <c r="R328" s="17"/>
      <c r="S328" s="17">
        <v>0.11595373051329</v>
      </c>
      <c r="T328" s="17">
        <v>0.15702922366550601</v>
      </c>
      <c r="U328" s="17">
        <v>6.8484035321635398E-2</v>
      </c>
      <c r="V328" s="17"/>
      <c r="W328" s="17">
        <v>0.10388661178086001</v>
      </c>
      <c r="X328" s="17">
        <v>0.15698397125785801</v>
      </c>
      <c r="Y328" s="17">
        <v>0.20400648874937</v>
      </c>
      <c r="Z328" s="17">
        <v>0.19291905202697299</v>
      </c>
      <c r="AA328" s="17">
        <v>7.6403399394297994E-2</v>
      </c>
      <c r="AB328" s="17"/>
      <c r="AC328" s="17">
        <v>0.124930637814437</v>
      </c>
      <c r="AD328" s="17">
        <v>0.159129066780307</v>
      </c>
      <c r="AE328" s="17">
        <v>0.155264675928068</v>
      </c>
    </row>
    <row r="329" spans="2:31" x14ac:dyDescent="0.35">
      <c r="B329" t="s">
        <v>158</v>
      </c>
      <c r="C329" s="17">
        <v>0.32763015853463701</v>
      </c>
      <c r="D329" s="17">
        <v>0.35617319347322202</v>
      </c>
      <c r="E329" s="17">
        <v>0.29806046227421801</v>
      </c>
      <c r="F329" s="17"/>
      <c r="G329" s="17">
        <v>0.33728135263996201</v>
      </c>
      <c r="H329" s="17">
        <v>0.33752872472787199</v>
      </c>
      <c r="I329" s="17">
        <v>0.29817744856888601</v>
      </c>
      <c r="J329" s="17">
        <v>0.34928580864227599</v>
      </c>
      <c r="K329" s="17">
        <v>0.36014764816545097</v>
      </c>
      <c r="L329" s="17">
        <v>0.29675884802816199</v>
      </c>
      <c r="M329" s="17"/>
      <c r="N329" s="17">
        <v>0.33040686903569</v>
      </c>
      <c r="O329" s="17">
        <v>0.320997243557335</v>
      </c>
      <c r="P329" s="17">
        <v>0.37193731567510702</v>
      </c>
      <c r="Q329" s="17">
        <v>0.30175045968648201</v>
      </c>
      <c r="R329" s="17"/>
      <c r="S329" s="17">
        <v>0.317733032408196</v>
      </c>
      <c r="T329" s="17">
        <v>0.34339395237181503</v>
      </c>
      <c r="U329" s="17">
        <v>0.32713763701735898</v>
      </c>
      <c r="V329" s="17"/>
      <c r="W329" s="17">
        <v>0.34376202573195602</v>
      </c>
      <c r="X329" s="17">
        <v>0.31823816175582298</v>
      </c>
      <c r="Y329" s="17">
        <v>0.33041621199276</v>
      </c>
      <c r="Z329" s="17">
        <v>0.33838812757527598</v>
      </c>
      <c r="AA329" s="17">
        <v>0.27391639754014002</v>
      </c>
      <c r="AB329" s="17"/>
      <c r="AC329" s="17">
        <v>0.36062329377749902</v>
      </c>
      <c r="AD329" s="17">
        <v>0.34169699563785599</v>
      </c>
      <c r="AE329" s="17">
        <v>0.325572527820012</v>
      </c>
    </row>
    <row r="330" spans="2:31" x14ac:dyDescent="0.35">
      <c r="B330" t="s">
        <v>159</v>
      </c>
      <c r="C330" s="17">
        <v>0.28001202296104399</v>
      </c>
      <c r="D330" s="17">
        <v>0.27522182143859197</v>
      </c>
      <c r="E330" s="17">
        <v>0.28624405796575603</v>
      </c>
      <c r="F330" s="17"/>
      <c r="G330" s="17">
        <v>0.32424368033085499</v>
      </c>
      <c r="H330" s="17">
        <v>0.21948342478615901</v>
      </c>
      <c r="I330" s="17">
        <v>0.217328987640247</v>
      </c>
      <c r="J330" s="17">
        <v>0.26932046985881197</v>
      </c>
      <c r="K330" s="17">
        <v>0.27006783530448297</v>
      </c>
      <c r="L330" s="17">
        <v>0.35956378975820802</v>
      </c>
      <c r="M330" s="17"/>
      <c r="N330" s="17">
        <v>0.31251223145666701</v>
      </c>
      <c r="O330" s="17">
        <v>0.28619687693008999</v>
      </c>
      <c r="P330" s="17">
        <v>0.26144996701584</v>
      </c>
      <c r="Q330" s="17">
        <v>0.23819430641216999</v>
      </c>
      <c r="R330" s="17"/>
      <c r="S330" s="17">
        <v>0.28678885391884601</v>
      </c>
      <c r="T330" s="17">
        <v>0.27863314607692702</v>
      </c>
      <c r="U330" s="17">
        <v>0.26443172274333798</v>
      </c>
      <c r="V330" s="17"/>
      <c r="W330" s="17">
        <v>0.300342176584455</v>
      </c>
      <c r="X330" s="17">
        <v>0.25667742301617302</v>
      </c>
      <c r="Y330" s="17">
        <v>0.39409709010279398</v>
      </c>
      <c r="Z330" s="17">
        <v>0.18694034041382801</v>
      </c>
      <c r="AA330" s="17">
        <v>0.27303880405662501</v>
      </c>
      <c r="AB330" s="17"/>
      <c r="AC330" s="17">
        <v>0.28297231773286302</v>
      </c>
      <c r="AD330" s="17">
        <v>0.25877345361399101</v>
      </c>
      <c r="AE330" s="17">
        <v>0.43435871180047098</v>
      </c>
    </row>
    <row r="331" spans="2:31" x14ac:dyDescent="0.35">
      <c r="B331" t="s">
        <v>160</v>
      </c>
      <c r="C331" s="17">
        <v>0.22463651119432201</v>
      </c>
      <c r="D331" s="17">
        <v>0.17657581426503199</v>
      </c>
      <c r="E331" s="17">
        <v>0.27201197116535702</v>
      </c>
      <c r="F331" s="17"/>
      <c r="G331" s="17">
        <v>0.16134475446308799</v>
      </c>
      <c r="H331" s="17">
        <v>0.28540168062565202</v>
      </c>
      <c r="I331" s="17">
        <v>0.23800423591909101</v>
      </c>
      <c r="J331" s="17">
        <v>0.22191500469067299</v>
      </c>
      <c r="K331" s="17">
        <v>0.22984636305630601</v>
      </c>
      <c r="L331" s="17">
        <v>0.212601829873623</v>
      </c>
      <c r="M331" s="17"/>
      <c r="N331" s="17">
        <v>0.21120186148129899</v>
      </c>
      <c r="O331" s="17">
        <v>0.21467262802603801</v>
      </c>
      <c r="P331" s="17">
        <v>0.24453722575718401</v>
      </c>
      <c r="Q331" s="17">
        <v>0.23933787631075101</v>
      </c>
      <c r="R331" s="17"/>
      <c r="S331" s="17">
        <v>0.24706877280947001</v>
      </c>
      <c r="T331" s="17">
        <v>0.18430817550923301</v>
      </c>
      <c r="U331" s="17">
        <v>0.26652666840911998</v>
      </c>
      <c r="V331" s="17"/>
      <c r="W331" s="17">
        <v>0.226868509736637</v>
      </c>
      <c r="X331" s="17">
        <v>0.22340678003356501</v>
      </c>
      <c r="Y331" s="17">
        <v>7.1480209155076496E-2</v>
      </c>
      <c r="Z331" s="17">
        <v>0.281752479983922</v>
      </c>
      <c r="AA331" s="17">
        <v>0.26032309366693301</v>
      </c>
      <c r="AB331" s="17"/>
      <c r="AC331" s="17">
        <v>0.20845034965876699</v>
      </c>
      <c r="AD331" s="17">
        <v>0.19342472761513199</v>
      </c>
      <c r="AE331" s="17">
        <v>8.4804084451448103E-2</v>
      </c>
    </row>
    <row r="332" spans="2:31" x14ac:dyDescent="0.35">
      <c r="B332" t="s">
        <v>96</v>
      </c>
      <c r="C332" s="17">
        <v>4.3976096089089797E-2</v>
      </c>
      <c r="D332" s="17">
        <v>3.13658932391477E-2</v>
      </c>
      <c r="E332" s="17">
        <v>5.6318788806213098E-2</v>
      </c>
      <c r="F332" s="17"/>
      <c r="G332" s="17">
        <v>5.9757316467810399E-2</v>
      </c>
      <c r="H332" s="17">
        <v>3.7975026192224301E-2</v>
      </c>
      <c r="I332" s="17">
        <v>6.5222584363312699E-2</v>
      </c>
      <c r="J332" s="17">
        <v>4.9740696483419701E-2</v>
      </c>
      <c r="K332" s="17">
        <v>3.0498802244351499E-2</v>
      </c>
      <c r="L332" s="17">
        <v>2.8299262200934101E-2</v>
      </c>
      <c r="M332" s="17"/>
      <c r="N332" s="17">
        <v>2.34341399332294E-2</v>
      </c>
      <c r="O332" s="17">
        <v>3.89577348123131E-2</v>
      </c>
      <c r="P332" s="17">
        <v>2.2794584332872899E-2</v>
      </c>
      <c r="Q332" s="17">
        <v>9.2272105222944698E-2</v>
      </c>
      <c r="R332" s="17"/>
      <c r="S332" s="17">
        <v>3.2455610350197998E-2</v>
      </c>
      <c r="T332" s="17">
        <v>3.6635502376519802E-2</v>
      </c>
      <c r="U332" s="17">
        <v>7.3419936508546904E-2</v>
      </c>
      <c r="V332" s="17"/>
      <c r="W332" s="17">
        <v>2.5140676166091499E-2</v>
      </c>
      <c r="X332" s="17">
        <v>4.46936639365801E-2</v>
      </c>
      <c r="Y332" s="17">
        <v>0</v>
      </c>
      <c r="Z332" s="17">
        <v>0</v>
      </c>
      <c r="AA332" s="17">
        <v>0.11631830534200401</v>
      </c>
      <c r="AB332" s="17"/>
      <c r="AC332" s="17">
        <v>2.3023401016433302E-2</v>
      </c>
      <c r="AD332" s="17">
        <v>4.6975756352714899E-2</v>
      </c>
      <c r="AE332" s="17">
        <v>0</v>
      </c>
    </row>
    <row r="333" spans="2:31" x14ac:dyDescent="0.35">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row>
    <row r="334" spans="2:31" x14ac:dyDescent="0.35">
      <c r="B334" s="6" t="s">
        <v>166</v>
      </c>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row>
    <row r="335" spans="2:31" x14ac:dyDescent="0.35">
      <c r="B335" s="24" t="s">
        <v>60</v>
      </c>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row>
    <row r="336" spans="2:31" x14ac:dyDescent="0.35">
      <c r="B336" t="s">
        <v>157</v>
      </c>
      <c r="C336" s="17">
        <v>0.33463089645754901</v>
      </c>
      <c r="D336" s="17">
        <v>0.34690473259024102</v>
      </c>
      <c r="E336" s="17">
        <v>0.32117385466302201</v>
      </c>
      <c r="F336" s="17"/>
      <c r="G336" s="17">
        <v>0.40899013240133397</v>
      </c>
      <c r="H336" s="17">
        <v>0.354487699550741</v>
      </c>
      <c r="I336" s="17">
        <v>0.35416783542043501</v>
      </c>
      <c r="J336" s="17">
        <v>0.33632348764605402</v>
      </c>
      <c r="K336" s="17">
        <v>0.29543695571811102</v>
      </c>
      <c r="L336" s="17">
        <v>0.29234027905360999</v>
      </c>
      <c r="M336" s="17"/>
      <c r="N336" s="17">
        <v>0.35721869360652497</v>
      </c>
      <c r="O336" s="17">
        <v>0.35008021184186899</v>
      </c>
      <c r="P336" s="17">
        <v>0.29116475936686698</v>
      </c>
      <c r="Q336" s="17">
        <v>0.31875623833717398</v>
      </c>
      <c r="R336" s="17"/>
      <c r="S336" s="17">
        <v>0.27592336036482001</v>
      </c>
      <c r="T336" s="17">
        <v>0.37700207372268102</v>
      </c>
      <c r="U336" s="17">
        <v>0.29319729925947802</v>
      </c>
      <c r="V336" s="17"/>
      <c r="W336" s="17">
        <v>0.28678320288723902</v>
      </c>
      <c r="X336" s="17">
        <v>0.39969663635529001</v>
      </c>
      <c r="Y336" s="17">
        <v>0.414234320724787</v>
      </c>
      <c r="Z336" s="17">
        <v>0.35949458380502303</v>
      </c>
      <c r="AA336" s="17">
        <v>0.25388806174050499</v>
      </c>
      <c r="AB336" s="17"/>
      <c r="AC336" s="17">
        <v>0.315295309596486</v>
      </c>
      <c r="AD336" s="17">
        <v>0.39325813556424699</v>
      </c>
      <c r="AE336" s="17">
        <v>0.451403651464029</v>
      </c>
    </row>
    <row r="337" spans="2:31" x14ac:dyDescent="0.35">
      <c r="B337" t="s">
        <v>158</v>
      </c>
      <c r="C337" s="17">
        <v>0.44643416804542202</v>
      </c>
      <c r="D337" s="17">
        <v>0.439358764357489</v>
      </c>
      <c r="E337" s="17">
        <v>0.45362597059503901</v>
      </c>
      <c r="F337" s="17"/>
      <c r="G337" s="17">
        <v>0.31457204044206</v>
      </c>
      <c r="H337" s="17">
        <v>0.48374276440534902</v>
      </c>
      <c r="I337" s="17">
        <v>0.436749388179617</v>
      </c>
      <c r="J337" s="17">
        <v>0.459075695329972</v>
      </c>
      <c r="K337" s="17">
        <v>0.48735834061279099</v>
      </c>
      <c r="L337" s="17">
        <v>0.47117719784638401</v>
      </c>
      <c r="M337" s="17"/>
      <c r="N337" s="17">
        <v>0.45525814128853598</v>
      </c>
      <c r="O337" s="17">
        <v>0.436347479768455</v>
      </c>
      <c r="P337" s="17">
        <v>0.47560931385744998</v>
      </c>
      <c r="Q337" s="17">
        <v>0.42321035036820298</v>
      </c>
      <c r="R337" s="17"/>
      <c r="S337" s="17">
        <v>0.44738300231604999</v>
      </c>
      <c r="T337" s="17">
        <v>0.44882811534974298</v>
      </c>
      <c r="U337" s="17">
        <v>0.491271196621545</v>
      </c>
      <c r="V337" s="17"/>
      <c r="W337" s="17">
        <v>0.41713573005622301</v>
      </c>
      <c r="X337" s="17">
        <v>0.447452415650677</v>
      </c>
      <c r="Y337" s="17">
        <v>0.42472389809704503</v>
      </c>
      <c r="Z337" s="17">
        <v>0.248199160994966</v>
      </c>
      <c r="AA337" s="17">
        <v>0.55176557726809194</v>
      </c>
      <c r="AB337" s="17"/>
      <c r="AC337" s="17">
        <v>0.43192702727670601</v>
      </c>
      <c r="AD337" s="17">
        <v>0.44488605838872802</v>
      </c>
      <c r="AE337" s="17">
        <v>0.39874129635864197</v>
      </c>
    </row>
    <row r="338" spans="2:31" x14ac:dyDescent="0.35">
      <c r="B338" t="s">
        <v>159</v>
      </c>
      <c r="C338" s="17">
        <v>0.14030006864341499</v>
      </c>
      <c r="D338" s="17">
        <v>0.13667121297579901</v>
      </c>
      <c r="E338" s="17">
        <v>0.144600171612291</v>
      </c>
      <c r="F338" s="17"/>
      <c r="G338" s="17">
        <v>0.17115448091931501</v>
      </c>
      <c r="H338" s="17">
        <v>0.119611143668092</v>
      </c>
      <c r="I338" s="17">
        <v>0.106573080921001</v>
      </c>
      <c r="J338" s="17">
        <v>9.9348028168235E-2</v>
      </c>
      <c r="K338" s="17">
        <v>0.15099161571045999</v>
      </c>
      <c r="L338" s="17">
        <v>0.17715117425818</v>
      </c>
      <c r="M338" s="17"/>
      <c r="N338" s="17">
        <v>0.13928640951336299</v>
      </c>
      <c r="O338" s="17">
        <v>0.12616898216206901</v>
      </c>
      <c r="P338" s="17">
        <v>0.15151546730055501</v>
      </c>
      <c r="Q338" s="17">
        <v>0.14756637722215901</v>
      </c>
      <c r="R338" s="17"/>
      <c r="S338" s="17">
        <v>0.18654596764852599</v>
      </c>
      <c r="T338" s="17">
        <v>0.109057034329439</v>
      </c>
      <c r="U338" s="17">
        <v>0.13052950515706199</v>
      </c>
      <c r="V338" s="17"/>
      <c r="W338" s="17">
        <v>0.20784290999500701</v>
      </c>
      <c r="X338" s="17">
        <v>0.10242103961556601</v>
      </c>
      <c r="Y338" s="17">
        <v>0.11106157164503599</v>
      </c>
      <c r="Z338" s="17">
        <v>0.267528905390847</v>
      </c>
      <c r="AA338" s="17">
        <v>7.5755573448625796E-2</v>
      </c>
      <c r="AB338" s="17"/>
      <c r="AC338" s="17">
        <v>0.17806503191176101</v>
      </c>
      <c r="AD338" s="17">
        <v>0.105905240594544</v>
      </c>
      <c r="AE338" s="17">
        <v>9.11329074517606E-2</v>
      </c>
    </row>
    <row r="339" spans="2:31" x14ac:dyDescent="0.35">
      <c r="B339" t="s">
        <v>160</v>
      </c>
      <c r="C339" s="17">
        <v>4.18970935320086E-2</v>
      </c>
      <c r="D339" s="17">
        <v>4.1418968029361902E-2</v>
      </c>
      <c r="E339" s="17">
        <v>4.2600894538572298E-2</v>
      </c>
      <c r="F339" s="17"/>
      <c r="G339" s="17">
        <v>6.9428956356605398E-2</v>
      </c>
      <c r="H339" s="17">
        <v>2.10791961879087E-2</v>
      </c>
      <c r="I339" s="17">
        <v>3.00268861468009E-2</v>
      </c>
      <c r="J339" s="17">
        <v>5.3176861057038602E-2</v>
      </c>
      <c r="K339" s="17">
        <v>3.7924978161625801E-2</v>
      </c>
      <c r="L339" s="17">
        <v>4.4287793564545E-2</v>
      </c>
      <c r="M339" s="17"/>
      <c r="N339" s="17">
        <v>2.2398459396304301E-2</v>
      </c>
      <c r="O339" s="17">
        <v>5.2519556627821901E-2</v>
      </c>
      <c r="P339" s="17">
        <v>3.8252993053507101E-2</v>
      </c>
      <c r="Q339" s="17">
        <v>6.1367355685042202E-2</v>
      </c>
      <c r="R339" s="17"/>
      <c r="S339" s="17">
        <v>5.7619022284754497E-2</v>
      </c>
      <c r="T339" s="17">
        <v>3.16802919503388E-2</v>
      </c>
      <c r="U339" s="17">
        <v>3.50249300406697E-2</v>
      </c>
      <c r="V339" s="17"/>
      <c r="W339" s="17">
        <v>5.8299803083398001E-2</v>
      </c>
      <c r="X339" s="17">
        <v>1.7602579186977899E-2</v>
      </c>
      <c r="Y339" s="17">
        <v>4.9980209533131301E-2</v>
      </c>
      <c r="Z339" s="17">
        <v>0</v>
      </c>
      <c r="AA339" s="17">
        <v>2.5433087570683799E-2</v>
      </c>
      <c r="AB339" s="17"/>
      <c r="AC339" s="17">
        <v>4.6187907308857898E-2</v>
      </c>
      <c r="AD339" s="17">
        <v>2.9400321006221499E-2</v>
      </c>
      <c r="AE339" s="17">
        <v>4.0537675617199002E-2</v>
      </c>
    </row>
    <row r="340" spans="2:31" x14ac:dyDescent="0.35">
      <c r="B340" t="s">
        <v>96</v>
      </c>
      <c r="C340" s="17">
        <v>3.6737773321605903E-2</v>
      </c>
      <c r="D340" s="17">
        <v>3.56463220471082E-2</v>
      </c>
      <c r="E340" s="17">
        <v>3.7999108591076199E-2</v>
      </c>
      <c r="F340" s="17"/>
      <c r="G340" s="17">
        <v>3.5854389880686198E-2</v>
      </c>
      <c r="H340" s="17">
        <v>2.10791961879087E-2</v>
      </c>
      <c r="I340" s="17">
        <v>7.2482809332146694E-2</v>
      </c>
      <c r="J340" s="17">
        <v>5.2075927798700399E-2</v>
      </c>
      <c r="K340" s="17">
        <v>2.82881097970114E-2</v>
      </c>
      <c r="L340" s="17">
        <v>1.50435552772806E-2</v>
      </c>
      <c r="M340" s="17"/>
      <c r="N340" s="17">
        <v>2.5838296195272299E-2</v>
      </c>
      <c r="O340" s="17">
        <v>3.4883769599784398E-2</v>
      </c>
      <c r="P340" s="17">
        <v>4.3457466421621099E-2</v>
      </c>
      <c r="Q340" s="17">
        <v>4.90996783874217E-2</v>
      </c>
      <c r="R340" s="17"/>
      <c r="S340" s="17">
        <v>3.2528647385849797E-2</v>
      </c>
      <c r="T340" s="17">
        <v>3.3432484647797599E-2</v>
      </c>
      <c r="U340" s="17">
        <v>4.9977068921246197E-2</v>
      </c>
      <c r="V340" s="17"/>
      <c r="W340" s="17">
        <v>2.9938353978133599E-2</v>
      </c>
      <c r="X340" s="17">
        <v>3.2827329191489202E-2</v>
      </c>
      <c r="Y340" s="17">
        <v>0</v>
      </c>
      <c r="Z340" s="17">
        <v>0.124777349809164</v>
      </c>
      <c r="AA340" s="17">
        <v>9.3157699972092806E-2</v>
      </c>
      <c r="AB340" s="17"/>
      <c r="AC340" s="17">
        <v>2.8524723906188602E-2</v>
      </c>
      <c r="AD340" s="17">
        <v>2.65502444462603E-2</v>
      </c>
      <c r="AE340" s="17">
        <v>1.81844691083697E-2</v>
      </c>
    </row>
    <row r="341" spans="2:31" x14ac:dyDescent="0.35">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row>
    <row r="342" spans="2:31" x14ac:dyDescent="0.35">
      <c r="B342" s="6" t="s">
        <v>167</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row>
    <row r="343" spans="2:31" x14ac:dyDescent="0.35">
      <c r="B343" s="24" t="s">
        <v>60</v>
      </c>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row>
    <row r="344" spans="2:31" x14ac:dyDescent="0.35">
      <c r="B344" t="s">
        <v>157</v>
      </c>
      <c r="C344" s="17">
        <v>0.35444591561411898</v>
      </c>
      <c r="D344" s="17">
        <v>0.37551445783587201</v>
      </c>
      <c r="E344" s="17">
        <v>0.33267667054168898</v>
      </c>
      <c r="F344" s="17"/>
      <c r="G344" s="17">
        <v>0.341979086016928</v>
      </c>
      <c r="H344" s="17">
        <v>0.27987798080417597</v>
      </c>
      <c r="I344" s="17">
        <v>0.36241404666073401</v>
      </c>
      <c r="J344" s="17">
        <v>0.41382023031563298</v>
      </c>
      <c r="K344" s="17">
        <v>0.37650239551129699</v>
      </c>
      <c r="L344" s="17">
        <v>0.34641018665358803</v>
      </c>
      <c r="M344" s="17"/>
      <c r="N344" s="17">
        <v>0.38455823631809299</v>
      </c>
      <c r="O344" s="17">
        <v>0.374637598201706</v>
      </c>
      <c r="P344" s="17">
        <v>0.31885893161701601</v>
      </c>
      <c r="Q344" s="17">
        <v>0.31634236576709401</v>
      </c>
      <c r="R344" s="17"/>
      <c r="S344" s="17">
        <v>0.32253826419279302</v>
      </c>
      <c r="T344" s="17">
        <v>0.399072016082756</v>
      </c>
      <c r="U344" s="17">
        <v>0.30878441192428302</v>
      </c>
      <c r="V344" s="17"/>
      <c r="W344" s="17">
        <v>0.35242875833703002</v>
      </c>
      <c r="X344" s="17">
        <v>0.379746478593952</v>
      </c>
      <c r="Y344" s="17">
        <v>0.47363615873744702</v>
      </c>
      <c r="Z344" s="17">
        <v>0.48427193361418702</v>
      </c>
      <c r="AA344" s="17">
        <v>0.24537008620981601</v>
      </c>
      <c r="AB344" s="17"/>
      <c r="AC344" s="17">
        <v>0.33277038808687598</v>
      </c>
      <c r="AD344" s="17">
        <v>0.398208446056245</v>
      </c>
      <c r="AE344" s="17">
        <v>0.49316518727820002</v>
      </c>
    </row>
    <row r="345" spans="2:31" x14ac:dyDescent="0.35">
      <c r="B345" t="s">
        <v>158</v>
      </c>
      <c r="C345" s="17">
        <v>0.42267971701384799</v>
      </c>
      <c r="D345" s="17">
        <v>0.41355881326514399</v>
      </c>
      <c r="E345" s="17">
        <v>0.43169256876366602</v>
      </c>
      <c r="F345" s="17"/>
      <c r="G345" s="17">
        <v>0.38514090850104798</v>
      </c>
      <c r="H345" s="17">
        <v>0.424688542025216</v>
      </c>
      <c r="I345" s="17">
        <v>0.39847629079251701</v>
      </c>
      <c r="J345" s="17">
        <v>0.41854255930907103</v>
      </c>
      <c r="K345" s="17">
        <v>0.40479050530830901</v>
      </c>
      <c r="L345" s="17">
        <v>0.48622075312366497</v>
      </c>
      <c r="M345" s="17"/>
      <c r="N345" s="17">
        <v>0.43596629303085199</v>
      </c>
      <c r="O345" s="17">
        <v>0.38291585016010099</v>
      </c>
      <c r="P345" s="17">
        <v>0.48901821911413501</v>
      </c>
      <c r="Q345" s="17">
        <v>0.397113512057788</v>
      </c>
      <c r="R345" s="17"/>
      <c r="S345" s="17">
        <v>0.40920638558789901</v>
      </c>
      <c r="T345" s="17">
        <v>0.43802026118472198</v>
      </c>
      <c r="U345" s="17">
        <v>0.439974568586465</v>
      </c>
      <c r="V345" s="17"/>
      <c r="W345" s="17">
        <v>0.40951830989129101</v>
      </c>
      <c r="X345" s="17">
        <v>0.403832653190554</v>
      </c>
      <c r="Y345" s="17">
        <v>0.31982348757111201</v>
      </c>
      <c r="Z345" s="17">
        <v>0.12342181118580201</v>
      </c>
      <c r="AA345" s="17">
        <v>0.49626842427650503</v>
      </c>
      <c r="AB345" s="17"/>
      <c r="AC345" s="17">
        <v>0.42151492142782399</v>
      </c>
      <c r="AD345" s="17">
        <v>0.40810119507304399</v>
      </c>
      <c r="AE345" s="17">
        <v>0.273761885229722</v>
      </c>
    </row>
    <row r="346" spans="2:31" x14ac:dyDescent="0.35">
      <c r="B346" t="s">
        <v>159</v>
      </c>
      <c r="C346" s="17">
        <v>0.138739260238815</v>
      </c>
      <c r="D346" s="17">
        <v>0.138453712884264</v>
      </c>
      <c r="E346" s="17">
        <v>0.13982617419448101</v>
      </c>
      <c r="F346" s="17"/>
      <c r="G346" s="17">
        <v>0.17713021256609601</v>
      </c>
      <c r="H346" s="17">
        <v>0.20543062732755299</v>
      </c>
      <c r="I346" s="17">
        <v>0.125276356656915</v>
      </c>
      <c r="J346" s="17">
        <v>9.2475699020997296E-2</v>
      </c>
      <c r="K346" s="17">
        <v>0.139852351834549</v>
      </c>
      <c r="L346" s="17">
        <v>0.10982555973454899</v>
      </c>
      <c r="M346" s="17"/>
      <c r="N346" s="17">
        <v>0.124671261474574</v>
      </c>
      <c r="O346" s="17">
        <v>0.14168847874835599</v>
      </c>
      <c r="P346" s="17">
        <v>0.117963971069938</v>
      </c>
      <c r="Q346" s="17">
        <v>0.17141215590848699</v>
      </c>
      <c r="R346" s="17"/>
      <c r="S346" s="17">
        <v>0.17466856690688801</v>
      </c>
      <c r="T346" s="17">
        <v>9.8231641969653102E-2</v>
      </c>
      <c r="U346" s="17">
        <v>0.16614831247033701</v>
      </c>
      <c r="V346" s="17"/>
      <c r="W346" s="17">
        <v>0.16981819067524601</v>
      </c>
      <c r="X346" s="17">
        <v>0.13517477724694599</v>
      </c>
      <c r="Y346" s="17">
        <v>0.11239080381151299</v>
      </c>
      <c r="Z346" s="17">
        <v>0.267528905390847</v>
      </c>
      <c r="AA346" s="17">
        <v>0.13456316039206001</v>
      </c>
      <c r="AB346" s="17"/>
      <c r="AC346" s="17">
        <v>0.14664678877861601</v>
      </c>
      <c r="AD346" s="17">
        <v>0.124177843339322</v>
      </c>
      <c r="AE346" s="17">
        <v>0.171439174391747</v>
      </c>
    </row>
    <row r="347" spans="2:31" x14ac:dyDescent="0.35">
      <c r="B347" t="s">
        <v>160</v>
      </c>
      <c r="C347" s="17">
        <v>4.4322000715264501E-2</v>
      </c>
      <c r="D347" s="17">
        <v>4.6578493430500301E-2</v>
      </c>
      <c r="E347" s="17">
        <v>4.2419310737966197E-2</v>
      </c>
      <c r="F347" s="17"/>
      <c r="G347" s="17">
        <v>6.5871134682023103E-2</v>
      </c>
      <c r="H347" s="17">
        <v>4.7844457467236902E-2</v>
      </c>
      <c r="I347" s="17">
        <v>4.5533322355933797E-2</v>
      </c>
      <c r="J347" s="17">
        <v>3.1192210759778499E-2</v>
      </c>
      <c r="K347" s="17">
        <v>4.0929769184219998E-2</v>
      </c>
      <c r="L347" s="17">
        <v>3.8081376236366697E-2</v>
      </c>
      <c r="M347" s="17"/>
      <c r="N347" s="17">
        <v>3.3372418259299298E-2</v>
      </c>
      <c r="O347" s="17">
        <v>6.7920619159440407E-2</v>
      </c>
      <c r="P347" s="17">
        <v>2.6781206630554801E-2</v>
      </c>
      <c r="Q347" s="17">
        <v>4.5671898241584602E-2</v>
      </c>
      <c r="R347" s="17"/>
      <c r="S347" s="17">
        <v>6.20812048975578E-2</v>
      </c>
      <c r="T347" s="17">
        <v>2.6571894809994501E-2</v>
      </c>
      <c r="U347" s="17">
        <v>3.0146437717810001E-2</v>
      </c>
      <c r="V347" s="17"/>
      <c r="W347" s="17">
        <v>4.0449665780478199E-2</v>
      </c>
      <c r="X347" s="17">
        <v>3.8365348598766502E-2</v>
      </c>
      <c r="Y347" s="17">
        <v>9.4149549879927602E-2</v>
      </c>
      <c r="Z347" s="17">
        <v>0</v>
      </c>
      <c r="AA347" s="17">
        <v>3.8146874925592503E-2</v>
      </c>
      <c r="AB347" s="17"/>
      <c r="AC347" s="17">
        <v>6.68126585414478E-2</v>
      </c>
      <c r="AD347" s="17">
        <v>3.2468755657033402E-2</v>
      </c>
      <c r="AE347" s="17">
        <v>4.3449283991962101E-2</v>
      </c>
    </row>
    <row r="348" spans="2:31" x14ac:dyDescent="0.35">
      <c r="B348" t="s">
        <v>96</v>
      </c>
      <c r="C348" s="17">
        <v>3.9813106417952999E-2</v>
      </c>
      <c r="D348" s="17">
        <v>2.5894522584220401E-2</v>
      </c>
      <c r="E348" s="17">
        <v>5.33852757621971E-2</v>
      </c>
      <c r="F348" s="17"/>
      <c r="G348" s="17">
        <v>2.98786582339052E-2</v>
      </c>
      <c r="H348" s="17">
        <v>4.2158392375817498E-2</v>
      </c>
      <c r="I348" s="17">
        <v>6.8299983533900696E-2</v>
      </c>
      <c r="J348" s="17">
        <v>4.39693005945202E-2</v>
      </c>
      <c r="K348" s="17">
        <v>3.7924978161625801E-2</v>
      </c>
      <c r="L348" s="17">
        <v>1.9462124251831799E-2</v>
      </c>
      <c r="M348" s="17"/>
      <c r="N348" s="17">
        <v>2.1431790917180699E-2</v>
      </c>
      <c r="O348" s="17">
        <v>3.2837453730396503E-2</v>
      </c>
      <c r="P348" s="17">
        <v>4.7377671568355997E-2</v>
      </c>
      <c r="Q348" s="17">
        <v>6.9460068025046395E-2</v>
      </c>
      <c r="R348" s="17"/>
      <c r="S348" s="17">
        <v>3.1505578414862297E-2</v>
      </c>
      <c r="T348" s="17">
        <v>3.8104185952874799E-2</v>
      </c>
      <c r="U348" s="17">
        <v>5.4946269301105001E-2</v>
      </c>
      <c r="V348" s="17"/>
      <c r="W348" s="17">
        <v>2.77850753159543E-2</v>
      </c>
      <c r="X348" s="17">
        <v>4.2880742369781302E-2</v>
      </c>
      <c r="Y348" s="17">
        <v>0</v>
      </c>
      <c r="Z348" s="17">
        <v>0.124777349809164</v>
      </c>
      <c r="AA348" s="17">
        <v>8.5651454196026697E-2</v>
      </c>
      <c r="AB348" s="17"/>
      <c r="AC348" s="17">
        <v>3.2255243165236501E-2</v>
      </c>
      <c r="AD348" s="17">
        <v>3.70437598743555E-2</v>
      </c>
      <c r="AE348" s="17">
        <v>1.81844691083697E-2</v>
      </c>
    </row>
    <row r="349" spans="2:31" x14ac:dyDescent="0.35">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row>
    <row r="350" spans="2:31" x14ac:dyDescent="0.35">
      <c r="B350" s="6" t="s">
        <v>169</v>
      </c>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row>
    <row r="351" spans="2:31" x14ac:dyDescent="0.35">
      <c r="B351" s="24" t="s">
        <v>60</v>
      </c>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row>
    <row r="352" spans="2:31" x14ac:dyDescent="0.35">
      <c r="B352" t="s">
        <v>157</v>
      </c>
      <c r="C352" s="17">
        <v>0.115990614284441</v>
      </c>
      <c r="D352" s="17">
        <v>0.140798964223913</v>
      </c>
      <c r="E352" s="17">
        <v>8.9239569986846304E-2</v>
      </c>
      <c r="F352" s="17"/>
      <c r="G352" s="17">
        <v>9.6836001931473403E-2</v>
      </c>
      <c r="H352" s="17">
        <v>0.14637640494741999</v>
      </c>
      <c r="I352" s="17">
        <v>0.13881082032311701</v>
      </c>
      <c r="J352" s="17">
        <v>0.115509416213719</v>
      </c>
      <c r="K352" s="17">
        <v>0.115363131635386</v>
      </c>
      <c r="L352" s="17">
        <v>9.0363435482717094E-2</v>
      </c>
      <c r="M352" s="17"/>
      <c r="N352" s="17">
        <v>0.122876323218994</v>
      </c>
      <c r="O352" s="17">
        <v>0.115095175929746</v>
      </c>
      <c r="P352" s="17">
        <v>9.0157685902157503E-2</v>
      </c>
      <c r="Q352" s="17">
        <v>0.123436833808886</v>
      </c>
      <c r="R352" s="17"/>
      <c r="S352" s="17">
        <v>0.112574912702313</v>
      </c>
      <c r="T352" s="17">
        <v>0.139580040262616</v>
      </c>
      <c r="U352" s="17">
        <v>7.4517154156486104E-2</v>
      </c>
      <c r="V352" s="17"/>
      <c r="W352" s="17">
        <v>8.9250485367945998E-2</v>
      </c>
      <c r="X352" s="17">
        <v>0.14476725834892701</v>
      </c>
      <c r="Y352" s="17">
        <v>0.22944300312236501</v>
      </c>
      <c r="Z352" s="17">
        <v>0.31769640183613701</v>
      </c>
      <c r="AA352" s="17">
        <v>6.97725666796776E-2</v>
      </c>
      <c r="AB352" s="17"/>
      <c r="AC352" s="17">
        <v>0.10207382669634001</v>
      </c>
      <c r="AD352" s="17">
        <v>0.139113221993555</v>
      </c>
      <c r="AE352" s="17">
        <v>0.19689827805301099</v>
      </c>
    </row>
    <row r="353" spans="2:31" x14ac:dyDescent="0.35">
      <c r="B353" t="s">
        <v>158</v>
      </c>
      <c r="C353" s="17">
        <v>0.31018412526720401</v>
      </c>
      <c r="D353" s="17">
        <v>0.34475927228525499</v>
      </c>
      <c r="E353" s="17">
        <v>0.27666169730554002</v>
      </c>
      <c r="F353" s="17"/>
      <c r="G353" s="17">
        <v>0.31115230533490901</v>
      </c>
      <c r="H353" s="17">
        <v>0.28684123471492501</v>
      </c>
      <c r="I353" s="17">
        <v>0.31368388477801901</v>
      </c>
      <c r="J353" s="17">
        <v>0.30655080610469898</v>
      </c>
      <c r="K353" s="17">
        <v>0.31329409857525398</v>
      </c>
      <c r="L353" s="17">
        <v>0.32063954125454402</v>
      </c>
      <c r="M353" s="17"/>
      <c r="N353" s="17">
        <v>0.30382042075535598</v>
      </c>
      <c r="O353" s="17">
        <v>0.30948355472036398</v>
      </c>
      <c r="P353" s="17">
        <v>0.40023465512053003</v>
      </c>
      <c r="Q353" s="17">
        <v>0.26049826013779698</v>
      </c>
      <c r="R353" s="17"/>
      <c r="S353" s="17">
        <v>0.29185119364304901</v>
      </c>
      <c r="T353" s="17">
        <v>0.33328058102055402</v>
      </c>
      <c r="U353" s="17">
        <v>0.30751169277613499</v>
      </c>
      <c r="V353" s="17"/>
      <c r="W353" s="17">
        <v>0.32609192505921197</v>
      </c>
      <c r="X353" s="17">
        <v>0.26581550632501</v>
      </c>
      <c r="Y353" s="17">
        <v>0.30190737545838497</v>
      </c>
      <c r="Z353" s="17">
        <v>0.29135288158721401</v>
      </c>
      <c r="AA353" s="17">
        <v>0.279505028585746</v>
      </c>
      <c r="AB353" s="17"/>
      <c r="AC353" s="17">
        <v>0.32267531402887101</v>
      </c>
      <c r="AD353" s="17">
        <v>0.30922283804766998</v>
      </c>
      <c r="AE353" s="17">
        <v>0.32069568844608498</v>
      </c>
    </row>
    <row r="354" spans="2:31" x14ac:dyDescent="0.35">
      <c r="B354" t="s">
        <v>159</v>
      </c>
      <c r="C354" s="17">
        <v>0.26962367749208799</v>
      </c>
      <c r="D354" s="17">
        <v>0.24058104418630499</v>
      </c>
      <c r="E354" s="17">
        <v>0.299036993586133</v>
      </c>
      <c r="F354" s="17"/>
      <c r="G354" s="17">
        <v>0.275021742319359</v>
      </c>
      <c r="H354" s="17">
        <v>0.26732788225339599</v>
      </c>
      <c r="I354" s="17">
        <v>0.22766661177966899</v>
      </c>
      <c r="J354" s="17">
        <v>0.28319849295189098</v>
      </c>
      <c r="K354" s="17">
        <v>0.22613327509766901</v>
      </c>
      <c r="L354" s="17">
        <v>0.336525968799122</v>
      </c>
      <c r="M354" s="17"/>
      <c r="N354" s="17">
        <v>0.27573001232095001</v>
      </c>
      <c r="O354" s="17">
        <v>0.28509137630114501</v>
      </c>
      <c r="P354" s="17">
        <v>0.199896622525078</v>
      </c>
      <c r="Q354" s="17">
        <v>0.29770206073203198</v>
      </c>
      <c r="R354" s="17"/>
      <c r="S354" s="17">
        <v>0.233434518324273</v>
      </c>
      <c r="T354" s="17">
        <v>0.28673065567233702</v>
      </c>
      <c r="U354" s="17">
        <v>0.28577631051473501</v>
      </c>
      <c r="V354" s="17"/>
      <c r="W354" s="17">
        <v>0.25477318793257397</v>
      </c>
      <c r="X354" s="17">
        <v>0.29475399693753301</v>
      </c>
      <c r="Y354" s="17">
        <v>0.27652117608128901</v>
      </c>
      <c r="Z354" s="17">
        <v>0.321453475735478</v>
      </c>
      <c r="AA354" s="17">
        <v>0.29400134227663499</v>
      </c>
      <c r="AB354" s="17"/>
      <c r="AC354" s="17">
        <v>0.24641317470596899</v>
      </c>
      <c r="AD354" s="17">
        <v>0.29183625698525301</v>
      </c>
      <c r="AE354" s="17">
        <v>0.30762595042638302</v>
      </c>
    </row>
    <row r="355" spans="2:31" x14ac:dyDescent="0.35">
      <c r="B355" t="s">
        <v>160</v>
      </c>
      <c r="C355" s="17">
        <v>0.26812741173586402</v>
      </c>
      <c r="D355" s="17">
        <v>0.25532387566301601</v>
      </c>
      <c r="E355" s="17">
        <v>0.28196931363526101</v>
      </c>
      <c r="F355" s="17"/>
      <c r="G355" s="17">
        <v>0.26079045562102998</v>
      </c>
      <c r="H355" s="17">
        <v>0.25729608570844098</v>
      </c>
      <c r="I355" s="17">
        <v>0.27639677366238402</v>
      </c>
      <c r="J355" s="17">
        <v>0.24733581956155201</v>
      </c>
      <c r="K355" s="17">
        <v>0.32363926387591202</v>
      </c>
      <c r="L355" s="17">
        <v>0.23300893021178501</v>
      </c>
      <c r="M355" s="17"/>
      <c r="N355" s="17">
        <v>0.28533591067604402</v>
      </c>
      <c r="O355" s="17">
        <v>0.26485483617644301</v>
      </c>
      <c r="P355" s="17">
        <v>0.26970877248493302</v>
      </c>
      <c r="Q355" s="17">
        <v>0.23728811809383901</v>
      </c>
      <c r="R355" s="17"/>
      <c r="S355" s="17">
        <v>0.34590505913508601</v>
      </c>
      <c r="T355" s="17">
        <v>0.20912250936646101</v>
      </c>
      <c r="U355" s="17">
        <v>0.27376814680848299</v>
      </c>
      <c r="V355" s="17"/>
      <c r="W355" s="17">
        <v>0.31144203124917502</v>
      </c>
      <c r="X355" s="17">
        <v>0.25797963882588199</v>
      </c>
      <c r="Y355" s="17">
        <v>0.176028606078176</v>
      </c>
      <c r="Z355" s="17">
        <v>6.9497240841171107E-2</v>
      </c>
      <c r="AA355" s="17">
        <v>0.28038441258414298</v>
      </c>
      <c r="AB355" s="17"/>
      <c r="AC355" s="17">
        <v>0.32021021114376003</v>
      </c>
      <c r="AD355" s="17">
        <v>0.22419454470609201</v>
      </c>
      <c r="AE355" s="17">
        <v>0.15659561396615099</v>
      </c>
    </row>
    <row r="356" spans="2:31" x14ac:dyDescent="0.35">
      <c r="B356" t="s">
        <v>96</v>
      </c>
      <c r="C356" s="17">
        <v>3.6074171220403302E-2</v>
      </c>
      <c r="D356" s="17">
        <v>1.8536843641511199E-2</v>
      </c>
      <c r="E356" s="17">
        <v>5.30924254862205E-2</v>
      </c>
      <c r="F356" s="17"/>
      <c r="G356" s="17">
        <v>5.6199494793228097E-2</v>
      </c>
      <c r="H356" s="17">
        <v>4.2158392375817498E-2</v>
      </c>
      <c r="I356" s="17">
        <v>4.3441909456810798E-2</v>
      </c>
      <c r="J356" s="17">
        <v>4.7405465168138997E-2</v>
      </c>
      <c r="K356" s="17">
        <v>2.1570230815779998E-2</v>
      </c>
      <c r="L356" s="17">
        <v>1.9462124251831799E-2</v>
      </c>
      <c r="M356" s="17"/>
      <c r="N356" s="17">
        <v>1.2237333028656899E-2</v>
      </c>
      <c r="O356" s="17">
        <v>2.54750568723018E-2</v>
      </c>
      <c r="P356" s="17">
        <v>4.0002263967301499E-2</v>
      </c>
      <c r="Q356" s="17">
        <v>8.1074727227445395E-2</v>
      </c>
      <c r="R356" s="17"/>
      <c r="S356" s="17">
        <v>1.6234316195279999E-2</v>
      </c>
      <c r="T356" s="17">
        <v>3.1286213678030403E-2</v>
      </c>
      <c r="U356" s="17">
        <v>5.8426695744160602E-2</v>
      </c>
      <c r="V356" s="17"/>
      <c r="W356" s="17">
        <v>1.8442370391093501E-2</v>
      </c>
      <c r="X356" s="17">
        <v>3.66835995626483E-2</v>
      </c>
      <c r="Y356" s="17">
        <v>1.6099839259784799E-2</v>
      </c>
      <c r="Z356" s="17">
        <v>0</v>
      </c>
      <c r="AA356" s="17">
        <v>7.6336649873798595E-2</v>
      </c>
      <c r="AB356" s="17"/>
      <c r="AC356" s="17">
        <v>8.6274734250610004E-3</v>
      </c>
      <c r="AD356" s="17">
        <v>3.56331382674294E-2</v>
      </c>
      <c r="AE356" s="17">
        <v>1.81844691083697E-2</v>
      </c>
    </row>
    <row r="357" spans="2:31" x14ac:dyDescent="0.35">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row>
    <row r="358" spans="2:31" x14ac:dyDescent="0.35">
      <c r="B358" s="6" t="s">
        <v>170</v>
      </c>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row>
    <row r="359" spans="2:31" x14ac:dyDescent="0.35">
      <c r="B359" s="24" t="s">
        <v>60</v>
      </c>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row>
    <row r="360" spans="2:31" x14ac:dyDescent="0.35">
      <c r="B360" t="s">
        <v>157</v>
      </c>
      <c r="C360" s="17">
        <v>0.28558720001340099</v>
      </c>
      <c r="D360" s="17">
        <v>0.261614903804129</v>
      </c>
      <c r="E360" s="17">
        <v>0.30657894194080398</v>
      </c>
      <c r="F360" s="17"/>
      <c r="G360" s="17">
        <v>0.37783347589761401</v>
      </c>
      <c r="H360" s="17">
        <v>0.27419191571275597</v>
      </c>
      <c r="I360" s="17">
        <v>0.273319374491796</v>
      </c>
      <c r="J360" s="17">
        <v>0.32478069586825498</v>
      </c>
      <c r="K360" s="17">
        <v>0.22692737367292301</v>
      </c>
      <c r="L360" s="17">
        <v>0.27456389933637199</v>
      </c>
      <c r="M360" s="17"/>
      <c r="N360" s="17">
        <v>0.27881221329661898</v>
      </c>
      <c r="O360" s="17">
        <v>0.32646124630673301</v>
      </c>
      <c r="P360" s="17">
        <v>0.25167356096676702</v>
      </c>
      <c r="Q360" s="17">
        <v>0.27162155138144201</v>
      </c>
      <c r="R360" s="17"/>
      <c r="S360" s="17">
        <v>0.207685873725998</v>
      </c>
      <c r="T360" s="17">
        <v>0.32815581530406801</v>
      </c>
      <c r="U360" s="17">
        <v>0.270178821245669</v>
      </c>
      <c r="V360" s="17"/>
      <c r="W360" s="17">
        <v>0.24679273477911601</v>
      </c>
      <c r="X360" s="17">
        <v>0.31139988683945302</v>
      </c>
      <c r="Y360" s="17">
        <v>0.43641640606620502</v>
      </c>
      <c r="Z360" s="17">
        <v>0.35949458380502303</v>
      </c>
      <c r="AA360" s="17">
        <v>0.21052836219450499</v>
      </c>
      <c r="AB360" s="17"/>
      <c r="AC360" s="17">
        <v>0.27457073727969</v>
      </c>
      <c r="AD360" s="17">
        <v>0.31668404003409101</v>
      </c>
      <c r="AE360" s="17">
        <v>0.36547034121928901</v>
      </c>
    </row>
    <row r="361" spans="2:31" x14ac:dyDescent="0.35">
      <c r="B361" t="s">
        <v>158</v>
      </c>
      <c r="C361" s="17">
        <v>0.44672381098027902</v>
      </c>
      <c r="D361" s="17">
        <v>0.45874798497748498</v>
      </c>
      <c r="E361" s="17">
        <v>0.435613343339669</v>
      </c>
      <c r="F361" s="17"/>
      <c r="G361" s="17">
        <v>0.38883681674306197</v>
      </c>
      <c r="H361" s="17">
        <v>0.48240243076746597</v>
      </c>
      <c r="I361" s="17">
        <v>0.41927097942755398</v>
      </c>
      <c r="J361" s="17">
        <v>0.41854255930907103</v>
      </c>
      <c r="K361" s="17">
        <v>0.50379888959784802</v>
      </c>
      <c r="L361" s="17">
        <v>0.448982249154595</v>
      </c>
      <c r="M361" s="17"/>
      <c r="N361" s="17">
        <v>0.446475063047446</v>
      </c>
      <c r="O361" s="17">
        <v>0.40085035188066698</v>
      </c>
      <c r="P361" s="17">
        <v>0.52734176534941501</v>
      </c>
      <c r="Q361" s="17">
        <v>0.45113440680739297</v>
      </c>
      <c r="R361" s="17"/>
      <c r="S361" s="17">
        <v>0.44617873658145601</v>
      </c>
      <c r="T361" s="17">
        <v>0.46122330960769697</v>
      </c>
      <c r="U361" s="17">
        <v>0.456806932868287</v>
      </c>
      <c r="V361" s="17"/>
      <c r="W361" s="17">
        <v>0.43773004339386701</v>
      </c>
      <c r="X361" s="17">
        <v>0.443457021295942</v>
      </c>
      <c r="Y361" s="17">
        <v>0.415547942383372</v>
      </c>
      <c r="Z361" s="17">
        <v>0.248199160994966</v>
      </c>
      <c r="AA361" s="17">
        <v>0.52054454377160297</v>
      </c>
      <c r="AB361" s="17"/>
      <c r="AC361" s="17">
        <v>0.39401477119459399</v>
      </c>
      <c r="AD361" s="17">
        <v>0.47708323324227903</v>
      </c>
      <c r="AE361" s="17">
        <v>0.47566361750180403</v>
      </c>
    </row>
    <row r="362" spans="2:31" x14ac:dyDescent="0.35">
      <c r="B362" t="s">
        <v>159</v>
      </c>
      <c r="C362" s="17">
        <v>0.15503206298786601</v>
      </c>
      <c r="D362" s="17">
        <v>0.157140067216438</v>
      </c>
      <c r="E362" s="17">
        <v>0.15392063594785099</v>
      </c>
      <c r="F362" s="17"/>
      <c r="G362" s="17">
        <v>0.12804636112203199</v>
      </c>
      <c r="H362" s="17">
        <v>0.16461256858961901</v>
      </c>
      <c r="I362" s="17">
        <v>0.16662685321460199</v>
      </c>
      <c r="J362" s="17">
        <v>0.11556128257659599</v>
      </c>
      <c r="K362" s="17">
        <v>0.16884875856760301</v>
      </c>
      <c r="L362" s="17">
        <v>0.167471164041781</v>
      </c>
      <c r="M362" s="17"/>
      <c r="N362" s="17">
        <v>0.17474306668391201</v>
      </c>
      <c r="O362" s="17">
        <v>0.15898492287670199</v>
      </c>
      <c r="P362" s="17">
        <v>0.106999705192768</v>
      </c>
      <c r="Q362" s="17">
        <v>0.15836925884134601</v>
      </c>
      <c r="R362" s="17"/>
      <c r="S362" s="17">
        <v>0.19170937273105601</v>
      </c>
      <c r="T362" s="17">
        <v>0.13476771823539899</v>
      </c>
      <c r="U362" s="17">
        <v>0.16176275492019801</v>
      </c>
      <c r="V362" s="17"/>
      <c r="W362" s="17">
        <v>0.16354860513329</v>
      </c>
      <c r="X362" s="17">
        <v>0.18381705301937901</v>
      </c>
      <c r="Y362" s="17">
        <v>0.119340391487068</v>
      </c>
      <c r="Z362" s="17">
        <v>6.9497240841171107E-2</v>
      </c>
      <c r="AA362" s="17">
        <v>0.12216709722149501</v>
      </c>
      <c r="AB362" s="17"/>
      <c r="AC362" s="17">
        <v>0.186330950439139</v>
      </c>
      <c r="AD362" s="17">
        <v>0.14249331359289899</v>
      </c>
      <c r="AE362" s="17">
        <v>0.112228984934893</v>
      </c>
    </row>
    <row r="363" spans="2:31" x14ac:dyDescent="0.35">
      <c r="B363" t="s">
        <v>160</v>
      </c>
      <c r="C363" s="17">
        <v>7.69324138805422E-2</v>
      </c>
      <c r="D363" s="17">
        <v>0.101448701595675</v>
      </c>
      <c r="E363" s="17">
        <v>5.3888335805048503E-2</v>
      </c>
      <c r="F363" s="17"/>
      <c r="G363" s="17">
        <v>6.3453224709824299E-2</v>
      </c>
      <c r="H363" s="17">
        <v>5.0687490012946701E-2</v>
      </c>
      <c r="I363" s="17">
        <v>7.2482809332146694E-2</v>
      </c>
      <c r="J363" s="17">
        <v>9.1374765762659196E-2</v>
      </c>
      <c r="K363" s="17">
        <v>7.8854747345845799E-2</v>
      </c>
      <c r="L363" s="17">
        <v>9.57269805435986E-2</v>
      </c>
      <c r="M363" s="17"/>
      <c r="N363" s="17">
        <v>8.3113805271707406E-2</v>
      </c>
      <c r="O363" s="17">
        <v>8.9625952879154799E-2</v>
      </c>
      <c r="P363" s="17">
        <v>5.71349919584382E-2</v>
      </c>
      <c r="Q363" s="17">
        <v>6.1990524486990599E-2</v>
      </c>
      <c r="R363" s="17"/>
      <c r="S363" s="17">
        <v>0.124195090850007</v>
      </c>
      <c r="T363" s="17">
        <v>5.0774412059564303E-2</v>
      </c>
      <c r="U363" s="17">
        <v>5.03701367779021E-2</v>
      </c>
      <c r="V363" s="17"/>
      <c r="W363" s="17">
        <v>0.12891230321160599</v>
      </c>
      <c r="X363" s="17">
        <v>3.2354980024896098E-2</v>
      </c>
      <c r="Y363" s="17">
        <v>2.8695260063354901E-2</v>
      </c>
      <c r="Z363" s="17">
        <v>0.198031664549676</v>
      </c>
      <c r="AA363" s="17">
        <v>5.95480713977809E-2</v>
      </c>
      <c r="AB363" s="17"/>
      <c r="AC363" s="17">
        <v>0.12100650692534699</v>
      </c>
      <c r="AD363" s="17">
        <v>3.8961176068841002E-2</v>
      </c>
      <c r="AE363" s="17">
        <v>3.2410762726191797E-2</v>
      </c>
    </row>
    <row r="364" spans="2:31" x14ac:dyDescent="0.35">
      <c r="B364" t="s">
        <v>96</v>
      </c>
      <c r="C364" s="17">
        <v>3.5724512137911203E-2</v>
      </c>
      <c r="D364" s="17">
        <v>2.1048342406272399E-2</v>
      </c>
      <c r="E364" s="17">
        <v>4.9998742966627999E-2</v>
      </c>
      <c r="F364" s="17"/>
      <c r="G364" s="17">
        <v>4.1830121527467297E-2</v>
      </c>
      <c r="H364" s="17">
        <v>2.8105594917211599E-2</v>
      </c>
      <c r="I364" s="17">
        <v>6.8299983533900696E-2</v>
      </c>
      <c r="J364" s="17">
        <v>4.9740696483419701E-2</v>
      </c>
      <c r="K364" s="17">
        <v>2.1570230815779998E-2</v>
      </c>
      <c r="L364" s="17">
        <v>1.32557069236535E-2</v>
      </c>
      <c r="M364" s="17"/>
      <c r="N364" s="17">
        <v>1.6855851700315401E-2</v>
      </c>
      <c r="O364" s="17">
        <v>2.40775260567428E-2</v>
      </c>
      <c r="P364" s="17">
        <v>5.6849976532611098E-2</v>
      </c>
      <c r="Q364" s="17">
        <v>5.6884258482828597E-2</v>
      </c>
      <c r="R364" s="17"/>
      <c r="S364" s="17">
        <v>3.0230926111483598E-2</v>
      </c>
      <c r="T364" s="17">
        <v>2.5078744793271799E-2</v>
      </c>
      <c r="U364" s="17">
        <v>6.0881354187942403E-2</v>
      </c>
      <c r="V364" s="17"/>
      <c r="W364" s="17">
        <v>2.3016313482120299E-2</v>
      </c>
      <c r="X364" s="17">
        <v>2.8971058820329999E-2</v>
      </c>
      <c r="Y364" s="17">
        <v>0</v>
      </c>
      <c r="Z364" s="17">
        <v>0.124777349809164</v>
      </c>
      <c r="AA364" s="17">
        <v>8.7211925414616004E-2</v>
      </c>
      <c r="AB364" s="17"/>
      <c r="AC364" s="17">
        <v>2.40770341612291E-2</v>
      </c>
      <c r="AD364" s="17">
        <v>2.47782370618903E-2</v>
      </c>
      <c r="AE364" s="17">
        <v>1.42262936178221E-2</v>
      </c>
    </row>
    <row r="365" spans="2:31" x14ac:dyDescent="0.35">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row>
    <row r="366" spans="2:31" x14ac:dyDescent="0.35">
      <c r="B366" s="6" t="s">
        <v>171</v>
      </c>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row>
    <row r="367" spans="2:31" x14ac:dyDescent="0.35">
      <c r="B367" s="24" t="s">
        <v>60</v>
      </c>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row>
    <row r="368" spans="2:31" x14ac:dyDescent="0.35">
      <c r="B368" t="s">
        <v>157</v>
      </c>
      <c r="C368" s="17">
        <v>0.29899024577601502</v>
      </c>
      <c r="D368" s="17">
        <v>0.31177379276319001</v>
      </c>
      <c r="E368" s="17">
        <v>0.28483580733418701</v>
      </c>
      <c r="F368" s="17"/>
      <c r="G368" s="17">
        <v>0.31438025118779001</v>
      </c>
      <c r="H368" s="17">
        <v>0.25327508479479</v>
      </c>
      <c r="I368" s="17">
        <v>0.322049536374511</v>
      </c>
      <c r="J368" s="17">
        <v>0.30279604557099499</v>
      </c>
      <c r="K368" s="17">
        <v>0.28942737367292298</v>
      </c>
      <c r="L368" s="17">
        <v>0.30475311370996699</v>
      </c>
      <c r="M368" s="17"/>
      <c r="N368" s="17">
        <v>0.33791001023347</v>
      </c>
      <c r="O368" s="17">
        <v>0.31756941669300598</v>
      </c>
      <c r="P368" s="17">
        <v>0.248471065379299</v>
      </c>
      <c r="Q368" s="17">
        <v>0.25728593292181501</v>
      </c>
      <c r="R368" s="17"/>
      <c r="S368" s="17">
        <v>0.255370263022133</v>
      </c>
      <c r="T368" s="17">
        <v>0.34278757452204001</v>
      </c>
      <c r="U368" s="17">
        <v>0.26063729367556998</v>
      </c>
      <c r="V368" s="17"/>
      <c r="W368" s="17">
        <v>0.279542664531019</v>
      </c>
      <c r="X368" s="17">
        <v>0.32941772501507199</v>
      </c>
      <c r="Y368" s="17">
        <v>0.45736380260453102</v>
      </c>
      <c r="Z368" s="17">
        <v>0.39543850565723798</v>
      </c>
      <c r="AA368" s="17">
        <v>0.179330421368944</v>
      </c>
      <c r="AB368" s="17"/>
      <c r="AC368" s="17">
        <v>0.24932538357077999</v>
      </c>
      <c r="AD368" s="17">
        <v>0.34367353636516501</v>
      </c>
      <c r="AE368" s="17">
        <v>0.37781403205863101</v>
      </c>
    </row>
    <row r="369" spans="2:31" x14ac:dyDescent="0.35">
      <c r="B369" t="s">
        <v>158</v>
      </c>
      <c r="C369" s="17">
        <v>0.45183335277675601</v>
      </c>
      <c r="D369" s="17">
        <v>0.442694587447021</v>
      </c>
      <c r="E369" s="17">
        <v>0.46103421475134798</v>
      </c>
      <c r="F369" s="17"/>
      <c r="G369" s="17">
        <v>0.43436284651254398</v>
      </c>
      <c r="H369" s="17">
        <v>0.53426788914835299</v>
      </c>
      <c r="I369" s="17">
        <v>0.41398272700165001</v>
      </c>
      <c r="J369" s="17">
        <v>0.462511859903591</v>
      </c>
      <c r="K369" s="17">
        <v>0.46357741734967101</v>
      </c>
      <c r="L369" s="17">
        <v>0.42604653201454201</v>
      </c>
      <c r="M369" s="17"/>
      <c r="N369" s="17">
        <v>0.445568194559816</v>
      </c>
      <c r="O369" s="17">
        <v>0.402545874760249</v>
      </c>
      <c r="P369" s="17">
        <v>0.53138956353554401</v>
      </c>
      <c r="Q369" s="17">
        <v>0.46095915886123501</v>
      </c>
      <c r="R369" s="17"/>
      <c r="S369" s="17">
        <v>0.45337522407682301</v>
      </c>
      <c r="T369" s="17">
        <v>0.46368945524146499</v>
      </c>
      <c r="U369" s="17">
        <v>0.45565196063244601</v>
      </c>
      <c r="V369" s="17"/>
      <c r="W369" s="17">
        <v>0.40851508452260799</v>
      </c>
      <c r="X369" s="17">
        <v>0.49539246102360401</v>
      </c>
      <c r="Y369" s="17">
        <v>0.41121509945691997</v>
      </c>
      <c r="Z369" s="17">
        <v>0.446230825544642</v>
      </c>
      <c r="AA369" s="17">
        <v>0.52972609664390502</v>
      </c>
      <c r="AB369" s="17"/>
      <c r="AC369" s="17">
        <v>0.437083090079737</v>
      </c>
      <c r="AD369" s="17">
        <v>0.48210372428603998</v>
      </c>
      <c r="AE369" s="17">
        <v>0.46920742663527998</v>
      </c>
    </row>
    <row r="370" spans="2:31" x14ac:dyDescent="0.35">
      <c r="B370" t="s">
        <v>159</v>
      </c>
      <c r="C370" s="17">
        <v>0.121536651570065</v>
      </c>
      <c r="D370" s="17">
        <v>9.63798348244264E-2</v>
      </c>
      <c r="E370" s="17">
        <v>0.146357962174293</v>
      </c>
      <c r="F370" s="17"/>
      <c r="G370" s="17">
        <v>0.14355564609017701</v>
      </c>
      <c r="H370" s="17">
        <v>9.8531947480183596E-2</v>
      </c>
      <c r="I370" s="17">
        <v>0.146937591207223</v>
      </c>
      <c r="J370" s="17">
        <v>9.5911863594616106E-2</v>
      </c>
      <c r="K370" s="17">
        <v>0.11899041795481199</v>
      </c>
      <c r="L370" s="17">
        <v>0.117717721597321</v>
      </c>
      <c r="M370" s="17"/>
      <c r="N370" s="17">
        <v>0.112267070283459</v>
      </c>
      <c r="O370" s="17">
        <v>0.13587777062148801</v>
      </c>
      <c r="P370" s="17">
        <v>9.2481304165182798E-2</v>
      </c>
      <c r="Q370" s="17">
        <v>0.143259825274651</v>
      </c>
      <c r="R370" s="17"/>
      <c r="S370" s="17">
        <v>0.11075037994480701</v>
      </c>
      <c r="T370" s="17">
        <v>0.11830196336717599</v>
      </c>
      <c r="U370" s="17">
        <v>0.14013618996312499</v>
      </c>
      <c r="V370" s="17"/>
      <c r="W370" s="17">
        <v>0.14393709607445801</v>
      </c>
      <c r="X370" s="17">
        <v>0.113246327939548</v>
      </c>
      <c r="Y370" s="17">
        <v>5.90723795350186E-2</v>
      </c>
      <c r="Z370" s="17">
        <v>0.15833066879811999</v>
      </c>
      <c r="AA370" s="17">
        <v>0.119963332815782</v>
      </c>
      <c r="AB370" s="17"/>
      <c r="AC370" s="17">
        <v>0.14504405918740601</v>
      </c>
      <c r="AD370" s="17">
        <v>0.100078603510469</v>
      </c>
      <c r="AE370" s="17">
        <v>8.7176050805297098E-2</v>
      </c>
    </row>
    <row r="371" spans="2:31" x14ac:dyDescent="0.35">
      <c r="B371" t="s">
        <v>160</v>
      </c>
      <c r="C371" s="17">
        <v>8.3148865355682597E-2</v>
      </c>
      <c r="D371" s="17">
        <v>0.11661243260649901</v>
      </c>
      <c r="E371" s="17">
        <v>5.1566654098382403E-2</v>
      </c>
      <c r="F371" s="17"/>
      <c r="G371" s="17">
        <v>5.7477493063043297E-2</v>
      </c>
      <c r="H371" s="17">
        <v>6.18972549258427E-2</v>
      </c>
      <c r="I371" s="17">
        <v>7.8757048029515705E-2</v>
      </c>
      <c r="J371" s="17">
        <v>9.1374765762659196E-2</v>
      </c>
      <c r="K371" s="17">
        <v>7.8146450409802795E-2</v>
      </c>
      <c r="L371" s="17">
        <v>0.116976953149058</v>
      </c>
      <c r="M371" s="17"/>
      <c r="N371" s="17">
        <v>7.2636289388801206E-2</v>
      </c>
      <c r="O371" s="17">
        <v>0.11085556878066399</v>
      </c>
      <c r="P371" s="17">
        <v>7.1845631751806693E-2</v>
      </c>
      <c r="Q371" s="17">
        <v>7.0347666396740505E-2</v>
      </c>
      <c r="R371" s="17"/>
      <c r="S371" s="17">
        <v>0.13922491270840701</v>
      </c>
      <c r="T371" s="17">
        <v>4.5069508452459897E-2</v>
      </c>
      <c r="U371" s="17">
        <v>7.0717671928214099E-2</v>
      </c>
      <c r="V371" s="17"/>
      <c r="W371" s="17">
        <v>0.12588276950091601</v>
      </c>
      <c r="X371" s="17">
        <v>3.57085215180281E-2</v>
      </c>
      <c r="Y371" s="17">
        <v>7.2348718403529799E-2</v>
      </c>
      <c r="Z371" s="17">
        <v>0</v>
      </c>
      <c r="AA371" s="17">
        <v>9.71755417212046E-2</v>
      </c>
      <c r="AB371" s="17"/>
      <c r="AC371" s="17">
        <v>0.12618506708862401</v>
      </c>
      <c r="AD371" s="17">
        <v>3.9559471043310701E-2</v>
      </c>
      <c r="AE371" s="17">
        <v>6.58024905007914E-2</v>
      </c>
    </row>
    <row r="372" spans="2:31" x14ac:dyDescent="0.35">
      <c r="B372" t="s">
        <v>96</v>
      </c>
      <c r="C372" s="17">
        <v>4.4490884521481699E-2</v>
      </c>
      <c r="D372" s="17">
        <v>3.2539352358863502E-2</v>
      </c>
      <c r="E372" s="17">
        <v>5.6205361641789103E-2</v>
      </c>
      <c r="F372" s="17"/>
      <c r="G372" s="17">
        <v>5.0223763146446998E-2</v>
      </c>
      <c r="H372" s="17">
        <v>5.2027823650830099E-2</v>
      </c>
      <c r="I372" s="17">
        <v>3.8273097387099803E-2</v>
      </c>
      <c r="J372" s="17">
        <v>4.7405465168138997E-2</v>
      </c>
      <c r="K372" s="17">
        <v>4.9858340612791402E-2</v>
      </c>
      <c r="L372" s="17">
        <v>3.4505679529112397E-2</v>
      </c>
      <c r="M372" s="17"/>
      <c r="N372" s="17">
        <v>3.1618435534454099E-2</v>
      </c>
      <c r="O372" s="17">
        <v>3.31513691445929E-2</v>
      </c>
      <c r="P372" s="17">
        <v>5.5812435168168098E-2</v>
      </c>
      <c r="Q372" s="17">
        <v>6.8147416545558406E-2</v>
      </c>
      <c r="R372" s="17"/>
      <c r="S372" s="17">
        <v>4.1279220247830699E-2</v>
      </c>
      <c r="T372" s="17">
        <v>3.0151498416859501E-2</v>
      </c>
      <c r="U372" s="17">
        <v>7.2856883800644798E-2</v>
      </c>
      <c r="V372" s="17"/>
      <c r="W372" s="17">
        <v>4.2122385370999903E-2</v>
      </c>
      <c r="X372" s="17">
        <v>2.6234964503747599E-2</v>
      </c>
      <c r="Y372" s="17">
        <v>0</v>
      </c>
      <c r="Z372" s="17">
        <v>0</v>
      </c>
      <c r="AA372" s="17">
        <v>7.3804607450164997E-2</v>
      </c>
      <c r="AB372" s="17"/>
      <c r="AC372" s="17">
        <v>4.23624000734526E-2</v>
      </c>
      <c r="AD372" s="17">
        <v>3.4584664795014902E-2</v>
      </c>
      <c r="AE372" s="17">
        <v>0</v>
      </c>
    </row>
    <row r="373" spans="2:31" x14ac:dyDescent="0.35">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row>
    <row r="374" spans="2:31" x14ac:dyDescent="0.35">
      <c r="B374" s="6" t="s">
        <v>172</v>
      </c>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row>
    <row r="375" spans="2:31" x14ac:dyDescent="0.35">
      <c r="B375" s="24" t="s">
        <v>60</v>
      </c>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row>
    <row r="376" spans="2:31" x14ac:dyDescent="0.35">
      <c r="B376" t="s">
        <v>157</v>
      </c>
      <c r="C376" s="17">
        <v>0.204146129607849</v>
      </c>
      <c r="D376" s="17">
        <v>0.200021277130286</v>
      </c>
      <c r="E376" s="17">
        <v>0.205639799495621</v>
      </c>
      <c r="F376" s="17"/>
      <c r="G376" s="17">
        <v>0.234277829807437</v>
      </c>
      <c r="H376" s="17">
        <v>0.24892935334125399</v>
      </c>
      <c r="I376" s="17">
        <v>0.196773179717596</v>
      </c>
      <c r="J376" s="17">
        <v>0.24041162405143801</v>
      </c>
      <c r="K376" s="17">
        <v>0.17636073612408901</v>
      </c>
      <c r="L376" s="17">
        <v>0.16652618795545099</v>
      </c>
      <c r="M376" s="17"/>
      <c r="N376" s="17">
        <v>0.217699012840324</v>
      </c>
      <c r="O376" s="17">
        <v>0.22807382121005801</v>
      </c>
      <c r="P376" s="17">
        <v>0.148666335874091</v>
      </c>
      <c r="Q376" s="17">
        <v>0.19418825278136601</v>
      </c>
      <c r="R376" s="17"/>
      <c r="S376" s="17">
        <v>0.15096419697056401</v>
      </c>
      <c r="T376" s="17">
        <v>0.24229282131726601</v>
      </c>
      <c r="U376" s="17">
        <v>0.204258071121135</v>
      </c>
      <c r="V376" s="17"/>
      <c r="W376" s="17">
        <v>0.15741179697000501</v>
      </c>
      <c r="X376" s="17">
        <v>0.242790877744123</v>
      </c>
      <c r="Y376" s="17">
        <v>0.299175477735031</v>
      </c>
      <c r="Z376" s="17">
        <v>0.48427193361418702</v>
      </c>
      <c r="AA376" s="17">
        <v>0.12931398422762799</v>
      </c>
      <c r="AB376" s="17"/>
      <c r="AC376" s="17">
        <v>0.175908782825904</v>
      </c>
      <c r="AD376" s="17">
        <v>0.25159143125406402</v>
      </c>
      <c r="AE376" s="17">
        <v>0.28404888372058201</v>
      </c>
    </row>
    <row r="377" spans="2:31" x14ac:dyDescent="0.35">
      <c r="B377" t="s">
        <v>158</v>
      </c>
      <c r="C377" s="17">
        <v>0.426633368194828</v>
      </c>
      <c r="D377" s="17">
        <v>0.44216230156213499</v>
      </c>
      <c r="E377" s="17">
        <v>0.41204636892123198</v>
      </c>
      <c r="F377" s="17"/>
      <c r="G377" s="17">
        <v>0.41273974333018698</v>
      </c>
      <c r="H377" s="17">
        <v>0.46416626712526698</v>
      </c>
      <c r="I377" s="17">
        <v>0.41508815362930801</v>
      </c>
      <c r="J377" s="17">
        <v>0.37924372134511197</v>
      </c>
      <c r="K377" s="17">
        <v>0.43387271368057401</v>
      </c>
      <c r="L377" s="17">
        <v>0.44372080791274698</v>
      </c>
      <c r="M377" s="17"/>
      <c r="N377" s="17">
        <v>0.42203697032343701</v>
      </c>
      <c r="O377" s="17">
        <v>0.41454422154455001</v>
      </c>
      <c r="P377" s="17">
        <v>0.51655737204614904</v>
      </c>
      <c r="Q377" s="17">
        <v>0.39179903197938298</v>
      </c>
      <c r="R377" s="17"/>
      <c r="S377" s="17">
        <v>0.40570790395675099</v>
      </c>
      <c r="T377" s="17">
        <v>0.46323404366172599</v>
      </c>
      <c r="U377" s="17">
        <v>0.38895603481861202</v>
      </c>
      <c r="V377" s="17"/>
      <c r="W377" s="17">
        <v>0.419018539029968</v>
      </c>
      <c r="X377" s="17">
        <v>0.45310845228525098</v>
      </c>
      <c r="Y377" s="17">
        <v>0.45015176400069701</v>
      </c>
      <c r="Z377" s="17">
        <v>0.32280901435884002</v>
      </c>
      <c r="AA377" s="17">
        <v>0.42663529067388001</v>
      </c>
      <c r="AB377" s="17"/>
      <c r="AC377" s="17">
        <v>0.444266253985315</v>
      </c>
      <c r="AD377" s="17">
        <v>0.44736417210313001</v>
      </c>
      <c r="AE377" s="17">
        <v>0.47017079970736397</v>
      </c>
    </row>
    <row r="378" spans="2:31" x14ac:dyDescent="0.35">
      <c r="B378" t="s">
        <v>159</v>
      </c>
      <c r="C378" s="17">
        <v>0.191567651405745</v>
      </c>
      <c r="D378" s="17">
        <v>0.17905002348863699</v>
      </c>
      <c r="E378" s="17">
        <v>0.204686777160169</v>
      </c>
      <c r="F378" s="17"/>
      <c r="G378" s="17">
        <v>0.186663765887459</v>
      </c>
      <c r="H378" s="17">
        <v>0.168795934773213</v>
      </c>
      <c r="I378" s="17">
        <v>0.17388707818343599</v>
      </c>
      <c r="J378" s="17">
        <v>0.230021631894853</v>
      </c>
      <c r="K378" s="17">
        <v>0.185203505913449</v>
      </c>
      <c r="L378" s="17">
        <v>0.20723828481274101</v>
      </c>
      <c r="M378" s="17"/>
      <c r="N378" s="17">
        <v>0.22785110994386901</v>
      </c>
      <c r="O378" s="17">
        <v>0.176825611656767</v>
      </c>
      <c r="P378" s="17">
        <v>0.13211840988627299</v>
      </c>
      <c r="Q378" s="17">
        <v>0.20188516958081201</v>
      </c>
      <c r="R378" s="17"/>
      <c r="S378" s="17">
        <v>0.202944688647372</v>
      </c>
      <c r="T378" s="17">
        <v>0.17262735752590899</v>
      </c>
      <c r="U378" s="17">
        <v>0.21845731167910001</v>
      </c>
      <c r="V378" s="17"/>
      <c r="W378" s="17">
        <v>0.225773513557017</v>
      </c>
      <c r="X378" s="17">
        <v>0.16413559187103099</v>
      </c>
      <c r="Y378" s="17">
        <v>0.147618629565969</v>
      </c>
      <c r="Z378" s="17">
        <v>0</v>
      </c>
      <c r="AA378" s="17">
        <v>0.223852394057689</v>
      </c>
      <c r="AB378" s="17"/>
      <c r="AC378" s="17">
        <v>0.18888172978765899</v>
      </c>
      <c r="AD378" s="17">
        <v>0.16201553739966601</v>
      </c>
      <c r="AE378" s="17">
        <v>0.103200434313814</v>
      </c>
    </row>
    <row r="379" spans="2:31" x14ac:dyDescent="0.35">
      <c r="B379" t="s">
        <v>160</v>
      </c>
      <c r="C379" s="17">
        <v>0.14146445124763701</v>
      </c>
      <c r="D379" s="17">
        <v>0.15591940581597499</v>
      </c>
      <c r="E379" s="17">
        <v>0.12844086633715099</v>
      </c>
      <c r="F379" s="17"/>
      <c r="G379" s="17">
        <v>0.11609489782847</v>
      </c>
      <c r="H379" s="17">
        <v>8.2976451113751501E-2</v>
      </c>
      <c r="I379" s="17">
        <v>0.16871826611372501</v>
      </c>
      <c r="J379" s="17">
        <v>0.102917557540458</v>
      </c>
      <c r="K379" s="17">
        <v>0.16884875856760301</v>
      </c>
      <c r="L379" s="17">
        <v>0.169259012395408</v>
      </c>
      <c r="M379" s="17"/>
      <c r="N379" s="17">
        <v>0.112506220281508</v>
      </c>
      <c r="O379" s="17">
        <v>0.152703705247491</v>
      </c>
      <c r="P379" s="17">
        <v>0.16839151143766201</v>
      </c>
      <c r="Q379" s="17">
        <v>0.14531965643742001</v>
      </c>
      <c r="R379" s="17"/>
      <c r="S379" s="17">
        <v>0.21661280101752101</v>
      </c>
      <c r="T379" s="17">
        <v>9.4733896100933399E-2</v>
      </c>
      <c r="U379" s="17">
        <v>0.110469063560308</v>
      </c>
      <c r="V379" s="17"/>
      <c r="W379" s="17">
        <v>0.17719084902093199</v>
      </c>
      <c r="X379" s="17">
        <v>0.109197831623913</v>
      </c>
      <c r="Y379" s="17">
        <v>8.3263447453322995E-2</v>
      </c>
      <c r="Z379" s="17">
        <v>0.19291905202697299</v>
      </c>
      <c r="AA379" s="17">
        <v>0.120375397806813</v>
      </c>
      <c r="AB379" s="17"/>
      <c r="AC379" s="17">
        <v>0.16199627391568899</v>
      </c>
      <c r="AD379" s="17">
        <v>0.105877049692959</v>
      </c>
      <c r="AE379" s="17">
        <v>0.10600038213158899</v>
      </c>
    </row>
    <row r="380" spans="2:31" x14ac:dyDescent="0.35">
      <c r="B380" t="s">
        <v>96</v>
      </c>
      <c r="C380" s="17">
        <v>3.61883995439405E-2</v>
      </c>
      <c r="D380" s="17">
        <v>2.2846992002967598E-2</v>
      </c>
      <c r="E380" s="17">
        <v>4.9186188085826699E-2</v>
      </c>
      <c r="F380" s="17"/>
      <c r="G380" s="17">
        <v>5.0223763146446998E-2</v>
      </c>
      <c r="H380" s="17">
        <v>3.5131993646514599E-2</v>
      </c>
      <c r="I380" s="17">
        <v>4.5533322355933797E-2</v>
      </c>
      <c r="J380" s="17">
        <v>4.7405465168138997E-2</v>
      </c>
      <c r="K380" s="17">
        <v>3.5714285714285698E-2</v>
      </c>
      <c r="L380" s="17">
        <v>1.32557069236535E-2</v>
      </c>
      <c r="M380" s="17"/>
      <c r="N380" s="17">
        <v>1.99066866108615E-2</v>
      </c>
      <c r="O380" s="17">
        <v>2.7852640341134199E-2</v>
      </c>
      <c r="P380" s="17">
        <v>3.4266370755825303E-2</v>
      </c>
      <c r="Q380" s="17">
        <v>6.6807889221019504E-2</v>
      </c>
      <c r="R380" s="17"/>
      <c r="S380" s="17">
        <v>2.37704094077919E-2</v>
      </c>
      <c r="T380" s="17">
        <v>2.7111881394166201E-2</v>
      </c>
      <c r="U380" s="17">
        <v>7.7859518820845505E-2</v>
      </c>
      <c r="V380" s="17"/>
      <c r="W380" s="17">
        <v>2.0605301422079201E-2</v>
      </c>
      <c r="X380" s="17">
        <v>3.0767246475683199E-2</v>
      </c>
      <c r="Y380" s="17">
        <v>1.9790681244979801E-2</v>
      </c>
      <c r="Z380" s="17">
        <v>0</v>
      </c>
      <c r="AA380" s="17">
        <v>9.9822933233990205E-2</v>
      </c>
      <c r="AB380" s="17"/>
      <c r="AC380" s="17">
        <v>2.8946959485433198E-2</v>
      </c>
      <c r="AD380" s="17">
        <v>3.3151809550181398E-2</v>
      </c>
      <c r="AE380" s="17">
        <v>3.6579500126651503E-2</v>
      </c>
    </row>
    <row r="381" spans="2:31" x14ac:dyDescent="0.35">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row>
    <row r="382" spans="2:31" x14ac:dyDescent="0.35">
      <c r="B382" s="6" t="s">
        <v>173</v>
      </c>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row>
    <row r="383" spans="2:31" x14ac:dyDescent="0.35">
      <c r="B383" s="24" t="s">
        <v>60</v>
      </c>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row>
    <row r="384" spans="2:31" x14ac:dyDescent="0.35">
      <c r="B384" t="s">
        <v>157</v>
      </c>
      <c r="C384" s="17">
        <v>0.106315848818994</v>
      </c>
      <c r="D384" s="17">
        <v>0.12551094216771899</v>
      </c>
      <c r="E384" s="17">
        <v>8.4887524476138398E-2</v>
      </c>
      <c r="F384" s="17"/>
      <c r="G384" s="17">
        <v>8.6024450340294906E-2</v>
      </c>
      <c r="H384" s="17">
        <v>0.11258474493878901</v>
      </c>
      <c r="I384" s="17">
        <v>0.11912155831573901</v>
      </c>
      <c r="J384" s="17">
        <v>0.14560069371515999</v>
      </c>
      <c r="K384" s="17">
        <v>0.12057861510532</v>
      </c>
      <c r="L384" s="17">
        <v>6.7325614523631103E-2</v>
      </c>
      <c r="M384" s="17"/>
      <c r="N384" s="17">
        <v>0.113800418987328</v>
      </c>
      <c r="O384" s="17">
        <v>0.10019134267419399</v>
      </c>
      <c r="P384" s="17">
        <v>7.4518260397936298E-2</v>
      </c>
      <c r="Q384" s="17">
        <v>0.118250070153123</v>
      </c>
      <c r="R384" s="17"/>
      <c r="S384" s="17">
        <v>9.2231167275054302E-2</v>
      </c>
      <c r="T384" s="17">
        <v>0.135344532063677</v>
      </c>
      <c r="U384" s="17">
        <v>6.99477490211909E-2</v>
      </c>
      <c r="V384" s="17"/>
      <c r="W384" s="17">
        <v>9.6069018914017798E-2</v>
      </c>
      <c r="X384" s="17">
        <v>0.12588460061024301</v>
      </c>
      <c r="Y384" s="17">
        <v>0.21801987288076199</v>
      </c>
      <c r="Z384" s="17">
        <v>6.9497240841171107E-2</v>
      </c>
      <c r="AA384" s="17">
        <v>5.4449113780532403E-2</v>
      </c>
      <c r="AB384" s="17"/>
      <c r="AC384" s="17">
        <v>0.1185041870033</v>
      </c>
      <c r="AD384" s="17">
        <v>0.129015444988867</v>
      </c>
      <c r="AE384" s="17">
        <v>0.17436780891981801</v>
      </c>
    </row>
    <row r="385" spans="2:31" x14ac:dyDescent="0.35">
      <c r="B385" t="s">
        <v>158</v>
      </c>
      <c r="C385" s="17">
        <v>0.30636543247127701</v>
      </c>
      <c r="D385" s="17">
        <v>0.33722460906058999</v>
      </c>
      <c r="E385" s="17">
        <v>0.27638179852912997</v>
      </c>
      <c r="F385" s="17"/>
      <c r="G385" s="17">
        <v>0.32666159030305297</v>
      </c>
      <c r="H385" s="17">
        <v>0.36279128709937403</v>
      </c>
      <c r="I385" s="17">
        <v>0.31995812347538799</v>
      </c>
      <c r="J385" s="17">
        <v>0.30765173936303702</v>
      </c>
      <c r="K385" s="17">
        <v>0.26422985653771702</v>
      </c>
      <c r="L385" s="17">
        <v>0.28434601337180498</v>
      </c>
      <c r="M385" s="17"/>
      <c r="N385" s="17">
        <v>0.305887708320848</v>
      </c>
      <c r="O385" s="17">
        <v>0.30585170899922098</v>
      </c>
      <c r="P385" s="17">
        <v>0.37217343437379502</v>
      </c>
      <c r="Q385" s="17">
        <v>0.27109830422301401</v>
      </c>
      <c r="R385" s="17"/>
      <c r="S385" s="17">
        <v>0.25257889038158898</v>
      </c>
      <c r="T385" s="17">
        <v>0.36485485393871703</v>
      </c>
      <c r="U385" s="17">
        <v>0.28104478595192001</v>
      </c>
      <c r="V385" s="17"/>
      <c r="W385" s="17">
        <v>0.24468771690403501</v>
      </c>
      <c r="X385" s="17">
        <v>0.36030623752830299</v>
      </c>
      <c r="Y385" s="17">
        <v>0.36657062857801098</v>
      </c>
      <c r="Z385" s="17">
        <v>0.32729680343942902</v>
      </c>
      <c r="AA385" s="17">
        <v>0.27612424176925898</v>
      </c>
      <c r="AB385" s="17"/>
      <c r="AC385" s="17">
        <v>0.24535669759501799</v>
      </c>
      <c r="AD385" s="17">
        <v>0.37992358739284399</v>
      </c>
      <c r="AE385" s="17">
        <v>0.25217776301530398</v>
      </c>
    </row>
    <row r="386" spans="2:31" x14ac:dyDescent="0.35">
      <c r="B386" t="s">
        <v>159</v>
      </c>
      <c r="C386" s="17">
        <v>0.26202495566110701</v>
      </c>
      <c r="D386" s="17">
        <v>0.25607185721596498</v>
      </c>
      <c r="E386" s="17">
        <v>0.26926600956653701</v>
      </c>
      <c r="F386" s="17"/>
      <c r="G386" s="17">
        <v>0.30262057714849699</v>
      </c>
      <c r="H386" s="17">
        <v>0.26314451606980299</v>
      </c>
      <c r="I386" s="17">
        <v>0.20908277639994799</v>
      </c>
      <c r="J386" s="17">
        <v>0.24513395304487501</v>
      </c>
      <c r="K386" s="17">
        <v>0.25663207734201998</v>
      </c>
      <c r="L386" s="17">
        <v>0.29581387194183101</v>
      </c>
      <c r="M386" s="17"/>
      <c r="N386" s="17">
        <v>0.27874743096451199</v>
      </c>
      <c r="O386" s="17">
        <v>0.25519383438939602</v>
      </c>
      <c r="P386" s="17">
        <v>0.27477277380385001</v>
      </c>
      <c r="Q386" s="17">
        <v>0.240695376567023</v>
      </c>
      <c r="R386" s="17"/>
      <c r="S386" s="17">
        <v>0.26323079946779099</v>
      </c>
      <c r="T386" s="17">
        <v>0.234186442750695</v>
      </c>
      <c r="U386" s="17">
        <v>0.275163326394187</v>
      </c>
      <c r="V386" s="17"/>
      <c r="W386" s="17">
        <v>0.28934720108939299</v>
      </c>
      <c r="X386" s="17">
        <v>0.23080207375161799</v>
      </c>
      <c r="Y386" s="17">
        <v>0.26680616959680298</v>
      </c>
      <c r="Z386" s="17">
        <v>0.24684362237160401</v>
      </c>
      <c r="AA386" s="17">
        <v>0.295224860992786</v>
      </c>
      <c r="AB386" s="17"/>
      <c r="AC386" s="17">
        <v>0.312727279713432</v>
      </c>
      <c r="AD386" s="17">
        <v>0.22239833364726999</v>
      </c>
      <c r="AE386" s="17">
        <v>0.37308862648395003</v>
      </c>
    </row>
    <row r="387" spans="2:31" x14ac:dyDescent="0.35">
      <c r="B387" t="s">
        <v>160</v>
      </c>
      <c r="C387" s="17">
        <v>0.28957851404204699</v>
      </c>
      <c r="D387" s="17">
        <v>0.25992006258675099</v>
      </c>
      <c r="E387" s="17">
        <v>0.31969896703369199</v>
      </c>
      <c r="F387" s="17"/>
      <c r="G387" s="17">
        <v>0.22849388741492599</v>
      </c>
      <c r="H387" s="17">
        <v>0.226347458245519</v>
      </c>
      <c r="I387" s="17">
        <v>0.30113540738328098</v>
      </c>
      <c r="J387" s="17">
        <v>0.25420814870878899</v>
      </c>
      <c r="K387" s="17">
        <v>0.3407023081578</v>
      </c>
      <c r="L387" s="17">
        <v>0.33305237591090098</v>
      </c>
      <c r="M387" s="17"/>
      <c r="N387" s="17">
        <v>0.28437879920500497</v>
      </c>
      <c r="O387" s="17">
        <v>0.30803710695171199</v>
      </c>
      <c r="P387" s="17">
        <v>0.25630811523575697</v>
      </c>
      <c r="Q387" s="17">
        <v>0.29538241880252097</v>
      </c>
      <c r="R387" s="17"/>
      <c r="S387" s="17">
        <v>0.37189460713115702</v>
      </c>
      <c r="T387" s="17">
        <v>0.23247332992883901</v>
      </c>
      <c r="U387" s="17">
        <v>0.31138571479781602</v>
      </c>
      <c r="V387" s="17"/>
      <c r="W387" s="17">
        <v>0.35497621581739303</v>
      </c>
      <c r="X387" s="17">
        <v>0.23605214005554001</v>
      </c>
      <c r="Y387" s="17">
        <v>0.114722958671077</v>
      </c>
      <c r="Z387" s="17">
        <v>0.35636233334779599</v>
      </c>
      <c r="AA387" s="17">
        <v>0.31426145742758199</v>
      </c>
      <c r="AB387" s="17"/>
      <c r="AC387" s="17">
        <v>0.31962491554811701</v>
      </c>
      <c r="AD387" s="17">
        <v>0.22737225807547901</v>
      </c>
      <c r="AE387" s="17">
        <v>0.17801259507209899</v>
      </c>
    </row>
    <row r="388" spans="2:31" x14ac:dyDescent="0.35">
      <c r="B388" t="s">
        <v>96</v>
      </c>
      <c r="C388" s="17">
        <v>3.5715249006575599E-2</v>
      </c>
      <c r="D388" s="17">
        <v>2.1272528968974899E-2</v>
      </c>
      <c r="E388" s="17">
        <v>4.9765700394502198E-2</v>
      </c>
      <c r="F388" s="17"/>
      <c r="G388" s="17">
        <v>5.6199494793228097E-2</v>
      </c>
      <c r="H388" s="17">
        <v>3.5131993646514599E-2</v>
      </c>
      <c r="I388" s="17">
        <v>5.07021344256448E-2</v>
      </c>
      <c r="J388" s="17">
        <v>4.7405465168138997E-2</v>
      </c>
      <c r="K388" s="17">
        <v>1.7857142857142901E-2</v>
      </c>
      <c r="L388" s="17">
        <v>1.9462124251831799E-2</v>
      </c>
      <c r="M388" s="17"/>
      <c r="N388" s="17">
        <v>1.7185642522307101E-2</v>
      </c>
      <c r="O388" s="17">
        <v>3.07260069854778E-2</v>
      </c>
      <c r="P388" s="17">
        <v>2.2227416188661701E-2</v>
      </c>
      <c r="Q388" s="17">
        <v>7.4573830254318199E-2</v>
      </c>
      <c r="R388" s="17"/>
      <c r="S388" s="17">
        <v>2.00645357444088E-2</v>
      </c>
      <c r="T388" s="17">
        <v>3.3140841318072697E-2</v>
      </c>
      <c r="U388" s="17">
        <v>6.2458423834885403E-2</v>
      </c>
      <c r="V388" s="17"/>
      <c r="W388" s="17">
        <v>1.4919847275161E-2</v>
      </c>
      <c r="X388" s="17">
        <v>4.6954948054296099E-2</v>
      </c>
      <c r="Y388" s="17">
        <v>3.3880370273346498E-2</v>
      </c>
      <c r="Z388" s="17">
        <v>0</v>
      </c>
      <c r="AA388" s="17">
        <v>5.9940326029840799E-2</v>
      </c>
      <c r="AB388" s="17"/>
      <c r="AC388" s="17">
        <v>3.78692014013262E-3</v>
      </c>
      <c r="AD388" s="17">
        <v>4.1290375895540299E-2</v>
      </c>
      <c r="AE388" s="17">
        <v>2.2353206508829299E-2</v>
      </c>
    </row>
    <row r="389" spans="2:31" x14ac:dyDescent="0.35">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row>
    <row r="390" spans="2:31" x14ac:dyDescent="0.35">
      <c r="B390" s="6" t="s">
        <v>174</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row>
    <row r="391" spans="2:31" x14ac:dyDescent="0.35">
      <c r="B391" s="24" t="s">
        <v>60</v>
      </c>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row>
    <row r="392" spans="2:31" x14ac:dyDescent="0.35">
      <c r="B392" t="s">
        <v>157</v>
      </c>
      <c r="C392" s="17">
        <v>0.161747198463978</v>
      </c>
      <c r="D392" s="17">
        <v>0.18245118877303901</v>
      </c>
      <c r="E392" s="17">
        <v>0.13919775888559899</v>
      </c>
      <c r="F392" s="17"/>
      <c r="G392" s="17">
        <v>0.121878840220981</v>
      </c>
      <c r="H392" s="17">
        <v>0.185691764777528</v>
      </c>
      <c r="I392" s="17">
        <v>0.19578719344613099</v>
      </c>
      <c r="J392" s="17">
        <v>0.15947871680824</v>
      </c>
      <c r="K392" s="17">
        <v>0.15629290081960601</v>
      </c>
      <c r="L392" s="17">
        <v>0.149694784324543</v>
      </c>
      <c r="M392" s="17"/>
      <c r="N392" s="17">
        <v>0.15714103538464599</v>
      </c>
      <c r="O392" s="17">
        <v>0.165392311103569</v>
      </c>
      <c r="P392" s="17">
        <v>0.123979756310396</v>
      </c>
      <c r="Q392" s="17">
        <v>0.18849748575935299</v>
      </c>
      <c r="R392" s="17"/>
      <c r="S392" s="17">
        <v>0.15121331230263901</v>
      </c>
      <c r="T392" s="17">
        <v>0.18925549634822</v>
      </c>
      <c r="U392" s="17">
        <v>0.12880566307772601</v>
      </c>
      <c r="V392" s="17"/>
      <c r="W392" s="17">
        <v>0.14123062146205301</v>
      </c>
      <c r="X392" s="17">
        <v>0.20040877904160001</v>
      </c>
      <c r="Y392" s="17">
        <v>0.27442569362901698</v>
      </c>
      <c r="Z392" s="17">
        <v>0.31769640183613701</v>
      </c>
      <c r="AA392" s="17">
        <v>0.116702976408254</v>
      </c>
      <c r="AB392" s="17"/>
      <c r="AC392" s="17">
        <v>0.13322221183189101</v>
      </c>
      <c r="AD392" s="17">
        <v>0.211489096696833</v>
      </c>
      <c r="AE392" s="17">
        <v>0.25230342835003899</v>
      </c>
    </row>
    <row r="393" spans="2:31" x14ac:dyDescent="0.35">
      <c r="B393" t="s">
        <v>158</v>
      </c>
      <c r="C393" s="17">
        <v>0.41955565146799501</v>
      </c>
      <c r="D393" s="17">
        <v>0.430744634442563</v>
      </c>
      <c r="E393" s="17">
        <v>0.40908633000955902</v>
      </c>
      <c r="F393" s="17"/>
      <c r="G393" s="17">
        <v>0.445174398103722</v>
      </c>
      <c r="H393" s="17">
        <v>0.37684408455797902</v>
      </c>
      <c r="I393" s="17">
        <v>0.39638487789339399</v>
      </c>
      <c r="J393" s="17">
        <v>0.42554825325491302</v>
      </c>
      <c r="K393" s="17">
        <v>0.46649640673305398</v>
      </c>
      <c r="L393" s="17">
        <v>0.40216583878815898</v>
      </c>
      <c r="M393" s="17"/>
      <c r="N393" s="17">
        <v>0.430815990688244</v>
      </c>
      <c r="O393" s="17">
        <v>0.42447147835891202</v>
      </c>
      <c r="P393" s="17">
        <v>0.50071504312735704</v>
      </c>
      <c r="Q393" s="17">
        <v>0.34476078750483602</v>
      </c>
      <c r="R393" s="17"/>
      <c r="S393" s="17">
        <v>0.378841640210548</v>
      </c>
      <c r="T393" s="17">
        <v>0.47541170114980202</v>
      </c>
      <c r="U393" s="17">
        <v>0.36813138974555298</v>
      </c>
      <c r="V393" s="17"/>
      <c r="W393" s="17">
        <v>0.38936003104869199</v>
      </c>
      <c r="X393" s="17">
        <v>0.43555375027137899</v>
      </c>
      <c r="Y393" s="17">
        <v>0.47267023461903401</v>
      </c>
      <c r="Z393" s="17">
        <v>0.36085012242838499</v>
      </c>
      <c r="AA393" s="17">
        <v>0.38239912980888102</v>
      </c>
      <c r="AB393" s="17"/>
      <c r="AC393" s="17">
        <v>0.39531876362924701</v>
      </c>
      <c r="AD393" s="17">
        <v>0.44039683583553002</v>
      </c>
      <c r="AE393" s="17">
        <v>0.41323886125426401</v>
      </c>
    </row>
    <row r="394" spans="2:31" x14ac:dyDescent="0.35">
      <c r="B394" t="s">
        <v>159</v>
      </c>
      <c r="C394" s="17">
        <v>0.23073540374554299</v>
      </c>
      <c r="D394" s="17">
        <v>0.221299218930647</v>
      </c>
      <c r="E394" s="17">
        <v>0.24113104001218899</v>
      </c>
      <c r="F394" s="17"/>
      <c r="G394" s="17">
        <v>0.270324008942394</v>
      </c>
      <c r="H394" s="17">
        <v>0.26448484970768699</v>
      </c>
      <c r="I394" s="17">
        <v>0.20083656515964901</v>
      </c>
      <c r="J394" s="17">
        <v>0.22768640057957201</v>
      </c>
      <c r="K394" s="17">
        <v>0.20093575796246299</v>
      </c>
      <c r="L394" s="17">
        <v>0.23911324372093001</v>
      </c>
      <c r="M394" s="17"/>
      <c r="N394" s="17">
        <v>0.21996639693289899</v>
      </c>
      <c r="O394" s="17">
        <v>0.22991712418067201</v>
      </c>
      <c r="P394" s="17">
        <v>0.20845728422986201</v>
      </c>
      <c r="Q394" s="17">
        <v>0.26893270078430498</v>
      </c>
      <c r="R394" s="17"/>
      <c r="S394" s="17">
        <v>0.24678382340895599</v>
      </c>
      <c r="T394" s="17">
        <v>0.20348117440751801</v>
      </c>
      <c r="U394" s="17">
        <v>0.238702914092878</v>
      </c>
      <c r="V394" s="17"/>
      <c r="W394" s="17">
        <v>0.25170824015649301</v>
      </c>
      <c r="X394" s="17">
        <v>0.22815129426599201</v>
      </c>
      <c r="Y394" s="17">
        <v>0.172030860740532</v>
      </c>
      <c r="Z394" s="17">
        <v>0.21225523914275099</v>
      </c>
      <c r="AA394" s="17">
        <v>0.25032151563612498</v>
      </c>
      <c r="AB394" s="17"/>
      <c r="AC394" s="17">
        <v>0.26847473112069198</v>
      </c>
      <c r="AD394" s="17">
        <v>0.20536349692112399</v>
      </c>
      <c r="AE394" s="17">
        <v>0.200644603246386</v>
      </c>
    </row>
    <row r="395" spans="2:31" x14ac:dyDescent="0.35">
      <c r="B395" t="s">
        <v>160</v>
      </c>
      <c r="C395" s="17">
        <v>0.150004136216385</v>
      </c>
      <c r="D395" s="17">
        <v>0.149362234732418</v>
      </c>
      <c r="E395" s="17">
        <v>0.15149859246945899</v>
      </c>
      <c r="F395" s="17"/>
      <c r="G395" s="17">
        <v>0.108841167911874</v>
      </c>
      <c r="H395" s="17">
        <v>0.15190010476889701</v>
      </c>
      <c r="I395" s="17">
        <v>0.15321182990459201</v>
      </c>
      <c r="J395" s="17">
        <v>0.13410976830023699</v>
      </c>
      <c r="K395" s="17">
        <v>0.14727852775182301</v>
      </c>
      <c r="L395" s="17">
        <v>0.185145439939985</v>
      </c>
      <c r="M395" s="17"/>
      <c r="N395" s="17">
        <v>0.17274909762534199</v>
      </c>
      <c r="O395" s="17">
        <v>0.148719652517704</v>
      </c>
      <c r="P395" s="17">
        <v>0.12881032894285699</v>
      </c>
      <c r="Q395" s="17">
        <v>0.13089889208093899</v>
      </c>
      <c r="R395" s="17"/>
      <c r="S395" s="17">
        <v>0.19129253062847701</v>
      </c>
      <c r="T395" s="17">
        <v>0.104775390217051</v>
      </c>
      <c r="U395" s="17">
        <v>0.208011272733716</v>
      </c>
      <c r="V395" s="17"/>
      <c r="W395" s="17">
        <v>0.19736036810309401</v>
      </c>
      <c r="X395" s="17">
        <v>0.101262659574186</v>
      </c>
      <c r="Y395" s="17">
        <v>8.0873211011416493E-2</v>
      </c>
      <c r="Z395" s="17">
        <v>0.109198236592727</v>
      </c>
      <c r="AA395" s="17">
        <v>0.18094338725516801</v>
      </c>
      <c r="AB395" s="17"/>
      <c r="AC395" s="17">
        <v>0.18419707696292201</v>
      </c>
      <c r="AD395" s="17">
        <v>9.8602015131016005E-2</v>
      </c>
      <c r="AE395" s="17">
        <v>0.11958681353148901</v>
      </c>
    </row>
    <row r="396" spans="2:31" x14ac:dyDescent="0.35">
      <c r="B396" t="s">
        <v>96</v>
      </c>
      <c r="C396" s="17">
        <v>3.79576101060995E-2</v>
      </c>
      <c r="D396" s="17">
        <v>1.6142723121332501E-2</v>
      </c>
      <c r="E396" s="17">
        <v>5.9086278623193302E-2</v>
      </c>
      <c r="F396" s="17"/>
      <c r="G396" s="17">
        <v>5.37815848210293E-2</v>
      </c>
      <c r="H396" s="17">
        <v>2.10791961879087E-2</v>
      </c>
      <c r="I396" s="17">
        <v>5.3779533596232797E-2</v>
      </c>
      <c r="J396" s="17">
        <v>5.3176861057038602E-2</v>
      </c>
      <c r="K396" s="17">
        <v>2.8996406733054401E-2</v>
      </c>
      <c r="L396" s="17">
        <v>2.38806932263829E-2</v>
      </c>
      <c r="M396" s="17"/>
      <c r="N396" s="17">
        <v>1.93274793688696E-2</v>
      </c>
      <c r="O396" s="17">
        <v>3.1499433839142797E-2</v>
      </c>
      <c r="P396" s="17">
        <v>3.80375873895284E-2</v>
      </c>
      <c r="Q396" s="17">
        <v>6.6910133870568003E-2</v>
      </c>
      <c r="R396" s="17"/>
      <c r="S396" s="17">
        <v>3.1868693449379301E-2</v>
      </c>
      <c r="T396" s="17">
        <v>2.70762378774097E-2</v>
      </c>
      <c r="U396" s="17">
        <v>5.6348760350127799E-2</v>
      </c>
      <c r="V396" s="17"/>
      <c r="W396" s="17">
        <v>2.0340739229668399E-2</v>
      </c>
      <c r="X396" s="17">
        <v>3.4623516846842298E-2</v>
      </c>
      <c r="Y396" s="17">
        <v>0</v>
      </c>
      <c r="Z396" s="17">
        <v>0</v>
      </c>
      <c r="AA396" s="17">
        <v>6.9632990891573099E-2</v>
      </c>
      <c r="AB396" s="17"/>
      <c r="AC396" s="17">
        <v>1.8787216455247099E-2</v>
      </c>
      <c r="AD396" s="17">
        <v>4.41485554154969E-2</v>
      </c>
      <c r="AE396" s="17">
        <v>1.42262936178221E-2</v>
      </c>
    </row>
    <row r="397" spans="2:31" x14ac:dyDescent="0.35">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row>
    <row r="398" spans="2:31" x14ac:dyDescent="0.35">
      <c r="B398" s="6" t="s">
        <v>178</v>
      </c>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row>
    <row r="399" spans="2:31" x14ac:dyDescent="0.35">
      <c r="B399" s="24" t="s">
        <v>60</v>
      </c>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row>
    <row r="400" spans="2:31" x14ac:dyDescent="0.35">
      <c r="B400" t="s">
        <v>175</v>
      </c>
      <c r="C400" s="17">
        <v>0.33634433670076802</v>
      </c>
      <c r="D400" s="17">
        <v>0.31727896276397999</v>
      </c>
      <c r="E400" s="17">
        <v>0.35486145907633398</v>
      </c>
      <c r="F400" s="17"/>
      <c r="G400" s="17">
        <v>0.27515982888679102</v>
      </c>
      <c r="H400" s="17">
        <v>0.26298215079985998</v>
      </c>
      <c r="I400" s="17">
        <v>0.29498060904210499</v>
      </c>
      <c r="J400" s="17">
        <v>0.33619012284744898</v>
      </c>
      <c r="K400" s="17">
        <v>0.36740222080430301</v>
      </c>
      <c r="L400" s="17">
        <v>0.42962222872179701</v>
      </c>
      <c r="M400" s="17"/>
      <c r="N400" s="17">
        <v>0.31954897134328297</v>
      </c>
      <c r="O400" s="17">
        <v>0.34204662146173098</v>
      </c>
      <c r="P400" s="17">
        <v>0.34045881361244301</v>
      </c>
      <c r="Q400" s="17">
        <v>0.340286697916593</v>
      </c>
      <c r="R400" s="17"/>
      <c r="S400" s="17">
        <v>0.416980598541834</v>
      </c>
      <c r="T400" s="17">
        <v>0.30452604883748802</v>
      </c>
      <c r="U400" s="17">
        <v>0.317449088154937</v>
      </c>
      <c r="V400" s="17"/>
      <c r="W400" s="17">
        <v>0.41339402971607803</v>
      </c>
      <c r="X400" s="17">
        <v>0.26598126391750199</v>
      </c>
      <c r="Y400" s="17">
        <v>0.31793405882544601</v>
      </c>
      <c r="Z400" s="17">
        <v>0.37985939244080102</v>
      </c>
      <c r="AA400" s="17">
        <v>0.309471714529099</v>
      </c>
      <c r="AB400" s="17"/>
      <c r="AC400" s="17">
        <v>0.31080546426424099</v>
      </c>
      <c r="AD400" s="17">
        <v>0.28771139688853498</v>
      </c>
      <c r="AE400" s="17">
        <v>0.247985141817435</v>
      </c>
    </row>
    <row r="401" spans="2:31" x14ac:dyDescent="0.35">
      <c r="B401" t="s">
        <v>176</v>
      </c>
      <c r="C401" s="17">
        <v>0.30343621313473601</v>
      </c>
      <c r="D401" s="17">
        <v>0.31379738289918702</v>
      </c>
      <c r="E401" s="17">
        <v>0.29307955306967898</v>
      </c>
      <c r="F401" s="17"/>
      <c r="G401" s="17">
        <v>0.443896399833907</v>
      </c>
      <c r="H401" s="17">
        <v>0.31778986217784599</v>
      </c>
      <c r="I401" s="17">
        <v>0.289931237328587</v>
      </c>
      <c r="J401" s="17">
        <v>0.25324058024905599</v>
      </c>
      <c r="K401" s="17">
        <v>0.30065243918804602</v>
      </c>
      <c r="L401" s="17">
        <v>0.24710750940273499</v>
      </c>
      <c r="M401" s="17"/>
      <c r="N401" s="17">
        <v>0.35100427830306902</v>
      </c>
      <c r="O401" s="17">
        <v>0.30039729521887998</v>
      </c>
      <c r="P401" s="17">
        <v>0.31724005687139301</v>
      </c>
      <c r="Q401" s="17">
        <v>0.23532364180405599</v>
      </c>
      <c r="R401" s="17"/>
      <c r="S401" s="17">
        <v>0.26705405171056301</v>
      </c>
      <c r="T401" s="17">
        <v>0.32302050967363299</v>
      </c>
      <c r="U401" s="17">
        <v>0.249909366855775</v>
      </c>
      <c r="V401" s="17"/>
      <c r="W401" s="17">
        <v>0.31035219580416001</v>
      </c>
      <c r="X401" s="17">
        <v>0.30774618708297602</v>
      </c>
      <c r="Y401" s="17">
        <v>0.42207330170739499</v>
      </c>
      <c r="Z401" s="17">
        <v>0</v>
      </c>
      <c r="AA401" s="17">
        <v>0.25865131570900901</v>
      </c>
      <c r="AB401" s="17"/>
      <c r="AC401" s="17">
        <v>0.40303237916992801</v>
      </c>
      <c r="AD401" s="17">
        <v>0.30025547345065801</v>
      </c>
      <c r="AE401" s="17">
        <v>0.34302963090393801</v>
      </c>
    </row>
    <row r="402" spans="2:31" x14ac:dyDescent="0.35">
      <c r="B402" t="s">
        <v>177</v>
      </c>
      <c r="C402" s="17">
        <v>0.25303808892053298</v>
      </c>
      <c r="D402" s="17">
        <v>0.27255073231319499</v>
      </c>
      <c r="E402" s="17">
        <v>0.23389114706796699</v>
      </c>
      <c r="F402" s="17"/>
      <c r="G402" s="17">
        <v>0.188889886605388</v>
      </c>
      <c r="H402" s="17">
        <v>0.347461300821438</v>
      </c>
      <c r="I402" s="17">
        <v>0.26396773662383899</v>
      </c>
      <c r="J402" s="17">
        <v>0.229054063435119</v>
      </c>
      <c r="K402" s="17">
        <v>0.23894653776329999</v>
      </c>
      <c r="L402" s="17">
        <v>0.25331392673091302</v>
      </c>
      <c r="M402" s="17"/>
      <c r="N402" s="17">
        <v>0.23028503611291701</v>
      </c>
      <c r="O402" s="17">
        <v>0.23905299711552599</v>
      </c>
      <c r="P402" s="17">
        <v>0.28267824572547701</v>
      </c>
      <c r="Q402" s="17">
        <v>0.284056305395051</v>
      </c>
      <c r="R402" s="17"/>
      <c r="S402" s="17">
        <v>0.23929573924652001</v>
      </c>
      <c r="T402" s="17">
        <v>0.27420793011712802</v>
      </c>
      <c r="U402" s="17">
        <v>0.24824675538034099</v>
      </c>
      <c r="V402" s="17"/>
      <c r="W402" s="17">
        <v>0.202966969069348</v>
      </c>
      <c r="X402" s="17">
        <v>0.32711414956658103</v>
      </c>
      <c r="Y402" s="17">
        <v>0.160558583157562</v>
      </c>
      <c r="Z402" s="17">
        <v>0.40652982979308599</v>
      </c>
      <c r="AA402" s="17">
        <v>0.27952789523174698</v>
      </c>
      <c r="AB402" s="17"/>
      <c r="AC402" s="17">
        <v>0.20315659511019901</v>
      </c>
      <c r="AD402" s="17">
        <v>0.29461026251932798</v>
      </c>
      <c r="AE402" s="17">
        <v>0.26216968670846602</v>
      </c>
    </row>
    <row r="403" spans="2:31" x14ac:dyDescent="0.35">
      <c r="B403" t="s">
        <v>96</v>
      </c>
      <c r="C403" s="17">
        <v>0.10718136124396301</v>
      </c>
      <c r="D403" s="17">
        <v>9.6372922023637897E-2</v>
      </c>
      <c r="E403" s="17">
        <v>0.11816784078602</v>
      </c>
      <c r="F403" s="17"/>
      <c r="G403" s="17">
        <v>9.2053884673914302E-2</v>
      </c>
      <c r="H403" s="17">
        <v>7.1766686200855398E-2</v>
      </c>
      <c r="I403" s="17">
        <v>0.15112041700546899</v>
      </c>
      <c r="J403" s="17">
        <v>0.181515233468376</v>
      </c>
      <c r="K403" s="17">
        <v>9.2998802244351406E-2</v>
      </c>
      <c r="L403" s="17">
        <v>6.9956335144555098E-2</v>
      </c>
      <c r="M403" s="17"/>
      <c r="N403" s="17">
        <v>9.91617142407306E-2</v>
      </c>
      <c r="O403" s="17">
        <v>0.118503086203863</v>
      </c>
      <c r="P403" s="17">
        <v>5.9622883790687101E-2</v>
      </c>
      <c r="Q403" s="17">
        <v>0.14033335488429999</v>
      </c>
      <c r="R403" s="17"/>
      <c r="S403" s="17">
        <v>7.6669610501082799E-2</v>
      </c>
      <c r="T403" s="17">
        <v>9.8245511371751595E-2</v>
      </c>
      <c r="U403" s="17">
        <v>0.18439478960894601</v>
      </c>
      <c r="V403" s="17"/>
      <c r="W403" s="17">
        <v>7.32868054104137E-2</v>
      </c>
      <c r="X403" s="17">
        <v>9.9158399432941496E-2</v>
      </c>
      <c r="Y403" s="17">
        <v>9.9434056309597896E-2</v>
      </c>
      <c r="Z403" s="17">
        <v>0.21361077776611301</v>
      </c>
      <c r="AA403" s="17">
        <v>0.15234907453014501</v>
      </c>
      <c r="AB403" s="17"/>
      <c r="AC403" s="17">
        <v>8.3005561455631094E-2</v>
      </c>
      <c r="AD403" s="17">
        <v>0.117422867141479</v>
      </c>
      <c r="AE403" s="17">
        <v>0.146815540570161</v>
      </c>
    </row>
    <row r="404" spans="2:31" x14ac:dyDescent="0.35">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row>
    <row r="405" spans="2:31" x14ac:dyDescent="0.35">
      <c r="B405" s="6" t="s">
        <v>178</v>
      </c>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row>
    <row r="406" spans="2:31" x14ac:dyDescent="0.35">
      <c r="B406" s="24" t="s">
        <v>60</v>
      </c>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row>
    <row r="407" spans="2:31" x14ac:dyDescent="0.35">
      <c r="B407" t="s">
        <v>179</v>
      </c>
      <c r="C407" s="17">
        <v>7.0275971680859306E-2</v>
      </c>
      <c r="D407" s="17">
        <v>0.100884450195089</v>
      </c>
      <c r="E407" s="17">
        <v>4.1354459649063098E-2</v>
      </c>
      <c r="F407" s="17"/>
      <c r="G407" s="17">
        <v>9.2191971241345996E-2</v>
      </c>
      <c r="H407" s="17">
        <v>8.0295783837984594E-2</v>
      </c>
      <c r="I407" s="17">
        <v>5.4884960223890798E-2</v>
      </c>
      <c r="J407" s="17">
        <v>5.7847323687599997E-2</v>
      </c>
      <c r="K407" s="17">
        <v>7.4433362451165594E-2</v>
      </c>
      <c r="L407" s="17">
        <v>6.6482742256334201E-2</v>
      </c>
      <c r="M407" s="17"/>
      <c r="N407" s="17">
        <v>6.1564232276109798E-2</v>
      </c>
      <c r="O407" s="17">
        <v>7.9041324747385996E-2</v>
      </c>
      <c r="P407" s="17">
        <v>6.0823932204789599E-2</v>
      </c>
      <c r="Q407" s="17">
        <v>8.4459630098167898E-2</v>
      </c>
      <c r="R407" s="17"/>
      <c r="S407" s="17">
        <v>0.111647636850191</v>
      </c>
      <c r="T407" s="17">
        <v>4.69045966961349E-2</v>
      </c>
      <c r="U407" s="17">
        <v>4.0427053698313002E-2</v>
      </c>
      <c r="V407" s="17"/>
      <c r="W407" s="17">
        <v>0.106384428229421</v>
      </c>
      <c r="X407" s="17">
        <v>5.3412730669760503E-2</v>
      </c>
      <c r="Y407" s="17">
        <v>1.6099839259784799E-2</v>
      </c>
      <c r="Z407" s="17">
        <v>0.15833066879811999</v>
      </c>
      <c r="AA407" s="17">
        <v>4.2355437408746401E-2</v>
      </c>
      <c r="AB407" s="17"/>
      <c r="AC407" s="17">
        <v>0.104347755542084</v>
      </c>
      <c r="AD407" s="17">
        <v>4.1176210230616898E-2</v>
      </c>
      <c r="AE407" s="17">
        <v>1.81844691083697E-2</v>
      </c>
    </row>
    <row r="408" spans="2:31" x14ac:dyDescent="0.35">
      <c r="B408" t="s">
        <v>180</v>
      </c>
      <c r="C408" s="17">
        <v>0.20150641683151499</v>
      </c>
      <c r="D408" s="17">
        <v>0.22264267140708</v>
      </c>
      <c r="E408" s="17">
        <v>0.18022602583205</v>
      </c>
      <c r="F408" s="17"/>
      <c r="G408" s="17">
        <v>0.186663765887459</v>
      </c>
      <c r="H408" s="17">
        <v>0.241839809793398</v>
      </c>
      <c r="I408" s="17">
        <v>0.21437102882585199</v>
      </c>
      <c r="J408" s="17">
        <v>0.17340860626419499</v>
      </c>
      <c r="K408" s="17">
        <v>0.17335594510149399</v>
      </c>
      <c r="L408" s="17">
        <v>0.21796537493450399</v>
      </c>
      <c r="M408" s="17"/>
      <c r="N408" s="17">
        <v>0.25494618078911702</v>
      </c>
      <c r="O408" s="17">
        <v>0.163003504949324</v>
      </c>
      <c r="P408" s="17">
        <v>0.237655153211276</v>
      </c>
      <c r="Q408" s="17">
        <v>0.135627042250485</v>
      </c>
      <c r="R408" s="17"/>
      <c r="S408" s="17">
        <v>0.224310489466371</v>
      </c>
      <c r="T408" s="17">
        <v>0.20101795467063499</v>
      </c>
      <c r="U408" s="17">
        <v>0.17243226247469401</v>
      </c>
      <c r="V408" s="17"/>
      <c r="W408" s="17">
        <v>0.24838776868762699</v>
      </c>
      <c r="X408" s="17">
        <v>0.173972448533985</v>
      </c>
      <c r="Y408" s="17">
        <v>0.207786967800663</v>
      </c>
      <c r="Z408" s="17">
        <v>0.124777349809164</v>
      </c>
      <c r="AA408" s="17">
        <v>0.16822997664091799</v>
      </c>
      <c r="AB408" s="17"/>
      <c r="AC408" s="17">
        <v>0.27861430906024798</v>
      </c>
      <c r="AD408" s="17">
        <v>0.163225383022128</v>
      </c>
      <c r="AE408" s="17">
        <v>0.318005698653822</v>
      </c>
    </row>
    <row r="409" spans="2:31" x14ac:dyDescent="0.35">
      <c r="B409" t="s">
        <v>181</v>
      </c>
      <c r="C409" s="17">
        <v>0.51240328369479504</v>
      </c>
      <c r="D409" s="17">
        <v>0.52347830089307001</v>
      </c>
      <c r="E409" s="17">
        <v>0.50113718855871603</v>
      </c>
      <c r="F409" s="17"/>
      <c r="G409" s="17">
        <v>0.56691515175727203</v>
      </c>
      <c r="H409" s="17">
        <v>0.53867676542044296</v>
      </c>
      <c r="I409" s="17">
        <v>0.49593661455794702</v>
      </c>
      <c r="J409" s="17">
        <v>0.53638720683807095</v>
      </c>
      <c r="K409" s="17">
        <v>0.492659625721937</v>
      </c>
      <c r="L409" s="17">
        <v>0.478328591260893</v>
      </c>
      <c r="M409" s="17"/>
      <c r="N409" s="17">
        <v>0.53964849030294904</v>
      </c>
      <c r="O409" s="17">
        <v>0.51765747560436104</v>
      </c>
      <c r="P409" s="17">
        <v>0.45328706845947703</v>
      </c>
      <c r="Q409" s="17">
        <v>0.51482142970599498</v>
      </c>
      <c r="R409" s="17"/>
      <c r="S409" s="17">
        <v>0.40744807100882202</v>
      </c>
      <c r="T409" s="17">
        <v>0.59626025644812797</v>
      </c>
      <c r="U409" s="17">
        <v>0.51738486054292299</v>
      </c>
      <c r="V409" s="17"/>
      <c r="W409" s="17">
        <v>0.438086027826186</v>
      </c>
      <c r="X409" s="17">
        <v>0.56847397168369995</v>
      </c>
      <c r="Y409" s="17">
        <v>0.68226447491407705</v>
      </c>
      <c r="Z409" s="17">
        <v>0.37985939244080102</v>
      </c>
      <c r="AA409" s="17">
        <v>0.502581743015594</v>
      </c>
      <c r="AB409" s="17"/>
      <c r="AC409" s="17">
        <v>0.44893883447147998</v>
      </c>
      <c r="AD409" s="17">
        <v>0.61286000397413198</v>
      </c>
      <c r="AE409" s="17">
        <v>0.53962498099784895</v>
      </c>
    </row>
    <row r="410" spans="2:31" x14ac:dyDescent="0.35">
      <c r="B410" t="s">
        <v>96</v>
      </c>
      <c r="C410" s="17">
        <v>0.215814327792831</v>
      </c>
      <c r="D410" s="17">
        <v>0.152994577504761</v>
      </c>
      <c r="E410" s="17">
        <v>0.27728232596017</v>
      </c>
      <c r="F410" s="17"/>
      <c r="G410" s="17">
        <v>0.15422911111392301</v>
      </c>
      <c r="H410" s="17">
        <v>0.13918764094817501</v>
      </c>
      <c r="I410" s="17">
        <v>0.23480739639230999</v>
      </c>
      <c r="J410" s="17">
        <v>0.23235686321013399</v>
      </c>
      <c r="K410" s="17">
        <v>0.25955106672540301</v>
      </c>
      <c r="L410" s="17">
        <v>0.23722329154826899</v>
      </c>
      <c r="M410" s="17"/>
      <c r="N410" s="17">
        <v>0.14384109663182401</v>
      </c>
      <c r="O410" s="17">
        <v>0.24029769469893</v>
      </c>
      <c r="P410" s="17">
        <v>0.24823384612445701</v>
      </c>
      <c r="Q410" s="17">
        <v>0.26509189794535198</v>
      </c>
      <c r="R410" s="17"/>
      <c r="S410" s="17">
        <v>0.25659380267461601</v>
      </c>
      <c r="T410" s="17">
        <v>0.15581719218510201</v>
      </c>
      <c r="U410" s="17">
        <v>0.26975582328407</v>
      </c>
      <c r="V410" s="17"/>
      <c r="W410" s="17">
        <v>0.207141775256767</v>
      </c>
      <c r="X410" s="17">
        <v>0.20414084911255501</v>
      </c>
      <c r="Y410" s="17">
        <v>9.3848718025475106E-2</v>
      </c>
      <c r="Z410" s="17">
        <v>0.33703258895191501</v>
      </c>
      <c r="AA410" s="17">
        <v>0.28683284293474098</v>
      </c>
      <c r="AB410" s="17"/>
      <c r="AC410" s="17">
        <v>0.16809910092618799</v>
      </c>
      <c r="AD410" s="17">
        <v>0.182738402773123</v>
      </c>
      <c r="AE410" s="17">
        <v>0.124184851239959</v>
      </c>
    </row>
    <row r="411" spans="2:31" x14ac:dyDescent="0.35">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row>
    <row r="412" spans="2:31" x14ac:dyDescent="0.35">
      <c r="B412" s="6" t="s">
        <v>186</v>
      </c>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row>
    <row r="413" spans="2:31" x14ac:dyDescent="0.35">
      <c r="B413" s="24" t="s">
        <v>60</v>
      </c>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row>
    <row r="414" spans="2:31" x14ac:dyDescent="0.35">
      <c r="B414" t="s">
        <v>182</v>
      </c>
      <c r="C414" s="17">
        <v>0.301848649912831</v>
      </c>
      <c r="D414" s="17">
        <v>0.33663970806357002</v>
      </c>
      <c r="E414" s="17">
        <v>0.26441442259181103</v>
      </c>
      <c r="F414" s="17"/>
      <c r="G414" s="17">
        <v>0.273828127930137</v>
      </c>
      <c r="H414" s="17">
        <v>0.32063289472355599</v>
      </c>
      <c r="I414" s="17">
        <v>0.32832377507187999</v>
      </c>
      <c r="J414" s="17">
        <v>0.34222824833355803</v>
      </c>
      <c r="K414" s="17">
        <v>0.31550479102259399</v>
      </c>
      <c r="L414" s="17">
        <v>0.248052485489065</v>
      </c>
      <c r="M414" s="17"/>
      <c r="N414" s="17">
        <v>0.35117765783947802</v>
      </c>
      <c r="O414" s="17">
        <v>0.26706475737256102</v>
      </c>
      <c r="P414" s="17">
        <v>0.28731207089348199</v>
      </c>
      <c r="Q414" s="17">
        <v>0.27550941723241201</v>
      </c>
      <c r="R414" s="17"/>
      <c r="S414" s="17">
        <v>0.25478246155934398</v>
      </c>
      <c r="T414" s="17">
        <v>0.35212721764810401</v>
      </c>
      <c r="U414" s="17">
        <v>0.29306568216850798</v>
      </c>
      <c r="V414" s="17"/>
      <c r="W414" s="17">
        <v>0.28386090120344099</v>
      </c>
      <c r="X414" s="17">
        <v>0.35790921398986297</v>
      </c>
      <c r="Y414" s="17">
        <v>0.35922302009243001</v>
      </c>
      <c r="Z414" s="17">
        <v>0.36085012242838499</v>
      </c>
      <c r="AA414" s="17">
        <v>0.27568765440375498</v>
      </c>
      <c r="AB414" s="17"/>
      <c r="AC414" s="17">
        <v>0.28381460700983202</v>
      </c>
      <c r="AD414" s="17">
        <v>0.35309653457032097</v>
      </c>
      <c r="AE414" s="17">
        <v>0.37811042570041298</v>
      </c>
    </row>
    <row r="415" spans="2:31" x14ac:dyDescent="0.35">
      <c r="B415" t="s">
        <v>183</v>
      </c>
      <c r="C415" s="17">
        <v>0.43966019798082501</v>
      </c>
      <c r="D415" s="17">
        <v>0.409447631821098</v>
      </c>
      <c r="E415" s="17">
        <v>0.47119143185031498</v>
      </c>
      <c r="F415" s="17"/>
      <c r="G415" s="17">
        <v>0.467799326421031</v>
      </c>
      <c r="H415" s="17">
        <v>0.44030718321020201</v>
      </c>
      <c r="I415" s="17">
        <v>0.45434723728787302</v>
      </c>
      <c r="J415" s="17">
        <v>0.38955221506596899</v>
      </c>
      <c r="K415" s="17">
        <v>0.41442737367292298</v>
      </c>
      <c r="L415" s="17">
        <v>0.46223795607824802</v>
      </c>
      <c r="M415" s="17"/>
      <c r="N415" s="17">
        <v>0.42436918369353599</v>
      </c>
      <c r="O415" s="17">
        <v>0.47746836865548098</v>
      </c>
      <c r="P415" s="17">
        <v>0.49304607078511797</v>
      </c>
      <c r="Q415" s="17">
        <v>0.37894998163036903</v>
      </c>
      <c r="R415" s="17"/>
      <c r="S415" s="17">
        <v>0.43671795202702501</v>
      </c>
      <c r="T415" s="17">
        <v>0.45151232103155697</v>
      </c>
      <c r="U415" s="17">
        <v>0.43836533438340303</v>
      </c>
      <c r="V415" s="17"/>
      <c r="W415" s="17">
        <v>0.43495069928756702</v>
      </c>
      <c r="X415" s="17">
        <v>0.41618764299851502</v>
      </c>
      <c r="Y415" s="17">
        <v>0.47544805272701901</v>
      </c>
      <c r="Z415" s="17">
        <v>0.31634086321277499</v>
      </c>
      <c r="AA415" s="17">
        <v>0.42879059289092902</v>
      </c>
      <c r="AB415" s="17"/>
      <c r="AC415" s="17">
        <v>0.441573831847275</v>
      </c>
      <c r="AD415" s="17">
        <v>0.44511205045227897</v>
      </c>
      <c r="AE415" s="17">
        <v>0.432772855894341</v>
      </c>
    </row>
    <row r="416" spans="2:31" x14ac:dyDescent="0.35">
      <c r="B416" t="s">
        <v>184</v>
      </c>
      <c r="C416" s="17">
        <v>0.11389704626276</v>
      </c>
      <c r="D416" s="17">
        <v>8.9455292242074505E-2</v>
      </c>
      <c r="E416" s="17">
        <v>0.13798829889469</v>
      </c>
      <c r="F416" s="17"/>
      <c r="G416" s="17">
        <v>0.13274409449899799</v>
      </c>
      <c r="H416" s="17">
        <v>0.170136268411096</v>
      </c>
      <c r="I416" s="17">
        <v>6.5222584363312699E-2</v>
      </c>
      <c r="J416" s="17">
        <v>0.10278419274185401</v>
      </c>
      <c r="K416" s="17">
        <v>9.0702308157800199E-2</v>
      </c>
      <c r="L416" s="17">
        <v>0.13643907740088901</v>
      </c>
      <c r="M416" s="17"/>
      <c r="N416" s="17">
        <v>0.107138639103787</v>
      </c>
      <c r="O416" s="17">
        <v>0.125502135118504</v>
      </c>
      <c r="P416" s="17">
        <v>9.9076432767629397E-2</v>
      </c>
      <c r="Q416" s="17">
        <v>0.118709338130776</v>
      </c>
      <c r="R416" s="17"/>
      <c r="S416" s="17">
        <v>9.9750180103868297E-2</v>
      </c>
      <c r="T416" s="17">
        <v>9.4408708613014106E-2</v>
      </c>
      <c r="U416" s="17">
        <v>0.16465255274514501</v>
      </c>
      <c r="V416" s="17"/>
      <c r="W416" s="17">
        <v>7.8748457585784498E-2</v>
      </c>
      <c r="X416" s="17">
        <v>0.14155814138756101</v>
      </c>
      <c r="Y416" s="17">
        <v>0.11702940940119699</v>
      </c>
      <c r="Z416" s="17">
        <v>0.32280901435884002</v>
      </c>
      <c r="AA416" s="17">
        <v>0.138728123100821</v>
      </c>
      <c r="AB416" s="17"/>
      <c r="AC416" s="17">
        <v>9.8502640463140195E-2</v>
      </c>
      <c r="AD416" s="17">
        <v>0.10417080767468</v>
      </c>
      <c r="AE416" s="17">
        <v>0.15670595567905399</v>
      </c>
    </row>
    <row r="417" spans="2:31" x14ac:dyDescent="0.35">
      <c r="B417" t="s">
        <v>185</v>
      </c>
      <c r="C417" s="17">
        <v>6.8877329240663795E-2</v>
      </c>
      <c r="D417" s="17">
        <v>9.8783192232047096E-2</v>
      </c>
      <c r="E417" s="17">
        <v>4.06209661080889E-2</v>
      </c>
      <c r="F417" s="17"/>
      <c r="G417" s="17">
        <v>4.3108119797282497E-2</v>
      </c>
      <c r="H417" s="17">
        <v>2.39222287336185E-2</v>
      </c>
      <c r="I417" s="17">
        <v>3.5195698216511903E-2</v>
      </c>
      <c r="J417" s="17">
        <v>7.4060578095960505E-2</v>
      </c>
      <c r="K417" s="17">
        <v>0.104932164695517</v>
      </c>
      <c r="L417" s="17">
        <v>0.106351966846328</v>
      </c>
      <c r="M417" s="17"/>
      <c r="N417" s="17">
        <v>7.5969525078125794E-2</v>
      </c>
      <c r="O417" s="17">
        <v>6.0878904109487299E-2</v>
      </c>
      <c r="P417" s="17">
        <v>5.5886472037908197E-2</v>
      </c>
      <c r="Q417" s="17">
        <v>8.0911227390778606E-2</v>
      </c>
      <c r="R417" s="17"/>
      <c r="S417" s="17">
        <v>0.14927829104983101</v>
      </c>
      <c r="T417" s="17">
        <v>2.69458998074237E-2</v>
      </c>
      <c r="U417" s="17">
        <v>3.3764012874876403E-2</v>
      </c>
      <c r="V417" s="17"/>
      <c r="W417" s="17">
        <v>0.13520594691336901</v>
      </c>
      <c r="X417" s="17">
        <v>2.3082109077498501E-2</v>
      </c>
      <c r="Y417" s="17">
        <v>1.6099839259784799E-2</v>
      </c>
      <c r="Z417" s="17">
        <v>0</v>
      </c>
      <c r="AA417" s="17">
        <v>2.9943367268505199E-2</v>
      </c>
      <c r="AB417" s="17"/>
      <c r="AC417" s="17">
        <v>0.103859478552826</v>
      </c>
      <c r="AD417" s="17">
        <v>2.8832708082472201E-2</v>
      </c>
      <c r="AE417" s="17">
        <v>1.81844691083697E-2</v>
      </c>
    </row>
    <row r="418" spans="2:31" x14ac:dyDescent="0.35">
      <c r="B418" t="s">
        <v>58</v>
      </c>
      <c r="C418" s="17">
        <v>7.5716776602920394E-2</v>
      </c>
      <c r="D418" s="17">
        <v>6.5674175641210406E-2</v>
      </c>
      <c r="E418" s="17">
        <v>8.5784880555095006E-2</v>
      </c>
      <c r="F418" s="17"/>
      <c r="G418" s="17">
        <v>8.2520331352551005E-2</v>
      </c>
      <c r="H418" s="17">
        <v>4.50014249215272E-2</v>
      </c>
      <c r="I418" s="17">
        <v>0.116910705060423</v>
      </c>
      <c r="J418" s="17">
        <v>9.1374765762659196E-2</v>
      </c>
      <c r="K418" s="17">
        <v>7.4433362451165594E-2</v>
      </c>
      <c r="L418" s="17">
        <v>4.6918514185469003E-2</v>
      </c>
      <c r="M418" s="17"/>
      <c r="N418" s="17">
        <v>4.1344994285072802E-2</v>
      </c>
      <c r="O418" s="17">
        <v>6.9085834743966498E-2</v>
      </c>
      <c r="P418" s="17">
        <v>6.46789535158626E-2</v>
      </c>
      <c r="Q418" s="17">
        <v>0.14592003561566499</v>
      </c>
      <c r="R418" s="17"/>
      <c r="S418" s="17">
        <v>5.94711152599324E-2</v>
      </c>
      <c r="T418" s="17">
        <v>7.5005852899901596E-2</v>
      </c>
      <c r="U418" s="17">
        <v>7.0152417828066901E-2</v>
      </c>
      <c r="V418" s="17"/>
      <c r="W418" s="17">
        <v>6.7233995009837705E-2</v>
      </c>
      <c r="X418" s="17">
        <v>6.1262892546562503E-2</v>
      </c>
      <c r="Y418" s="17">
        <v>3.2199678519569501E-2</v>
      </c>
      <c r="Z418" s="17">
        <v>0</v>
      </c>
      <c r="AA418" s="17">
        <v>0.12685026233598901</v>
      </c>
      <c r="AB418" s="17"/>
      <c r="AC418" s="17">
        <v>7.2249442126926494E-2</v>
      </c>
      <c r="AD418" s="17">
        <v>6.87878992202475E-2</v>
      </c>
      <c r="AE418" s="17">
        <v>1.42262936178221E-2</v>
      </c>
    </row>
    <row r="419" spans="2:31" x14ac:dyDescent="0.35">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row>
    <row r="420" spans="2:31" x14ac:dyDescent="0.35">
      <c r="B420" s="6" t="s">
        <v>191</v>
      </c>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row>
    <row r="421" spans="2:31" x14ac:dyDescent="0.35">
      <c r="B421" s="24" t="s">
        <v>60</v>
      </c>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row>
    <row r="422" spans="2:31" x14ac:dyDescent="0.35">
      <c r="B422" t="s">
        <v>187</v>
      </c>
      <c r="C422" s="17">
        <v>0.33065346772598297</v>
      </c>
      <c r="D422" s="17">
        <v>0.34628636610812003</v>
      </c>
      <c r="E422" s="17">
        <v>0.31174819820223798</v>
      </c>
      <c r="F422" s="17"/>
      <c r="G422" s="17">
        <v>0.38266929584201098</v>
      </c>
      <c r="H422" s="17">
        <v>0.27831213707779601</v>
      </c>
      <c r="I422" s="17">
        <v>0.37176568452869102</v>
      </c>
      <c r="J422" s="17">
        <v>0.38152708629751703</v>
      </c>
      <c r="K422" s="17">
        <v>0.33115124143239699</v>
      </c>
      <c r="L422" s="17">
        <v>0.26309604076634602</v>
      </c>
      <c r="M422" s="17"/>
      <c r="N422" s="17">
        <v>0.33063012392841801</v>
      </c>
      <c r="O422" s="17">
        <v>0.32828992548961999</v>
      </c>
      <c r="P422" s="17">
        <v>0.34229363835290699</v>
      </c>
      <c r="Q422" s="17">
        <v>0.32461930154979202</v>
      </c>
      <c r="R422" s="17"/>
      <c r="S422" s="17">
        <v>0.276593114082056</v>
      </c>
      <c r="T422" s="17">
        <v>0.36068444804877398</v>
      </c>
      <c r="U422" s="17">
        <v>0.33238970264583101</v>
      </c>
      <c r="V422" s="17"/>
      <c r="W422" s="17">
        <v>0.305161097166957</v>
      </c>
      <c r="X422" s="17">
        <v>0.35593036874955503</v>
      </c>
      <c r="Y422" s="17">
        <v>0.375052650111448</v>
      </c>
      <c r="Z422" s="17">
        <v>0.272016694471436</v>
      </c>
      <c r="AA422" s="17">
        <v>0.32675315278936301</v>
      </c>
      <c r="AB422" s="17"/>
      <c r="AC422" s="17">
        <v>0.31638782082349498</v>
      </c>
      <c r="AD422" s="17">
        <v>0.380739007991726</v>
      </c>
      <c r="AE422" s="17">
        <v>0.45105886404380302</v>
      </c>
    </row>
    <row r="423" spans="2:31" x14ac:dyDescent="0.35">
      <c r="B423" t="s">
        <v>188</v>
      </c>
      <c r="C423" s="17">
        <v>0.45152719124792001</v>
      </c>
      <c r="D423" s="17">
        <v>0.45691970463322501</v>
      </c>
      <c r="E423" s="17">
        <v>0.44900606830265899</v>
      </c>
      <c r="F423" s="17"/>
      <c r="G423" s="17">
        <v>0.44631430980610598</v>
      </c>
      <c r="H423" s="17">
        <v>0.56276135942400396</v>
      </c>
      <c r="I423" s="17">
        <v>0.40991934155959697</v>
      </c>
      <c r="J423" s="17">
        <v>0.37333896065760802</v>
      </c>
      <c r="K423" s="17">
        <v>0.42786313163538597</v>
      </c>
      <c r="L423" s="17">
        <v>0.48979644983091902</v>
      </c>
      <c r="M423" s="17"/>
      <c r="N423" s="17">
        <v>0.50562412676610602</v>
      </c>
      <c r="O423" s="17">
        <v>0.442542912565978</v>
      </c>
      <c r="P423" s="17">
        <v>0.42251964837519701</v>
      </c>
      <c r="Q423" s="17">
        <v>0.40534096944772702</v>
      </c>
      <c r="R423" s="17"/>
      <c r="S423" s="17">
        <v>0.45685524844144298</v>
      </c>
      <c r="T423" s="17">
        <v>0.47084747979547198</v>
      </c>
      <c r="U423" s="17">
        <v>0.431182829035688</v>
      </c>
      <c r="V423" s="17"/>
      <c r="W423" s="17">
        <v>0.45428849424142298</v>
      </c>
      <c r="X423" s="17">
        <v>0.45113357086853101</v>
      </c>
      <c r="Y423" s="17">
        <v>0.50039322156830401</v>
      </c>
      <c r="Z423" s="17">
        <v>0.52995164097888803</v>
      </c>
      <c r="AA423" s="17">
        <v>0.43106448541639297</v>
      </c>
      <c r="AB423" s="17"/>
      <c r="AC423" s="17">
        <v>0.486460109797761</v>
      </c>
      <c r="AD423" s="17">
        <v>0.47886267844861402</v>
      </c>
      <c r="AE423" s="17">
        <v>0.44462850200239801</v>
      </c>
    </row>
    <row r="424" spans="2:31" x14ac:dyDescent="0.35">
      <c r="B424" t="s">
        <v>189</v>
      </c>
      <c r="C424" s="17">
        <v>0.10001664686240699</v>
      </c>
      <c r="D424" s="17">
        <v>8.3636943948475095E-2</v>
      </c>
      <c r="E424" s="17">
        <v>0.116300316121999</v>
      </c>
      <c r="F424" s="17"/>
      <c r="G424" s="17">
        <v>8.8496062999332006E-2</v>
      </c>
      <c r="H424" s="17">
        <v>7.3107019838738796E-2</v>
      </c>
      <c r="I424" s="17">
        <v>9.8326869680701603E-2</v>
      </c>
      <c r="J424" s="17">
        <v>0.109789886687696</v>
      </c>
      <c r="K424" s="17">
        <v>0.10634875856760299</v>
      </c>
      <c r="L424" s="17">
        <v>0.1142441287091</v>
      </c>
      <c r="M424" s="17"/>
      <c r="N424" s="17">
        <v>8.2356423846135202E-2</v>
      </c>
      <c r="O424" s="17">
        <v>8.9492849757153894E-2</v>
      </c>
      <c r="P424" s="17">
        <v>0.121491423964374</v>
      </c>
      <c r="Q424" s="17">
        <v>0.119946704933206</v>
      </c>
      <c r="R424" s="17"/>
      <c r="S424" s="17">
        <v>0.107852443940869</v>
      </c>
      <c r="T424" s="17">
        <v>9.4282734717214794E-2</v>
      </c>
      <c r="U424" s="17">
        <v>9.4647354180631096E-2</v>
      </c>
      <c r="V424" s="17"/>
      <c r="W424" s="17">
        <v>0.10726420487077</v>
      </c>
      <c r="X424" s="17">
        <v>0.12784029696382301</v>
      </c>
      <c r="Y424" s="17">
        <v>5.1063768933753403E-2</v>
      </c>
      <c r="Z424" s="17">
        <v>8.8833427956948902E-2</v>
      </c>
      <c r="AA424" s="17">
        <v>6.2736807493895902E-2</v>
      </c>
      <c r="AB424" s="17"/>
      <c r="AC424" s="17">
        <v>0.108801006796257</v>
      </c>
      <c r="AD424" s="17">
        <v>7.5115549020411995E-2</v>
      </c>
      <c r="AE424" s="17">
        <v>5.7675577609784201E-2</v>
      </c>
    </row>
    <row r="425" spans="2:31" x14ac:dyDescent="0.35">
      <c r="B425" t="s">
        <v>190</v>
      </c>
      <c r="C425" s="17">
        <v>4.7151096564444397E-2</v>
      </c>
      <c r="D425" s="17">
        <v>6.5100100306963907E-2</v>
      </c>
      <c r="E425" s="17">
        <v>3.0226164460202199E-2</v>
      </c>
      <c r="F425" s="17"/>
      <c r="G425" s="17">
        <v>2.0345104912541899E-2</v>
      </c>
      <c r="H425" s="17">
        <v>3.6634692554340799E-2</v>
      </c>
      <c r="I425" s="17">
        <v>4.0364510286222802E-2</v>
      </c>
      <c r="J425" s="17">
        <v>5.2075927798700399E-2</v>
      </c>
      <c r="K425" s="17">
        <v>3.94273736729229E-2</v>
      </c>
      <c r="L425" s="17">
        <v>8.15262975336149E-2</v>
      </c>
      <c r="M425" s="17"/>
      <c r="N425" s="17">
        <v>3.7714476939002498E-2</v>
      </c>
      <c r="O425" s="17">
        <v>7.08382426296255E-2</v>
      </c>
      <c r="P425" s="17">
        <v>3.4744040947967798E-2</v>
      </c>
      <c r="Q425" s="17">
        <v>4.5703323696902803E-2</v>
      </c>
      <c r="R425" s="17"/>
      <c r="S425" s="17">
        <v>8.4985050094041406E-2</v>
      </c>
      <c r="T425" s="17">
        <v>2.2656630285896099E-2</v>
      </c>
      <c r="U425" s="17">
        <v>4.4340834582139201E-2</v>
      </c>
      <c r="V425" s="17"/>
      <c r="W425" s="17">
        <v>7.5231420544699903E-2</v>
      </c>
      <c r="X425" s="17">
        <v>2.0741516320812298E-2</v>
      </c>
      <c r="Y425" s="17">
        <v>4.47950993231397E-2</v>
      </c>
      <c r="Z425" s="17">
        <v>0.109198236592727</v>
      </c>
      <c r="AA425" s="17">
        <v>4.2806610404423399E-2</v>
      </c>
      <c r="AB425" s="17"/>
      <c r="AC425" s="17">
        <v>4.30940747566236E-2</v>
      </c>
      <c r="AD425" s="17">
        <v>1.7988185028562E-2</v>
      </c>
      <c r="AE425" s="17">
        <v>1.81844691083697E-2</v>
      </c>
    </row>
    <row r="426" spans="2:31" x14ac:dyDescent="0.35">
      <c r="B426" t="s">
        <v>58</v>
      </c>
      <c r="C426" s="17">
        <v>7.0651597599244803E-2</v>
      </c>
      <c r="D426" s="17">
        <v>4.8056885003216601E-2</v>
      </c>
      <c r="E426" s="17">
        <v>9.2719252912902006E-2</v>
      </c>
      <c r="F426" s="17"/>
      <c r="G426" s="17">
        <v>6.2175226440009099E-2</v>
      </c>
      <c r="H426" s="17">
        <v>4.9184791105120397E-2</v>
      </c>
      <c r="I426" s="17">
        <v>7.9623593944787602E-2</v>
      </c>
      <c r="J426" s="17">
        <v>8.3268138558478894E-2</v>
      </c>
      <c r="K426" s="17">
        <v>9.5209494691691501E-2</v>
      </c>
      <c r="L426" s="17">
        <v>5.13370831600201E-2</v>
      </c>
      <c r="M426" s="17"/>
      <c r="N426" s="17">
        <v>4.3674848520338698E-2</v>
      </c>
      <c r="O426" s="17">
        <v>6.8836069557622101E-2</v>
      </c>
      <c r="P426" s="17">
        <v>7.8951248359554305E-2</v>
      </c>
      <c r="Q426" s="17">
        <v>0.104389700372373</v>
      </c>
      <c r="R426" s="17"/>
      <c r="S426" s="17">
        <v>7.3714143441589802E-2</v>
      </c>
      <c r="T426" s="17">
        <v>5.1528707152643002E-2</v>
      </c>
      <c r="U426" s="17">
        <v>9.74392795557108E-2</v>
      </c>
      <c r="V426" s="17"/>
      <c r="W426" s="17">
        <v>5.8054783176149503E-2</v>
      </c>
      <c r="X426" s="17">
        <v>4.4354247097279302E-2</v>
      </c>
      <c r="Y426" s="17">
        <v>2.8695260063354901E-2</v>
      </c>
      <c r="Z426" s="17">
        <v>0</v>
      </c>
      <c r="AA426" s="17">
        <v>0.13663894389592501</v>
      </c>
      <c r="AB426" s="17"/>
      <c r="AC426" s="17">
        <v>4.5256987825863099E-2</v>
      </c>
      <c r="AD426" s="17">
        <v>4.72945795106859E-2</v>
      </c>
      <c r="AE426" s="17">
        <v>2.8452587235644301E-2</v>
      </c>
    </row>
    <row r="427" spans="2:31" x14ac:dyDescent="0.35">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row>
    <row r="428" spans="2:31" x14ac:dyDescent="0.35">
      <c r="B428" s="6" t="s">
        <v>196</v>
      </c>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row>
    <row r="429" spans="2:31" x14ac:dyDescent="0.35">
      <c r="B429" s="24" t="s">
        <v>60</v>
      </c>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row>
    <row r="430" spans="2:31" x14ac:dyDescent="0.35">
      <c r="B430" t="s">
        <v>192</v>
      </c>
      <c r="C430" s="17">
        <v>0.185778814753294</v>
      </c>
      <c r="D430" s="17">
        <v>0.21282510708263</v>
      </c>
      <c r="E430" s="17">
        <v>0.15681200924795</v>
      </c>
      <c r="F430" s="17"/>
      <c r="G430" s="17">
        <v>0.24039164802165</v>
      </c>
      <c r="H430" s="17">
        <v>0.22778701233479201</v>
      </c>
      <c r="I430" s="17">
        <v>0.252763566569145</v>
      </c>
      <c r="J430" s="17">
        <v>0.19786185267534101</v>
      </c>
      <c r="K430" s="17">
        <v>0.1421488459211</v>
      </c>
      <c r="L430" s="17">
        <v>9.9200573431819497E-2</v>
      </c>
      <c r="M430" s="17"/>
      <c r="N430" s="17">
        <v>0.16664781402102799</v>
      </c>
      <c r="O430" s="17">
        <v>0.19669590260929001</v>
      </c>
      <c r="P430" s="17">
        <v>0.188761138582971</v>
      </c>
      <c r="Q430" s="17">
        <v>0.19753314760813701</v>
      </c>
      <c r="R430" s="17"/>
      <c r="S430" s="17">
        <v>0.139970701014483</v>
      </c>
      <c r="T430" s="17">
        <v>0.21285769613200001</v>
      </c>
      <c r="U430" s="17">
        <v>0.191800519739212</v>
      </c>
      <c r="V430" s="17"/>
      <c r="W430" s="17">
        <v>0.163683966974876</v>
      </c>
      <c r="X430" s="17">
        <v>0.21318111219747199</v>
      </c>
      <c r="Y430" s="17">
        <v>0.17623872542156499</v>
      </c>
      <c r="Z430" s="17">
        <v>0.14723934466227201</v>
      </c>
      <c r="AA430" s="17">
        <v>0.16133111125103899</v>
      </c>
      <c r="AB430" s="17"/>
      <c r="AC430" s="17">
        <v>0.20623803378974101</v>
      </c>
      <c r="AD430" s="17">
        <v>0.207611676658946</v>
      </c>
      <c r="AE430" s="17">
        <v>0.217065570136869</v>
      </c>
    </row>
    <row r="431" spans="2:31" x14ac:dyDescent="0.35">
      <c r="B431" t="s">
        <v>193</v>
      </c>
      <c r="C431" s="17">
        <v>0.38812876601849</v>
      </c>
      <c r="D431" s="17">
        <v>0.37920932845993999</v>
      </c>
      <c r="E431" s="17">
        <v>0.39722613969069698</v>
      </c>
      <c r="F431" s="17"/>
      <c r="G431" s="17">
        <v>0.467799326421031</v>
      </c>
      <c r="H431" s="17">
        <v>0.41922798702229302</v>
      </c>
      <c r="I431" s="17">
        <v>0.390230079552218</v>
      </c>
      <c r="J431" s="17">
        <v>0.41835732814759002</v>
      </c>
      <c r="K431" s="17">
        <v>0.34229050530830901</v>
      </c>
      <c r="L431" s="17">
        <v>0.33925879323907898</v>
      </c>
      <c r="M431" s="17"/>
      <c r="N431" s="17">
        <v>0.44239710850376901</v>
      </c>
      <c r="O431" s="17">
        <v>0.38627022711500503</v>
      </c>
      <c r="P431" s="17">
        <v>0.36388860930804501</v>
      </c>
      <c r="Q431" s="17">
        <v>0.321365627018799</v>
      </c>
      <c r="R431" s="17"/>
      <c r="S431" s="17">
        <v>0.32254218988615302</v>
      </c>
      <c r="T431" s="17">
        <v>0.44562710357631602</v>
      </c>
      <c r="U431" s="17">
        <v>0.36151070384285899</v>
      </c>
      <c r="V431" s="17"/>
      <c r="W431" s="17">
        <v>0.35025814133185201</v>
      </c>
      <c r="X431" s="17">
        <v>0.44868969413429199</v>
      </c>
      <c r="Y431" s="17">
        <v>0.450386428966291</v>
      </c>
      <c r="Z431" s="17">
        <v>0.35739739758769301</v>
      </c>
      <c r="AA431" s="17">
        <v>0.35313498361588602</v>
      </c>
      <c r="AB431" s="17"/>
      <c r="AC431" s="17">
        <v>0.374006920815247</v>
      </c>
      <c r="AD431" s="17">
        <v>0.448697906683033</v>
      </c>
      <c r="AE431" s="17">
        <v>0.395145469807821</v>
      </c>
    </row>
    <row r="432" spans="2:31" x14ac:dyDescent="0.35">
      <c r="B432" t="s">
        <v>194</v>
      </c>
      <c r="C432" s="17">
        <v>0.144178405805059</v>
      </c>
      <c r="D432" s="17">
        <v>0.121829897145228</v>
      </c>
      <c r="E432" s="17">
        <v>0.16644111221931901</v>
      </c>
      <c r="F432" s="17"/>
      <c r="G432" s="17">
        <v>0.162622752732903</v>
      </c>
      <c r="H432" s="17">
        <v>0.16176953604391001</v>
      </c>
      <c r="I432" s="17">
        <v>0.123184943757792</v>
      </c>
      <c r="J432" s="17">
        <v>0.140982097447474</v>
      </c>
      <c r="K432" s="17">
        <v>0.13684756081195401</v>
      </c>
      <c r="L432" s="17">
        <v>0.147906935970916</v>
      </c>
      <c r="M432" s="17"/>
      <c r="N432" s="17">
        <v>0.146921619717368</v>
      </c>
      <c r="O432" s="17">
        <v>0.115347035166894</v>
      </c>
      <c r="P432" s="17">
        <v>0.18384162947233501</v>
      </c>
      <c r="Q432" s="17">
        <v>0.15212399987714301</v>
      </c>
      <c r="R432" s="17"/>
      <c r="S432" s="17">
        <v>0.15291923811267</v>
      </c>
      <c r="T432" s="17">
        <v>0.106209553222432</v>
      </c>
      <c r="U432" s="17">
        <v>0.20158720116266299</v>
      </c>
      <c r="V432" s="17"/>
      <c r="W432" s="17">
        <v>0.12882812972577401</v>
      </c>
      <c r="X432" s="17">
        <v>0.120691475611699</v>
      </c>
      <c r="Y432" s="17">
        <v>0.12530936993244501</v>
      </c>
      <c r="Z432" s="17">
        <v>0.12342181118580201</v>
      </c>
      <c r="AA432" s="17">
        <v>0.207818928618589</v>
      </c>
      <c r="AB432" s="17"/>
      <c r="AC432" s="17">
        <v>0.12775593364624499</v>
      </c>
      <c r="AD432" s="17">
        <v>0.13299079605337499</v>
      </c>
      <c r="AE432" s="17">
        <v>0.12794817212981799</v>
      </c>
    </row>
    <row r="433" spans="2:31" x14ac:dyDescent="0.35">
      <c r="B433" t="s">
        <v>195</v>
      </c>
      <c r="C433" s="17">
        <v>0.156986542038731</v>
      </c>
      <c r="D433" s="17">
        <v>0.19614143212076399</v>
      </c>
      <c r="E433" s="17">
        <v>0.120382906440062</v>
      </c>
      <c r="F433" s="17"/>
      <c r="G433" s="17">
        <v>2.2763014884740598E-2</v>
      </c>
      <c r="H433" s="17">
        <v>7.3107019838738796E-2</v>
      </c>
      <c r="I433" s="17">
        <v>7.1377382704488707E-2</v>
      </c>
      <c r="J433" s="17">
        <v>0.11446034931825699</v>
      </c>
      <c r="K433" s="17">
        <v>0.23143456020681399</v>
      </c>
      <c r="L433" s="17">
        <v>0.32779093466905301</v>
      </c>
      <c r="M433" s="17"/>
      <c r="N433" s="17">
        <v>0.16494852324532</v>
      </c>
      <c r="O433" s="17">
        <v>0.158020743676969</v>
      </c>
      <c r="P433" s="17">
        <v>0.138125725241663</v>
      </c>
      <c r="Q433" s="17">
        <v>0.152051881511992</v>
      </c>
      <c r="R433" s="17"/>
      <c r="S433" s="17">
        <v>0.26516564311846202</v>
      </c>
      <c r="T433" s="17">
        <v>0.12595380848707699</v>
      </c>
      <c r="U433" s="17">
        <v>8.4257950997665906E-2</v>
      </c>
      <c r="V433" s="17"/>
      <c r="W433" s="17">
        <v>0.24435659267672699</v>
      </c>
      <c r="X433" s="17">
        <v>0.12183266995443801</v>
      </c>
      <c r="Y433" s="17">
        <v>0.16179210430612201</v>
      </c>
      <c r="Z433" s="17">
        <v>8.8833427956948902E-2</v>
      </c>
      <c r="AA433" s="17">
        <v>8.7789352532872997E-2</v>
      </c>
      <c r="AB433" s="17"/>
      <c r="AC433" s="17">
        <v>0.17819327287457501</v>
      </c>
      <c r="AD433" s="17">
        <v>9.9787697316389895E-2</v>
      </c>
      <c r="AE433" s="17">
        <v>0.152128500865645</v>
      </c>
    </row>
    <row r="434" spans="2:31" x14ac:dyDescent="0.35">
      <c r="B434" t="s">
        <v>58</v>
      </c>
      <c r="C434" s="17">
        <v>0.124927471384427</v>
      </c>
      <c r="D434" s="17">
        <v>8.9994235191438093E-2</v>
      </c>
      <c r="E434" s="17">
        <v>0.15913783240197199</v>
      </c>
      <c r="F434" s="17"/>
      <c r="G434" s="17">
        <v>0.106423257939675</v>
      </c>
      <c r="H434" s="17">
        <v>0.118108444760266</v>
      </c>
      <c r="I434" s="17">
        <v>0.162444027416356</v>
      </c>
      <c r="J434" s="17">
        <v>0.128338372411337</v>
      </c>
      <c r="K434" s="17">
        <v>0.14727852775182301</v>
      </c>
      <c r="L434" s="17">
        <v>8.5842762689132504E-2</v>
      </c>
      <c r="M434" s="17"/>
      <c r="N434" s="17">
        <v>7.9084934512514193E-2</v>
      </c>
      <c r="O434" s="17">
        <v>0.143666091431843</v>
      </c>
      <c r="P434" s="17">
        <v>0.12538289739498601</v>
      </c>
      <c r="Q434" s="17">
        <v>0.17692534398392801</v>
      </c>
      <c r="R434" s="17"/>
      <c r="S434" s="17">
        <v>0.119402227868232</v>
      </c>
      <c r="T434" s="17">
        <v>0.109351838582175</v>
      </c>
      <c r="U434" s="17">
        <v>0.16084362425760099</v>
      </c>
      <c r="V434" s="17"/>
      <c r="W434" s="17">
        <v>0.112873169290771</v>
      </c>
      <c r="X434" s="17">
        <v>9.5605048102097995E-2</v>
      </c>
      <c r="Y434" s="17">
        <v>8.6273371373577004E-2</v>
      </c>
      <c r="Z434" s="17">
        <v>0.28310801860728402</v>
      </c>
      <c r="AA434" s="17">
        <v>0.189925623981614</v>
      </c>
      <c r="AB434" s="17"/>
      <c r="AC434" s="17">
        <v>0.113805838874192</v>
      </c>
      <c r="AD434" s="17">
        <v>0.110911923288256</v>
      </c>
      <c r="AE434" s="17">
        <v>0.10771228705984601</v>
      </c>
    </row>
    <row r="435" spans="2:31" x14ac:dyDescent="0.35">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row>
    <row r="436" spans="2:31" x14ac:dyDescent="0.35">
      <c r="B436" s="6" t="s">
        <v>201</v>
      </c>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row>
    <row r="437" spans="2:31" x14ac:dyDescent="0.35">
      <c r="B437" s="24" t="s">
        <v>60</v>
      </c>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row>
    <row r="438" spans="2:31" x14ac:dyDescent="0.35">
      <c r="B438" t="s">
        <v>197</v>
      </c>
      <c r="C438" s="17">
        <v>0.31894334623258402</v>
      </c>
      <c r="D438" s="17">
        <v>0.32648990462520699</v>
      </c>
      <c r="E438" s="17">
        <v>0.30944457953776699</v>
      </c>
      <c r="F438" s="17"/>
      <c r="G438" s="17">
        <v>0.35165072590572299</v>
      </c>
      <c r="H438" s="17">
        <v>0.44008167312170599</v>
      </c>
      <c r="I438" s="17">
        <v>0.383089294939577</v>
      </c>
      <c r="J438" s="17">
        <v>0.291438484954676</v>
      </c>
      <c r="K438" s="17">
        <v>0.25609538368439999</v>
      </c>
      <c r="L438" s="17">
        <v>0.24090109207455701</v>
      </c>
      <c r="M438" s="17"/>
      <c r="N438" s="17">
        <v>0.299176756227158</v>
      </c>
      <c r="O438" s="17">
        <v>0.32867889882254803</v>
      </c>
      <c r="P438" s="17">
        <v>0.36321174051417998</v>
      </c>
      <c r="Q438" s="17">
        <v>0.310141529753862</v>
      </c>
      <c r="R438" s="17"/>
      <c r="S438" s="17">
        <v>0.241371115558666</v>
      </c>
      <c r="T438" s="17">
        <v>0.35086006008846199</v>
      </c>
      <c r="U438" s="17">
        <v>0.407807725117311</v>
      </c>
      <c r="V438" s="17"/>
      <c r="W438" s="17">
        <v>0.27740245929846702</v>
      </c>
      <c r="X438" s="17">
        <v>0.36289675562831902</v>
      </c>
      <c r="Y438" s="17">
        <v>0.28676648046044101</v>
      </c>
      <c r="Z438" s="17">
        <v>0.30244420572306102</v>
      </c>
      <c r="AA438" s="17">
        <v>0.37720731092783999</v>
      </c>
      <c r="AB438" s="17"/>
      <c r="AC438" s="17">
        <v>0.34610501436069302</v>
      </c>
      <c r="AD438" s="17">
        <v>0.33781910175317198</v>
      </c>
      <c r="AE438" s="17">
        <v>0.40247914165395099</v>
      </c>
    </row>
    <row r="439" spans="2:31" x14ac:dyDescent="0.35">
      <c r="B439" t="s">
        <v>198</v>
      </c>
      <c r="C439" s="17">
        <v>0.36098233265496699</v>
      </c>
      <c r="D439" s="17">
        <v>0.38983722457720299</v>
      </c>
      <c r="E439" s="17">
        <v>0.33371977281374399</v>
      </c>
      <c r="F439" s="17"/>
      <c r="G439" s="17">
        <v>0.42469120662374898</v>
      </c>
      <c r="H439" s="17">
        <v>0.34193760099996101</v>
      </c>
      <c r="I439" s="17">
        <v>0.328204334715687</v>
      </c>
      <c r="J439" s="17">
        <v>0.34689871096411901</v>
      </c>
      <c r="K439" s="17">
        <v>0.354138066120263</v>
      </c>
      <c r="L439" s="17">
        <v>0.37470944885452201</v>
      </c>
      <c r="M439" s="17"/>
      <c r="N439" s="17">
        <v>0.40862103974212199</v>
      </c>
      <c r="O439" s="17">
        <v>0.34272899379062599</v>
      </c>
      <c r="P439" s="17">
        <v>0.35067983092388799</v>
      </c>
      <c r="Q439" s="17">
        <v>0.32092594668663099</v>
      </c>
      <c r="R439" s="17"/>
      <c r="S439" s="17">
        <v>0.364725478596087</v>
      </c>
      <c r="T439" s="17">
        <v>0.37125597074752298</v>
      </c>
      <c r="U439" s="17">
        <v>0.283790569743744</v>
      </c>
      <c r="V439" s="17"/>
      <c r="W439" s="17">
        <v>0.328530856500517</v>
      </c>
      <c r="X439" s="17">
        <v>0.37299440624875702</v>
      </c>
      <c r="Y439" s="17">
        <v>0.36554517772504802</v>
      </c>
      <c r="Z439" s="17">
        <v>0.39543850565723798</v>
      </c>
      <c r="AA439" s="17">
        <v>0.33794215348988799</v>
      </c>
      <c r="AB439" s="17"/>
      <c r="AC439" s="17">
        <v>0.32889156391150398</v>
      </c>
      <c r="AD439" s="17">
        <v>0.39373104715732699</v>
      </c>
      <c r="AE439" s="17">
        <v>0.298385519051307</v>
      </c>
    </row>
    <row r="440" spans="2:31" x14ac:dyDescent="0.35">
      <c r="B440" t="s">
        <v>199</v>
      </c>
      <c r="C440" s="17">
        <v>0.163791487480065</v>
      </c>
      <c r="D440" s="17">
        <v>0.157555720849544</v>
      </c>
      <c r="E440" s="17">
        <v>0.17072761016784799</v>
      </c>
      <c r="F440" s="17"/>
      <c r="G440" s="17">
        <v>0.141137736117978</v>
      </c>
      <c r="H440" s="17">
        <v>0.10405564730166</v>
      </c>
      <c r="I440" s="17">
        <v>0.12933974209896701</v>
      </c>
      <c r="J440" s="17">
        <v>0.140982097447474</v>
      </c>
      <c r="K440" s="17">
        <v>0.17477253897358</v>
      </c>
      <c r="L440" s="17">
        <v>0.249840333842693</v>
      </c>
      <c r="M440" s="17"/>
      <c r="N440" s="17">
        <v>0.192321285578433</v>
      </c>
      <c r="O440" s="17">
        <v>0.137666565230291</v>
      </c>
      <c r="P440" s="17">
        <v>0.15407769940251101</v>
      </c>
      <c r="Q440" s="17">
        <v>0.142686556624851</v>
      </c>
      <c r="R440" s="17"/>
      <c r="S440" s="17">
        <v>0.18678556321209</v>
      </c>
      <c r="T440" s="17">
        <v>0.15944398696154299</v>
      </c>
      <c r="U440" s="17">
        <v>0.14042236880745301</v>
      </c>
      <c r="V440" s="17"/>
      <c r="W440" s="17">
        <v>0.21456149286104201</v>
      </c>
      <c r="X440" s="17">
        <v>0.14032263406019599</v>
      </c>
      <c r="Y440" s="17">
        <v>0.21127781930329301</v>
      </c>
      <c r="Z440" s="17">
        <v>0.23262004777852899</v>
      </c>
      <c r="AA440" s="17">
        <v>8.7386570068451602E-2</v>
      </c>
      <c r="AB440" s="17"/>
      <c r="AC440" s="17">
        <v>0.19961462781129499</v>
      </c>
      <c r="AD440" s="17">
        <v>0.13828429813995499</v>
      </c>
      <c r="AE440" s="17">
        <v>0.163246659433363</v>
      </c>
    </row>
    <row r="441" spans="2:31" x14ac:dyDescent="0.35">
      <c r="B441" t="s">
        <v>200</v>
      </c>
      <c r="C441" s="17">
        <v>9.18682370148413E-2</v>
      </c>
      <c r="D441" s="17">
        <v>7.8342390645122204E-2</v>
      </c>
      <c r="E441" s="17">
        <v>0.10536916530731399</v>
      </c>
      <c r="F441" s="17"/>
      <c r="G441" s="17">
        <v>2.98786582339052E-2</v>
      </c>
      <c r="H441" s="17">
        <v>5.4870856196539801E-2</v>
      </c>
      <c r="I441" s="17">
        <v>0.10041828257982501</v>
      </c>
      <c r="J441" s="17">
        <v>0.12820500761273301</v>
      </c>
      <c r="K441" s="17">
        <v>0.12942138489468</v>
      </c>
      <c r="L441" s="17">
        <v>9.1206307750013996E-2</v>
      </c>
      <c r="M441" s="17"/>
      <c r="N441" s="17">
        <v>6.6178356973451605E-2</v>
      </c>
      <c r="O441" s="17">
        <v>0.112157501802746</v>
      </c>
      <c r="P441" s="17">
        <v>7.6649435222668594E-2</v>
      </c>
      <c r="Q441" s="17">
        <v>0.124393505704765</v>
      </c>
      <c r="R441" s="17"/>
      <c r="S441" s="17">
        <v>0.14704010791838601</v>
      </c>
      <c r="T441" s="17">
        <v>5.9795248627879799E-2</v>
      </c>
      <c r="U441" s="17">
        <v>9.0844447171195594E-2</v>
      </c>
      <c r="V441" s="17"/>
      <c r="W441" s="17">
        <v>0.119930105433751</v>
      </c>
      <c r="X441" s="17">
        <v>6.6660943178631499E-2</v>
      </c>
      <c r="Y441" s="17">
        <v>0.11121968090407799</v>
      </c>
      <c r="Z441" s="17">
        <v>6.9497240841171107E-2</v>
      </c>
      <c r="AA441" s="17">
        <v>0.105730659272206</v>
      </c>
      <c r="AB441" s="17"/>
      <c r="AC441" s="17">
        <v>8.0610442550973799E-2</v>
      </c>
      <c r="AD441" s="17">
        <v>6.9161785589827204E-2</v>
      </c>
      <c r="AE441" s="17">
        <v>0.12166238624355701</v>
      </c>
    </row>
    <row r="442" spans="2:31" x14ac:dyDescent="0.35">
      <c r="B442" t="s">
        <v>58</v>
      </c>
      <c r="C442" s="17">
        <v>6.4414596617543105E-2</v>
      </c>
      <c r="D442" s="17">
        <v>4.7774759302923499E-2</v>
      </c>
      <c r="E442" s="17">
        <v>8.0738872173326398E-2</v>
      </c>
      <c r="F442" s="17"/>
      <c r="G442" s="17">
        <v>5.2641673118645801E-2</v>
      </c>
      <c r="H442" s="17">
        <v>5.9054222380132998E-2</v>
      </c>
      <c r="I442" s="17">
        <v>5.8948345665943702E-2</v>
      </c>
      <c r="J442" s="17">
        <v>9.2475699020997296E-2</v>
      </c>
      <c r="K442" s="17">
        <v>8.55726263270771E-2</v>
      </c>
      <c r="L442" s="17">
        <v>4.3342817478214703E-2</v>
      </c>
      <c r="M442" s="17"/>
      <c r="N442" s="17">
        <v>3.37025614788352E-2</v>
      </c>
      <c r="O442" s="17">
        <v>7.8768040353788801E-2</v>
      </c>
      <c r="P442" s="17">
        <v>5.5381293936752202E-2</v>
      </c>
      <c r="Q442" s="17">
        <v>0.101852461229891</v>
      </c>
      <c r="R442" s="17"/>
      <c r="S442" s="17">
        <v>6.00777347147715E-2</v>
      </c>
      <c r="T442" s="17">
        <v>5.86447335745926E-2</v>
      </c>
      <c r="U442" s="17">
        <v>7.7134889160296205E-2</v>
      </c>
      <c r="V442" s="17"/>
      <c r="W442" s="17">
        <v>5.95750859062225E-2</v>
      </c>
      <c r="X442" s="17">
        <v>5.7125260884096501E-2</v>
      </c>
      <c r="Y442" s="17">
        <v>2.5190841607140298E-2</v>
      </c>
      <c r="Z442" s="17">
        <v>0</v>
      </c>
      <c r="AA442" s="17">
        <v>9.1733306241615395E-2</v>
      </c>
      <c r="AB442" s="17"/>
      <c r="AC442" s="17">
        <v>4.4778351365533701E-2</v>
      </c>
      <c r="AD442" s="17">
        <v>6.1003767359719199E-2</v>
      </c>
      <c r="AE442" s="17">
        <v>1.42262936178221E-2</v>
      </c>
    </row>
    <row r="443" spans="2:31" x14ac:dyDescent="0.35">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row>
    <row r="444" spans="2:31" x14ac:dyDescent="0.35">
      <c r="B444" s="6" t="s">
        <v>206</v>
      </c>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row>
    <row r="445" spans="2:31" x14ac:dyDescent="0.35">
      <c r="B445" s="24" t="s">
        <v>60</v>
      </c>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row>
    <row r="446" spans="2:31" x14ac:dyDescent="0.35">
      <c r="B446" t="s">
        <v>202</v>
      </c>
      <c r="C446" s="17">
        <v>0.42849471595119498</v>
      </c>
      <c r="D446" s="17">
        <v>0.42243060321167097</v>
      </c>
      <c r="E446" s="17">
        <v>0.43268182378888598</v>
      </c>
      <c r="F446" s="17"/>
      <c r="G446" s="17">
        <v>0.387505115786409</v>
      </c>
      <c r="H446" s="17">
        <v>0.48508309804323302</v>
      </c>
      <c r="I446" s="17">
        <v>0.52584406034855502</v>
      </c>
      <c r="J446" s="17">
        <v>0.41277116342017101</v>
      </c>
      <c r="K446" s="17">
        <v>0.39674183409420199</v>
      </c>
      <c r="L446" s="17">
        <v>0.37460734503548898</v>
      </c>
      <c r="M446" s="17"/>
      <c r="N446" s="17">
        <v>0.43675068096117398</v>
      </c>
      <c r="O446" s="17">
        <v>0.455898205796124</v>
      </c>
      <c r="P446" s="17">
        <v>0.44204776000978102</v>
      </c>
      <c r="Q446" s="17">
        <v>0.37474473985329998</v>
      </c>
      <c r="R446" s="17"/>
      <c r="S446" s="17">
        <v>0.33712994022653398</v>
      </c>
      <c r="T446" s="17">
        <v>0.49237256504375498</v>
      </c>
      <c r="U446" s="17">
        <v>0.45876488263190002</v>
      </c>
      <c r="V446" s="17"/>
      <c r="W446" s="17">
        <v>0.38643732227338001</v>
      </c>
      <c r="X446" s="17">
        <v>0.48450984335913799</v>
      </c>
      <c r="Y446" s="17">
        <v>0.411233358010824</v>
      </c>
      <c r="Z446" s="17">
        <v>0.24716409675506901</v>
      </c>
      <c r="AA446" s="17">
        <v>0.41147297863315901</v>
      </c>
      <c r="AB446" s="17"/>
      <c r="AC446" s="17">
        <v>0.43331680154626601</v>
      </c>
      <c r="AD446" s="17">
        <v>0.46684623114064</v>
      </c>
      <c r="AE446" s="17">
        <v>0.54660507611924003</v>
      </c>
    </row>
    <row r="447" spans="2:31" x14ac:dyDescent="0.35">
      <c r="B447" t="s">
        <v>203</v>
      </c>
      <c r="C447" s="17">
        <v>0.30659548274902698</v>
      </c>
      <c r="D447" s="17">
        <v>0.30587319860989098</v>
      </c>
      <c r="E447" s="17">
        <v>0.30735923109562002</v>
      </c>
      <c r="F447" s="17"/>
      <c r="G447" s="17">
        <v>0.338474967029184</v>
      </c>
      <c r="H447" s="17">
        <v>0.33909456845425201</v>
      </c>
      <c r="I447" s="17">
        <v>0.24538390124411799</v>
      </c>
      <c r="J447" s="17">
        <v>0.35363767531275297</v>
      </c>
      <c r="K447" s="17">
        <v>0.29977253897358003</v>
      </c>
      <c r="L447" s="17">
        <v>0.29591597576086498</v>
      </c>
      <c r="M447" s="17"/>
      <c r="N447" s="17">
        <v>0.33086640388953897</v>
      </c>
      <c r="O447" s="17">
        <v>0.284700840767241</v>
      </c>
      <c r="P447" s="17">
        <v>0.31557400576487499</v>
      </c>
      <c r="Q447" s="17">
        <v>0.29880854912218902</v>
      </c>
      <c r="R447" s="17"/>
      <c r="S447" s="17">
        <v>0.34767966097160802</v>
      </c>
      <c r="T447" s="17">
        <v>0.27785163350618802</v>
      </c>
      <c r="U447" s="17">
        <v>0.31172344423779702</v>
      </c>
      <c r="V447" s="17"/>
      <c r="W447" s="17">
        <v>0.32499379361999498</v>
      </c>
      <c r="X447" s="17">
        <v>0.28357604145894599</v>
      </c>
      <c r="Y447" s="17">
        <v>0.35686924297774297</v>
      </c>
      <c r="Z447" s="17">
        <v>0.57414042581103297</v>
      </c>
      <c r="AA447" s="17">
        <v>0.294248643329733</v>
      </c>
      <c r="AB447" s="17"/>
      <c r="AC447" s="17">
        <v>0.29716649001747703</v>
      </c>
      <c r="AD447" s="17">
        <v>0.29886424422591501</v>
      </c>
      <c r="AE447" s="17">
        <v>0.28779165217220198</v>
      </c>
    </row>
    <row r="448" spans="2:31" x14ac:dyDescent="0.35">
      <c r="B448" t="s">
        <v>204</v>
      </c>
      <c r="C448" s="17">
        <v>7.9519946292995899E-2</v>
      </c>
      <c r="D448" s="17">
        <v>9.1344600468659096E-2</v>
      </c>
      <c r="E448" s="17">
        <v>6.8653988214669698E-2</v>
      </c>
      <c r="F448" s="17"/>
      <c r="G448" s="17">
        <v>0.145973556062375</v>
      </c>
      <c r="H448" s="17">
        <v>7.1766686200855398E-2</v>
      </c>
      <c r="I448" s="17">
        <v>8.3925860099226701E-2</v>
      </c>
      <c r="J448" s="17">
        <v>4.9740696483419701E-2</v>
      </c>
      <c r="K448" s="17">
        <v>4.6853549590197198E-2</v>
      </c>
      <c r="L448" s="17">
        <v>8.5944866508166004E-2</v>
      </c>
      <c r="M448" s="17"/>
      <c r="N448" s="17">
        <v>7.2321502717046404E-2</v>
      </c>
      <c r="O448" s="17">
        <v>7.2000439080176795E-2</v>
      </c>
      <c r="P448" s="17">
        <v>0.11765555209610699</v>
      </c>
      <c r="Q448" s="17">
        <v>7.5260062492511506E-2</v>
      </c>
      <c r="R448" s="17"/>
      <c r="S448" s="17">
        <v>9.0979182946439197E-2</v>
      </c>
      <c r="T448" s="17">
        <v>6.2926248448683803E-2</v>
      </c>
      <c r="U448" s="17">
        <v>6.6050572947531402E-2</v>
      </c>
      <c r="V448" s="17"/>
      <c r="W448" s="17">
        <v>6.99768234434925E-2</v>
      </c>
      <c r="X448" s="17">
        <v>9.3198496934510003E-2</v>
      </c>
      <c r="Y448" s="17">
        <v>0.16323952259309801</v>
      </c>
      <c r="Z448" s="17">
        <v>0</v>
      </c>
      <c r="AA448" s="17">
        <v>6.4746707651080204E-2</v>
      </c>
      <c r="AB448" s="17"/>
      <c r="AC448" s="17">
        <v>7.3738613034029593E-2</v>
      </c>
      <c r="AD448" s="17">
        <v>0.10063165105734501</v>
      </c>
      <c r="AE448" s="17">
        <v>8.5785049499855798E-2</v>
      </c>
    </row>
    <row r="449" spans="2:31" x14ac:dyDescent="0.35">
      <c r="B449" t="s">
        <v>205</v>
      </c>
      <c r="C449" s="17">
        <v>8.2356677774879303E-2</v>
      </c>
      <c r="D449" s="17">
        <v>9.7804200121537802E-2</v>
      </c>
      <c r="E449" s="17">
        <v>6.8035393621030199E-2</v>
      </c>
      <c r="F449" s="17"/>
      <c r="G449" s="17">
        <v>4.9083851444063499E-2</v>
      </c>
      <c r="H449" s="17">
        <v>3.0948627462921399E-2</v>
      </c>
      <c r="I449" s="17">
        <v>6.31311714641897E-2</v>
      </c>
      <c r="J449" s="17">
        <v>6.4719652834837701E-2</v>
      </c>
      <c r="K449" s="17">
        <v>0.13242617591727401</v>
      </c>
      <c r="L449" s="17">
        <v>0.116976953149058</v>
      </c>
      <c r="M449" s="17"/>
      <c r="N449" s="17">
        <v>9.9051129606465296E-2</v>
      </c>
      <c r="O449" s="17">
        <v>7.8587433259142997E-2</v>
      </c>
      <c r="P449" s="17">
        <v>2.94881127382161E-2</v>
      </c>
      <c r="Q449" s="17">
        <v>9.1504120528429794E-2</v>
      </c>
      <c r="R449" s="17"/>
      <c r="S449" s="17">
        <v>0.12914629863441901</v>
      </c>
      <c r="T449" s="17">
        <v>5.6816026437796999E-2</v>
      </c>
      <c r="U449" s="17">
        <v>7.4979639088079697E-2</v>
      </c>
      <c r="V449" s="17"/>
      <c r="W449" s="17">
        <v>0.121394850611403</v>
      </c>
      <c r="X449" s="17">
        <v>5.6744466172135397E-2</v>
      </c>
      <c r="Y449" s="17">
        <v>1.40896890283667E-2</v>
      </c>
      <c r="Z449" s="17">
        <v>0.109198236592727</v>
      </c>
      <c r="AA449" s="17">
        <v>6.8234523921042803E-2</v>
      </c>
      <c r="AB449" s="17"/>
      <c r="AC449" s="17">
        <v>9.8705135773553304E-2</v>
      </c>
      <c r="AD449" s="17">
        <v>5.9926162793250901E-2</v>
      </c>
      <c r="AE449" s="17">
        <v>1.81844691083697E-2</v>
      </c>
    </row>
    <row r="450" spans="2:31" x14ac:dyDescent="0.35">
      <c r="B450" t="s">
        <v>96</v>
      </c>
      <c r="C450" s="17">
        <v>0.103033177231903</v>
      </c>
      <c r="D450" s="17">
        <v>8.2547397588240895E-2</v>
      </c>
      <c r="E450" s="17">
        <v>0.12326956327979401</v>
      </c>
      <c r="F450" s="17"/>
      <c r="G450" s="17">
        <v>7.8962509677968695E-2</v>
      </c>
      <c r="H450" s="17">
        <v>7.3107019838738796E-2</v>
      </c>
      <c r="I450" s="17">
        <v>8.1715006843910601E-2</v>
      </c>
      <c r="J450" s="17">
        <v>0.119130811948819</v>
      </c>
      <c r="K450" s="17">
        <v>0.124205901424746</v>
      </c>
      <c r="L450" s="17">
        <v>0.12655485954642301</v>
      </c>
      <c r="M450" s="17"/>
      <c r="N450" s="17">
        <v>6.1010282825775697E-2</v>
      </c>
      <c r="O450" s="17">
        <v>0.10881308109731599</v>
      </c>
      <c r="P450" s="17">
        <v>9.5234569391021803E-2</v>
      </c>
      <c r="Q450" s="17">
        <v>0.15968252800357</v>
      </c>
      <c r="R450" s="17"/>
      <c r="S450" s="17">
        <v>9.5064917221000203E-2</v>
      </c>
      <c r="T450" s="17">
        <v>0.110033526563576</v>
      </c>
      <c r="U450" s="17">
        <v>8.8481461094692196E-2</v>
      </c>
      <c r="V450" s="17"/>
      <c r="W450" s="17">
        <v>9.7197210051729002E-2</v>
      </c>
      <c r="X450" s="17">
        <v>8.1971152075270406E-2</v>
      </c>
      <c r="Y450" s="17">
        <v>5.4568187389968E-2</v>
      </c>
      <c r="Z450" s="17">
        <v>6.9497240841171107E-2</v>
      </c>
      <c r="AA450" s="17">
        <v>0.161297146464984</v>
      </c>
      <c r="AB450" s="17"/>
      <c r="AC450" s="17">
        <v>9.7072959628674294E-2</v>
      </c>
      <c r="AD450" s="17">
        <v>7.3731710782848403E-2</v>
      </c>
      <c r="AE450" s="17">
        <v>6.1633753100331798E-2</v>
      </c>
    </row>
    <row r="451" spans="2:31" x14ac:dyDescent="0.35">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row>
    <row r="452" spans="2:31" x14ac:dyDescent="0.35">
      <c r="B452" s="6" t="s">
        <v>212</v>
      </c>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row>
    <row r="453" spans="2:31" x14ac:dyDescent="0.35">
      <c r="B453" s="24" t="s">
        <v>60</v>
      </c>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row>
    <row r="454" spans="2:31" x14ac:dyDescent="0.35">
      <c r="B454" t="s">
        <v>207</v>
      </c>
      <c r="C454" s="17">
        <v>0.52243159422724605</v>
      </c>
      <c r="D454" s="17">
        <v>0.54812768842433701</v>
      </c>
      <c r="E454" s="17">
        <v>0.49721225980042699</v>
      </c>
      <c r="F454" s="17"/>
      <c r="G454" s="17">
        <v>0.50232201534506404</v>
      </c>
      <c r="H454" s="17">
        <v>0.53031003305325597</v>
      </c>
      <c r="I454" s="17">
        <v>0.503316279882974</v>
      </c>
      <c r="J454" s="17">
        <v>0.53638720683807095</v>
      </c>
      <c r="K454" s="17">
        <v>0.54985834061279104</v>
      </c>
      <c r="L454" s="17">
        <v>0.51283427079000499</v>
      </c>
      <c r="M454" s="17"/>
      <c r="N454" s="17">
        <v>0.58171840739875402</v>
      </c>
      <c r="O454" s="17">
        <v>0.56141359424325199</v>
      </c>
      <c r="P454" s="17">
        <v>0.45405528786431698</v>
      </c>
      <c r="Q454" s="17">
        <v>0.45142424659511998</v>
      </c>
      <c r="R454" s="17"/>
      <c r="S454" s="17">
        <v>0.50690240089182903</v>
      </c>
      <c r="T454" s="17">
        <v>0.56954318949008598</v>
      </c>
      <c r="U454" s="17">
        <v>0.45888082632689098</v>
      </c>
      <c r="V454" s="17"/>
      <c r="W454" s="17">
        <v>0.51051004477444994</v>
      </c>
      <c r="X454" s="17">
        <v>0.56832343060984203</v>
      </c>
      <c r="Y454" s="17">
        <v>0.51685876638980499</v>
      </c>
      <c r="Z454" s="17">
        <v>0.50599228087332704</v>
      </c>
      <c r="AA454" s="17">
        <v>0.41919856428098901</v>
      </c>
      <c r="AB454" s="17"/>
      <c r="AC454" s="17">
        <v>0.55604134423479001</v>
      </c>
      <c r="AD454" s="17">
        <v>0.54888731002074898</v>
      </c>
      <c r="AE454" s="17">
        <v>0.49478042875120198</v>
      </c>
    </row>
    <row r="455" spans="2:31" x14ac:dyDescent="0.35">
      <c r="B455" t="s">
        <v>208</v>
      </c>
      <c r="C455" s="17">
        <v>0.456535436469792</v>
      </c>
      <c r="D455" s="17">
        <v>0.47077893960855299</v>
      </c>
      <c r="E455" s="17">
        <v>0.44383572805282101</v>
      </c>
      <c r="F455" s="17"/>
      <c r="G455" s="17">
        <v>0.39125472671526101</v>
      </c>
      <c r="H455" s="17">
        <v>0.440144817940259</v>
      </c>
      <c r="I455" s="17">
        <v>0.40585595611754399</v>
      </c>
      <c r="J455" s="17">
        <v>0.45655523285321098</v>
      </c>
      <c r="K455" s="17">
        <v>0.49778930755265999</v>
      </c>
      <c r="L455" s="17">
        <v>0.51462211914363198</v>
      </c>
      <c r="M455" s="17"/>
      <c r="N455" s="17">
        <v>0.50301808126508596</v>
      </c>
      <c r="O455" s="17">
        <v>0.46711644390158102</v>
      </c>
      <c r="P455" s="17">
        <v>0.443143696629206</v>
      </c>
      <c r="Q455" s="17">
        <v>0.40067186438306401</v>
      </c>
      <c r="R455" s="17"/>
      <c r="S455" s="17">
        <v>0.49311498452594199</v>
      </c>
      <c r="T455" s="17">
        <v>0.451539196870413</v>
      </c>
      <c r="U455" s="17">
        <v>0.430136533934254</v>
      </c>
      <c r="V455" s="17"/>
      <c r="W455" s="17">
        <v>0.51453617419831799</v>
      </c>
      <c r="X455" s="17">
        <v>0.481682746412742</v>
      </c>
      <c r="Y455" s="17">
        <v>0.33039053482863201</v>
      </c>
      <c r="Z455" s="17">
        <v>0.33703258895191501</v>
      </c>
      <c r="AA455" s="17">
        <v>0.40406452732930198</v>
      </c>
      <c r="AB455" s="17"/>
      <c r="AC455" s="17">
        <v>0.48669394147404899</v>
      </c>
      <c r="AD455" s="17">
        <v>0.42157487957839401</v>
      </c>
      <c r="AE455" s="17">
        <v>0.477225669888036</v>
      </c>
    </row>
    <row r="456" spans="2:31" x14ac:dyDescent="0.35">
      <c r="B456" t="s">
        <v>209</v>
      </c>
      <c r="C456" s="17">
        <v>0.454295058170545</v>
      </c>
      <c r="D456" s="17">
        <v>0.48126557087496302</v>
      </c>
      <c r="E456" s="17">
        <v>0.42524921445397401</v>
      </c>
      <c r="F456" s="17"/>
      <c r="G456" s="17">
        <v>0.453376250468432</v>
      </c>
      <c r="H456" s="17">
        <v>0.47537603203816298</v>
      </c>
      <c r="I456" s="17">
        <v>0.502210853255316</v>
      </c>
      <c r="J456" s="17">
        <v>0.43580488061289302</v>
      </c>
      <c r="K456" s="17">
        <v>0.44050479102259399</v>
      </c>
      <c r="L456" s="17">
        <v>0.42425868366091501</v>
      </c>
      <c r="M456" s="17"/>
      <c r="N456" s="17">
        <v>0.49147807337253102</v>
      </c>
      <c r="O456" s="17">
        <v>0.46287787188861002</v>
      </c>
      <c r="P456" s="17">
        <v>0.42698196340419498</v>
      </c>
      <c r="Q456" s="17">
        <v>0.40499910866713501</v>
      </c>
      <c r="R456" s="17"/>
      <c r="S456" s="17">
        <v>0.39899162022114398</v>
      </c>
      <c r="T456" s="17">
        <v>0.52473151473895996</v>
      </c>
      <c r="U456" s="17">
        <v>0.39645481196803101</v>
      </c>
      <c r="V456" s="17"/>
      <c r="W456" s="17">
        <v>0.42968968242247502</v>
      </c>
      <c r="X456" s="17">
        <v>0.48107179186354299</v>
      </c>
      <c r="Y456" s="17">
        <v>0.65724416883034797</v>
      </c>
      <c r="Z456" s="17">
        <v>0.51886031684304001</v>
      </c>
      <c r="AA456" s="17">
        <v>0.360012352808669</v>
      </c>
      <c r="AB456" s="17"/>
      <c r="AC456" s="17">
        <v>0.42580468730493898</v>
      </c>
      <c r="AD456" s="17">
        <v>0.50541284491399296</v>
      </c>
      <c r="AE456" s="17">
        <v>0.59942048727783603</v>
      </c>
    </row>
    <row r="457" spans="2:31" x14ac:dyDescent="0.35">
      <c r="B457" t="s">
        <v>210</v>
      </c>
      <c r="C457" s="17">
        <v>0.25641988986735598</v>
      </c>
      <c r="D457" s="17">
        <v>0.29948677485964997</v>
      </c>
      <c r="E457" s="17">
        <v>0.214924426223674</v>
      </c>
      <c r="F457" s="17"/>
      <c r="G457" s="17">
        <v>0.31712803698169001</v>
      </c>
      <c r="H457" s="17">
        <v>0.31366964081280702</v>
      </c>
      <c r="I457" s="17">
        <v>0.30457112762244798</v>
      </c>
      <c r="J457" s="17">
        <v>0.193006158883299</v>
      </c>
      <c r="K457" s="17">
        <v>0.21958699939486001</v>
      </c>
      <c r="L457" s="17">
        <v>0.21175895760632599</v>
      </c>
      <c r="M457" s="17"/>
      <c r="N457" s="17">
        <v>0.29360025743413098</v>
      </c>
      <c r="O457" s="17">
        <v>0.28503023570903302</v>
      </c>
      <c r="P457" s="17">
        <v>0.204357712797062</v>
      </c>
      <c r="Q457" s="17">
        <v>0.21353000256601201</v>
      </c>
      <c r="R457" s="17"/>
      <c r="S457" s="17">
        <v>0.22362439343945301</v>
      </c>
      <c r="T457" s="17">
        <v>0.27399101191291397</v>
      </c>
      <c r="U457" s="17">
        <v>0.27515239733827901</v>
      </c>
      <c r="V457" s="17"/>
      <c r="W457" s="17">
        <v>0.247620501232683</v>
      </c>
      <c r="X457" s="17">
        <v>0.24672913624996601</v>
      </c>
      <c r="Y457" s="17">
        <v>0.36131294027890098</v>
      </c>
      <c r="Z457" s="17">
        <v>0.23397558640189101</v>
      </c>
      <c r="AA457" s="17">
        <v>0.29154576846658198</v>
      </c>
      <c r="AB457" s="17"/>
      <c r="AC457" s="17">
        <v>0.30933334577777399</v>
      </c>
      <c r="AD457" s="17">
        <v>0.25024500574122799</v>
      </c>
      <c r="AE457" s="17">
        <v>0.42770212753324099</v>
      </c>
    </row>
    <row r="458" spans="2:31" x14ac:dyDescent="0.35">
      <c r="B458" t="s">
        <v>211</v>
      </c>
      <c r="C458" s="17">
        <v>0.2517861621202</v>
      </c>
      <c r="D458" s="17">
        <v>0.26869104409276401</v>
      </c>
      <c r="E458" s="17">
        <v>0.23292523927056799</v>
      </c>
      <c r="F458" s="17"/>
      <c r="G458" s="17">
        <v>0.33855935090977701</v>
      </c>
      <c r="H458" s="17">
        <v>0.27847450234773902</v>
      </c>
      <c r="I458" s="17">
        <v>0.30863451306450101</v>
      </c>
      <c r="J458" s="17">
        <v>0.27412429728797699</v>
      </c>
      <c r="K458" s="17">
        <v>0.23143456020681399</v>
      </c>
      <c r="L458" s="17">
        <v>0.13454912522822901</v>
      </c>
      <c r="M458" s="17"/>
      <c r="N458" s="17">
        <v>0.27194199235147698</v>
      </c>
      <c r="O458" s="17">
        <v>0.29627798047491199</v>
      </c>
      <c r="P458" s="17">
        <v>0.22622560243037801</v>
      </c>
      <c r="Q458" s="17">
        <v>0.18810559206048599</v>
      </c>
      <c r="R458" s="17"/>
      <c r="S458" s="17">
        <v>0.20813438058207501</v>
      </c>
      <c r="T458" s="17">
        <v>0.29025907180980798</v>
      </c>
      <c r="U458" s="17">
        <v>0.21529554999651301</v>
      </c>
      <c r="V458" s="17"/>
      <c r="W458" s="17">
        <v>0.25573585280084199</v>
      </c>
      <c r="X458" s="17">
        <v>0.26001440314456797</v>
      </c>
      <c r="Y458" s="17">
        <v>0.303080806709568</v>
      </c>
      <c r="Z458" s="17">
        <v>0.42689463842886399</v>
      </c>
      <c r="AA458" s="17">
        <v>0.19235152991122201</v>
      </c>
      <c r="AB458" s="17"/>
      <c r="AC458" s="17">
        <v>0.28988051922696001</v>
      </c>
      <c r="AD458" s="17">
        <v>0.27988992984955502</v>
      </c>
      <c r="AE458" s="17">
        <v>0.276147856361318</v>
      </c>
    </row>
    <row r="459" spans="2:31" x14ac:dyDescent="0.35">
      <c r="B459" t="s">
        <v>96</v>
      </c>
      <c r="C459" s="17">
        <v>5.7757826146314799E-2</v>
      </c>
      <c r="D459" s="17">
        <v>3.0369418401387301E-2</v>
      </c>
      <c r="E459" s="17">
        <v>8.4343910365412195E-2</v>
      </c>
      <c r="F459" s="17"/>
      <c r="G459" s="17">
        <v>6.2175226440009099E-2</v>
      </c>
      <c r="H459" s="17">
        <v>3.7975026192224301E-2</v>
      </c>
      <c r="I459" s="17">
        <v>8.7869805185086594E-2</v>
      </c>
      <c r="J459" s="17">
        <v>6.1283488261218801E-2</v>
      </c>
      <c r="K459" s="17">
        <v>4.6853549590197198E-2</v>
      </c>
      <c r="L459" s="17">
        <v>4.9549234806392999E-2</v>
      </c>
      <c r="M459" s="17"/>
      <c r="N459" s="17">
        <v>4.9020264025155399E-2</v>
      </c>
      <c r="O459" s="17">
        <v>3.5427794353464201E-2</v>
      </c>
      <c r="P459" s="17">
        <v>5.65602040954339E-2</v>
      </c>
      <c r="Q459" s="17">
        <v>9.5972015610045799E-2</v>
      </c>
      <c r="R459" s="17"/>
      <c r="S459" s="17">
        <v>4.6762437326560803E-2</v>
      </c>
      <c r="T459" s="17">
        <v>4.9586881133311701E-2</v>
      </c>
      <c r="U459" s="17">
        <v>7.7200794130700606E-2</v>
      </c>
      <c r="V459" s="17"/>
      <c r="W459" s="17">
        <v>4.83271833482379E-2</v>
      </c>
      <c r="X459" s="17">
        <v>4.5275305463693502E-2</v>
      </c>
      <c r="Y459" s="17">
        <v>1.6099839259784799E-2</v>
      </c>
      <c r="Z459" s="17">
        <v>8.8833427956948902E-2</v>
      </c>
      <c r="AA459" s="17">
        <v>7.6971414936446103E-2</v>
      </c>
      <c r="AB459" s="17"/>
      <c r="AC459" s="17">
        <v>4.7952090762121098E-2</v>
      </c>
      <c r="AD459" s="17">
        <v>4.8038283295271003E-2</v>
      </c>
      <c r="AE459" s="17">
        <v>1.81844691083697E-2</v>
      </c>
    </row>
    <row r="460" spans="2:31" x14ac:dyDescent="0.35">
      <c r="B460" t="s">
        <v>80</v>
      </c>
      <c r="C460" s="17">
        <v>5.9017499001989202E-2</v>
      </c>
      <c r="D460" s="17">
        <v>6.1544757493314201E-2</v>
      </c>
      <c r="E460" s="17">
        <v>5.69414642567663E-2</v>
      </c>
      <c r="F460" s="17"/>
      <c r="G460" s="17">
        <v>3.5854389880686198E-2</v>
      </c>
      <c r="H460" s="17">
        <v>3.3791660008631097E-2</v>
      </c>
      <c r="I460" s="17">
        <v>4.5533322355933797E-2</v>
      </c>
      <c r="J460" s="17">
        <v>7.2826280039017893E-2</v>
      </c>
      <c r="K460" s="17">
        <v>7.3639263875911506E-2</v>
      </c>
      <c r="L460" s="17">
        <v>7.9738449179987694E-2</v>
      </c>
      <c r="M460" s="17"/>
      <c r="N460" s="17">
        <v>3.9566699656734601E-2</v>
      </c>
      <c r="O460" s="17">
        <v>6.1905130735272401E-2</v>
      </c>
      <c r="P460" s="17">
        <v>7.3714050431931799E-2</v>
      </c>
      <c r="Q460" s="17">
        <v>6.6143419306001594E-2</v>
      </c>
      <c r="R460" s="17"/>
      <c r="S460" s="17">
        <v>7.7946978130392697E-2</v>
      </c>
      <c r="T460" s="17">
        <v>4.4462108070826199E-2</v>
      </c>
      <c r="U460" s="17">
        <v>6.3339338907774101E-2</v>
      </c>
      <c r="V460" s="17"/>
      <c r="W460" s="17">
        <v>7.4740151618198303E-2</v>
      </c>
      <c r="X460" s="17">
        <v>4.5944425405791502E-2</v>
      </c>
      <c r="Y460" s="17">
        <v>1.2595420803570101E-2</v>
      </c>
      <c r="Z460" s="17">
        <v>0</v>
      </c>
      <c r="AA460" s="17">
        <v>6.8813726071569506E-2</v>
      </c>
      <c r="AB460" s="17"/>
      <c r="AC460" s="17">
        <v>5.8476202215670403E-2</v>
      </c>
      <c r="AD460" s="17">
        <v>5.0547567089377E-2</v>
      </c>
      <c r="AE460" s="17">
        <v>1.42262936178221E-2</v>
      </c>
    </row>
    <row r="461" spans="2:31" x14ac:dyDescent="0.35">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row>
    <row r="462" spans="2:31" x14ac:dyDescent="0.35">
      <c r="B462" s="6" t="s">
        <v>217</v>
      </c>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row>
    <row r="463" spans="2:31" x14ac:dyDescent="0.35">
      <c r="B463" s="24" t="s">
        <v>60</v>
      </c>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row>
    <row r="464" spans="2:31" x14ac:dyDescent="0.35">
      <c r="B464" t="s">
        <v>213</v>
      </c>
      <c r="C464" s="17">
        <v>0.16352249180062001</v>
      </c>
      <c r="D464" s="17">
        <v>0.170164170869499</v>
      </c>
      <c r="E464" s="17">
        <v>0.156185640734991</v>
      </c>
      <c r="F464" s="17"/>
      <c r="G464" s="17">
        <v>0.269130394553172</v>
      </c>
      <c r="H464" s="17">
        <v>0.236379254790475</v>
      </c>
      <c r="I464" s="17">
        <v>0.23713769000381901</v>
      </c>
      <c r="J464" s="17">
        <v>0.149222089450259</v>
      </c>
      <c r="K464" s="17">
        <v>9.60035932669457E-2</v>
      </c>
      <c r="L464" s="17">
        <v>5.6700628220901599E-2</v>
      </c>
      <c r="M464" s="17"/>
      <c r="N464" s="17">
        <v>0.17452863089952</v>
      </c>
      <c r="O464" s="17">
        <v>0.15753147115895499</v>
      </c>
      <c r="P464" s="17">
        <v>0.17139180293578299</v>
      </c>
      <c r="Q464" s="17">
        <v>0.15204456317885401</v>
      </c>
      <c r="R464" s="17"/>
      <c r="S464" s="17">
        <v>9.4250371571193606E-2</v>
      </c>
      <c r="T464" s="17">
        <v>0.18218711646027799</v>
      </c>
      <c r="U464" s="17">
        <v>0.22393991354300299</v>
      </c>
      <c r="V464" s="17"/>
      <c r="W464" s="17">
        <v>0.13618348941870201</v>
      </c>
      <c r="X464" s="17">
        <v>0.18532804381092</v>
      </c>
      <c r="Y464" s="17">
        <v>0.15786600750440699</v>
      </c>
      <c r="Z464" s="17">
        <v>0.29135288158721401</v>
      </c>
      <c r="AA464" s="17">
        <v>0.218926789249339</v>
      </c>
      <c r="AB464" s="17"/>
      <c r="AC464" s="17">
        <v>0.19352262001911599</v>
      </c>
      <c r="AD464" s="17">
        <v>0.18929096787461</v>
      </c>
      <c r="AE464" s="17">
        <v>0.234286100350139</v>
      </c>
    </row>
    <row r="465" spans="2:31" x14ac:dyDescent="0.35">
      <c r="B465" t="s">
        <v>214</v>
      </c>
      <c r="C465" s="17">
        <v>0.35805606113969102</v>
      </c>
      <c r="D465" s="17">
        <v>0.37074145356056198</v>
      </c>
      <c r="E465" s="17">
        <v>0.34579216639271398</v>
      </c>
      <c r="F465" s="17"/>
      <c r="G465" s="17">
        <v>0.40790392338578901</v>
      </c>
      <c r="H465" s="17">
        <v>0.420505175841623</v>
      </c>
      <c r="I465" s="17">
        <v>0.31159247187889599</v>
      </c>
      <c r="J465" s="17">
        <v>0.38281325071733502</v>
      </c>
      <c r="K465" s="17">
        <v>0.350510779800837</v>
      </c>
      <c r="L465" s="17">
        <v>0.31800882063362002</v>
      </c>
      <c r="M465" s="17"/>
      <c r="N465" s="17">
        <v>0.384228335470094</v>
      </c>
      <c r="O465" s="17">
        <v>0.334614172990848</v>
      </c>
      <c r="P465" s="17">
        <v>0.39758864805385602</v>
      </c>
      <c r="Q465" s="17">
        <v>0.31824875825305399</v>
      </c>
      <c r="R465" s="17"/>
      <c r="S465" s="17">
        <v>0.34299068115431702</v>
      </c>
      <c r="T465" s="17">
        <v>0.37229009191095602</v>
      </c>
      <c r="U465" s="17">
        <v>0.29886372808418199</v>
      </c>
      <c r="V465" s="17"/>
      <c r="W465" s="17">
        <v>0.320701042769722</v>
      </c>
      <c r="X465" s="17">
        <v>0.366538723620014</v>
      </c>
      <c r="Y465" s="17">
        <v>0.486772611661548</v>
      </c>
      <c r="Z465" s="17">
        <v>0.281752479983922</v>
      </c>
      <c r="AA465" s="17">
        <v>0.298743584520403</v>
      </c>
      <c r="AB465" s="17"/>
      <c r="AC465" s="17">
        <v>0.386781109054877</v>
      </c>
      <c r="AD465" s="17">
        <v>0.37777080356001702</v>
      </c>
      <c r="AE465" s="17">
        <v>0.43640883937481201</v>
      </c>
    </row>
    <row r="466" spans="2:31" x14ac:dyDescent="0.35">
      <c r="B466" t="s">
        <v>215</v>
      </c>
      <c r="C466" s="17">
        <v>0.256832844597841</v>
      </c>
      <c r="D466" s="17">
        <v>0.22495445726162899</v>
      </c>
      <c r="E466" s="17">
        <v>0.28716316286156102</v>
      </c>
      <c r="F466" s="17"/>
      <c r="G466" s="17">
        <v>0.22849388741492599</v>
      </c>
      <c r="H466" s="17">
        <v>0.20108489587401701</v>
      </c>
      <c r="I466" s="17">
        <v>0.27947417283297199</v>
      </c>
      <c r="J466" s="17">
        <v>0.27847616395845398</v>
      </c>
      <c r="K466" s="17">
        <v>0.25884276978935999</v>
      </c>
      <c r="L466" s="17">
        <v>0.27624964387096601</v>
      </c>
      <c r="M466" s="17"/>
      <c r="N466" s="17">
        <v>0.246372848448485</v>
      </c>
      <c r="O466" s="17">
        <v>0.26356163800697602</v>
      </c>
      <c r="P466" s="17">
        <v>0.20660339369330299</v>
      </c>
      <c r="Q466" s="17">
        <v>0.30954392755919002</v>
      </c>
      <c r="R466" s="17"/>
      <c r="S466" s="17">
        <v>0.25058900420603297</v>
      </c>
      <c r="T466" s="17">
        <v>0.25489064883273799</v>
      </c>
      <c r="U466" s="17">
        <v>0.31975324930752302</v>
      </c>
      <c r="V466" s="17"/>
      <c r="W466" s="17">
        <v>0.245975582565086</v>
      </c>
      <c r="X466" s="17">
        <v>0.280779759392567</v>
      </c>
      <c r="Y466" s="17">
        <v>0.12657818520751599</v>
      </c>
      <c r="Z466" s="17">
        <v>0.30347282724306202</v>
      </c>
      <c r="AA466" s="17">
        <v>0.29735788203059899</v>
      </c>
      <c r="AB466" s="17"/>
      <c r="AC466" s="17">
        <v>0.19278469307259399</v>
      </c>
      <c r="AD466" s="17">
        <v>0.26991323028692099</v>
      </c>
      <c r="AE466" s="17">
        <v>0.168706531172824</v>
      </c>
    </row>
    <row r="467" spans="2:31" x14ac:dyDescent="0.35">
      <c r="B467" t="s">
        <v>216</v>
      </c>
      <c r="C467" s="17">
        <v>0.15671551840426401</v>
      </c>
      <c r="D467" s="17">
        <v>0.195875289178321</v>
      </c>
      <c r="E467" s="17">
        <v>0.120105616737655</v>
      </c>
      <c r="F467" s="17"/>
      <c r="G467" s="17">
        <v>0</v>
      </c>
      <c r="H467" s="17">
        <v>6.8923653655145606E-2</v>
      </c>
      <c r="I467" s="17">
        <v>9.8326869680701603E-2</v>
      </c>
      <c r="J467" s="17">
        <v>0.118997447150214</v>
      </c>
      <c r="K467" s="17">
        <v>0.235147648165451</v>
      </c>
      <c r="L467" s="17">
        <v>0.31453522774539999</v>
      </c>
      <c r="M467" s="17"/>
      <c r="N467" s="17">
        <v>0.16157306049874701</v>
      </c>
      <c r="O467" s="17">
        <v>0.16720202482857699</v>
      </c>
      <c r="P467" s="17">
        <v>0.145558925271114</v>
      </c>
      <c r="Q467" s="17">
        <v>0.12753165862565299</v>
      </c>
      <c r="R467" s="17"/>
      <c r="S467" s="17">
        <v>0.26623652753620503</v>
      </c>
      <c r="T467" s="17">
        <v>0.12692866383093601</v>
      </c>
      <c r="U467" s="17">
        <v>7.6385506794241095E-2</v>
      </c>
      <c r="V467" s="17"/>
      <c r="W467" s="17">
        <v>0.25418789561310501</v>
      </c>
      <c r="X467" s="17">
        <v>9.4884802839770799E-2</v>
      </c>
      <c r="Y467" s="17">
        <v>0.214693506598163</v>
      </c>
      <c r="Z467" s="17">
        <v>0.12342181118580201</v>
      </c>
      <c r="AA467" s="17">
        <v>9.33112642256477E-2</v>
      </c>
      <c r="AB467" s="17"/>
      <c r="AC467" s="17">
        <v>0.19134423624926</v>
      </c>
      <c r="AD467" s="17">
        <v>9.2397591698402795E-2</v>
      </c>
      <c r="AE467" s="17">
        <v>0.14637223548440301</v>
      </c>
    </row>
    <row r="468" spans="2:31" x14ac:dyDescent="0.35">
      <c r="B468" t="s">
        <v>96</v>
      </c>
      <c r="C468" s="17">
        <v>6.4873084057583505E-2</v>
      </c>
      <c r="D468" s="17">
        <v>3.8264629129989298E-2</v>
      </c>
      <c r="E468" s="17">
        <v>9.0753413273078204E-2</v>
      </c>
      <c r="F468" s="17"/>
      <c r="G468" s="17">
        <v>9.4471794646113105E-2</v>
      </c>
      <c r="H468" s="17">
        <v>7.3107019838738796E-2</v>
      </c>
      <c r="I468" s="17">
        <v>7.3468795603611706E-2</v>
      </c>
      <c r="J468" s="17">
        <v>7.0491048723737196E-2</v>
      </c>
      <c r="K468" s="17">
        <v>5.9495208977405803E-2</v>
      </c>
      <c r="L468" s="17">
        <v>3.4505679529112397E-2</v>
      </c>
      <c r="M468" s="17"/>
      <c r="N468" s="17">
        <v>3.3297124683154197E-2</v>
      </c>
      <c r="O468" s="17">
        <v>7.7090693014643705E-2</v>
      </c>
      <c r="P468" s="17">
        <v>7.8857230045943999E-2</v>
      </c>
      <c r="Q468" s="17">
        <v>9.2631092383248598E-2</v>
      </c>
      <c r="R468" s="17"/>
      <c r="S468" s="17">
        <v>4.5933415532251803E-2</v>
      </c>
      <c r="T468" s="17">
        <v>6.3703478965091695E-2</v>
      </c>
      <c r="U468" s="17">
        <v>8.1057602271051604E-2</v>
      </c>
      <c r="V468" s="17"/>
      <c r="W468" s="17">
        <v>4.2951989633385097E-2</v>
      </c>
      <c r="X468" s="17">
        <v>7.2468670336727797E-2</v>
      </c>
      <c r="Y468" s="17">
        <v>1.40896890283667E-2</v>
      </c>
      <c r="Z468" s="17">
        <v>0</v>
      </c>
      <c r="AA468" s="17">
        <v>9.1660479974010306E-2</v>
      </c>
      <c r="AB468" s="17"/>
      <c r="AC468" s="17">
        <v>3.5567341604154402E-2</v>
      </c>
      <c r="AD468" s="17">
        <v>7.0627406580049207E-2</v>
      </c>
      <c r="AE468" s="17">
        <v>1.42262936178221E-2</v>
      </c>
    </row>
    <row r="469" spans="2:31" x14ac:dyDescent="0.35">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row>
    <row r="470" spans="2:31" x14ac:dyDescent="0.35">
      <c r="B470" s="6" t="s">
        <v>220</v>
      </c>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row>
    <row r="471" spans="2:31" x14ac:dyDescent="0.35">
      <c r="B471" s="24" t="s">
        <v>60</v>
      </c>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row>
    <row r="472" spans="2:31" x14ac:dyDescent="0.35">
      <c r="B472" t="s">
        <v>218</v>
      </c>
      <c r="C472" s="17">
        <v>0.63656840939547099</v>
      </c>
      <c r="D472" s="17">
        <v>0.718077822541759</v>
      </c>
      <c r="E472" s="17">
        <v>0.556323980302874</v>
      </c>
      <c r="F472" s="17"/>
      <c r="G472" s="17">
        <v>0.53589658182098299</v>
      </c>
      <c r="H472" s="17">
        <v>0.56822191442692704</v>
      </c>
      <c r="I472" s="17">
        <v>0.63376144860959904</v>
      </c>
      <c r="J472" s="17">
        <v>0.59533546378400903</v>
      </c>
      <c r="K472" s="17">
        <v>0.71366321898888296</v>
      </c>
      <c r="L472" s="17">
        <v>0.70071253516994803</v>
      </c>
      <c r="M472" s="17"/>
      <c r="N472" s="17">
        <v>0.67829366819887704</v>
      </c>
      <c r="O472" s="17">
        <v>0.647431257055051</v>
      </c>
      <c r="P472" s="17">
        <v>0.58843385915535296</v>
      </c>
      <c r="Q472" s="17">
        <v>0.60197111600175202</v>
      </c>
      <c r="R472" s="17"/>
      <c r="S472" s="17">
        <v>0.65039561302050397</v>
      </c>
      <c r="T472" s="17">
        <v>0.70341844885596005</v>
      </c>
      <c r="U472" s="17">
        <v>0.53252231202572398</v>
      </c>
      <c r="V472" s="17"/>
      <c r="W472" s="17">
        <v>0.66911942859378104</v>
      </c>
      <c r="X472" s="17">
        <v>0.62870897880341403</v>
      </c>
      <c r="Y472" s="17">
        <v>0.74855440826592001</v>
      </c>
      <c r="Z472" s="17">
        <v>0.67719098564115998</v>
      </c>
      <c r="AA472" s="17">
        <v>0.54604780690751897</v>
      </c>
      <c r="AB472" s="17"/>
      <c r="AC472" s="17">
        <v>0.64863585031882598</v>
      </c>
      <c r="AD472" s="17">
        <v>0.62685885403908703</v>
      </c>
      <c r="AE472" s="17">
        <v>0.73237211362672505</v>
      </c>
    </row>
    <row r="473" spans="2:31" x14ac:dyDescent="0.35">
      <c r="B473" t="s">
        <v>219</v>
      </c>
      <c r="C473" s="17">
        <v>0.18893077073349601</v>
      </c>
      <c r="D473" s="17">
        <v>0.173072340570714</v>
      </c>
      <c r="E473" s="17">
        <v>0.205236077826534</v>
      </c>
      <c r="F473" s="17"/>
      <c r="G473" s="17">
        <v>0.22849388741492599</v>
      </c>
      <c r="H473" s="17">
        <v>0.25177238588696399</v>
      </c>
      <c r="I473" s="17">
        <v>0.174873064454901</v>
      </c>
      <c r="J473" s="17">
        <v>0.18508476284059899</v>
      </c>
      <c r="K473" s="17">
        <v>0.14878092326312001</v>
      </c>
      <c r="L473" s="17">
        <v>0.175363325904553</v>
      </c>
      <c r="M473" s="17"/>
      <c r="N473" s="17">
        <v>0.17339672772752701</v>
      </c>
      <c r="O473" s="17">
        <v>0.20067554533270901</v>
      </c>
      <c r="P473" s="17">
        <v>0.23667498827469699</v>
      </c>
      <c r="Q473" s="17">
        <v>0.17356066864505801</v>
      </c>
      <c r="R473" s="17"/>
      <c r="S473" s="17">
        <v>0.22308133895513399</v>
      </c>
      <c r="T473" s="17">
        <v>0.164298815928965</v>
      </c>
      <c r="U473" s="17">
        <v>0.16688862330069601</v>
      </c>
      <c r="V473" s="17"/>
      <c r="W473" s="17">
        <v>0.19108167727006101</v>
      </c>
      <c r="X473" s="17">
        <v>0.214479302870897</v>
      </c>
      <c r="Y473" s="17">
        <v>0.20356426359371199</v>
      </c>
      <c r="Z473" s="17">
        <v>0.124777349809164</v>
      </c>
      <c r="AA473" s="17">
        <v>0.14899073623560999</v>
      </c>
      <c r="AB473" s="17"/>
      <c r="AC473" s="17">
        <v>0.22582250063242701</v>
      </c>
      <c r="AD473" s="17">
        <v>0.18178611482217599</v>
      </c>
      <c r="AE473" s="17">
        <v>0.18509422923458299</v>
      </c>
    </row>
    <row r="474" spans="2:31" x14ac:dyDescent="0.35">
      <c r="B474" t="s">
        <v>96</v>
      </c>
      <c r="C474" s="17">
        <v>0.174500819871032</v>
      </c>
      <c r="D474" s="17">
        <v>0.108849836887527</v>
      </c>
      <c r="E474" s="17">
        <v>0.238439941870591</v>
      </c>
      <c r="F474" s="17"/>
      <c r="G474" s="17">
        <v>0.235609530764091</v>
      </c>
      <c r="H474" s="17">
        <v>0.18000569968610899</v>
      </c>
      <c r="I474" s="17">
        <v>0.19136548693549901</v>
      </c>
      <c r="J474" s="17">
        <v>0.219579773375392</v>
      </c>
      <c r="K474" s="17">
        <v>0.137555857747997</v>
      </c>
      <c r="L474" s="17">
        <v>0.123924138925499</v>
      </c>
      <c r="M474" s="17"/>
      <c r="N474" s="17">
        <v>0.148309604073596</v>
      </c>
      <c r="O474" s="17">
        <v>0.15189319761223999</v>
      </c>
      <c r="P474" s="17">
        <v>0.17489115256995</v>
      </c>
      <c r="Q474" s="17">
        <v>0.22446821535319</v>
      </c>
      <c r="R474" s="17"/>
      <c r="S474" s="17">
        <v>0.12652304802436201</v>
      </c>
      <c r="T474" s="17">
        <v>0.132282735215076</v>
      </c>
      <c r="U474" s="17">
        <v>0.30058906467357999</v>
      </c>
      <c r="V474" s="17"/>
      <c r="W474" s="17">
        <v>0.13979889413615701</v>
      </c>
      <c r="X474" s="17">
        <v>0.15681171832568899</v>
      </c>
      <c r="Y474" s="17">
        <v>4.7881328140368599E-2</v>
      </c>
      <c r="Z474" s="17">
        <v>0.198031664549676</v>
      </c>
      <c r="AA474" s="17">
        <v>0.30496145685687098</v>
      </c>
      <c r="AB474" s="17"/>
      <c r="AC474" s="17">
        <v>0.12554164904874601</v>
      </c>
      <c r="AD474" s="17">
        <v>0.191355031138738</v>
      </c>
      <c r="AE474" s="17">
        <v>8.2533657138691693E-2</v>
      </c>
    </row>
    <row r="475" spans="2:31" x14ac:dyDescent="0.35">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row>
    <row r="476" spans="2:31" x14ac:dyDescent="0.35">
      <c r="B476" s="6" t="s">
        <v>220</v>
      </c>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row>
    <row r="477" spans="2:31" x14ac:dyDescent="0.35">
      <c r="B477" s="24" t="s">
        <v>60</v>
      </c>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row>
    <row r="478" spans="2:31" x14ac:dyDescent="0.35">
      <c r="B478" t="s">
        <v>221</v>
      </c>
      <c r="C478" s="17">
        <v>0.56596895478637799</v>
      </c>
      <c r="D478" s="17">
        <v>0.60646166785009004</v>
      </c>
      <c r="E478" s="17">
        <v>0.52461879950091805</v>
      </c>
      <c r="F478" s="17"/>
      <c r="G478" s="17">
        <v>0.58484234669761503</v>
      </c>
      <c r="H478" s="17">
        <v>0.60619694061915097</v>
      </c>
      <c r="I478" s="17">
        <v>0.62022698494339701</v>
      </c>
      <c r="J478" s="17">
        <v>0.53185010900611396</v>
      </c>
      <c r="K478" s="17">
        <v>0.57672985653771702</v>
      </c>
      <c r="L478" s="17">
        <v>0.49168640200357999</v>
      </c>
      <c r="M478" s="17"/>
      <c r="N478" s="17">
        <v>0.643398769845827</v>
      </c>
      <c r="O478" s="17">
        <v>0.57908594605767405</v>
      </c>
      <c r="P478" s="17">
        <v>0.50523963920814896</v>
      </c>
      <c r="Q478" s="17">
        <v>0.482412683714882</v>
      </c>
      <c r="R478" s="17"/>
      <c r="S478" s="17">
        <v>0.52199678805122096</v>
      </c>
      <c r="T478" s="17">
        <v>0.62129152533495002</v>
      </c>
      <c r="U478" s="17">
        <v>0.53012908958228699</v>
      </c>
      <c r="V478" s="17"/>
      <c r="W478" s="17">
        <v>0.53570529737633299</v>
      </c>
      <c r="X478" s="17">
        <v>0.60264742837272001</v>
      </c>
      <c r="Y478" s="17">
        <v>0.68917488371616897</v>
      </c>
      <c r="Z478" s="17">
        <v>0.58835755768421105</v>
      </c>
      <c r="AA478" s="17">
        <v>0.53579824965841005</v>
      </c>
      <c r="AB478" s="17"/>
      <c r="AC478" s="17">
        <v>0.575958916682345</v>
      </c>
      <c r="AD478" s="17">
        <v>0.60360744147164103</v>
      </c>
      <c r="AE478" s="17">
        <v>0.65743073079195102</v>
      </c>
    </row>
    <row r="479" spans="2:31" x14ac:dyDescent="0.35">
      <c r="B479" t="s">
        <v>222</v>
      </c>
      <c r="C479" s="17">
        <v>0.22457343180891801</v>
      </c>
      <c r="D479" s="17">
        <v>0.24255967800375799</v>
      </c>
      <c r="E479" s="17">
        <v>0.20865282226441401</v>
      </c>
      <c r="F479" s="17"/>
      <c r="G479" s="17">
        <v>0.214262600716597</v>
      </c>
      <c r="H479" s="17">
        <v>0.20961399351114701</v>
      </c>
      <c r="I479" s="17">
        <v>0.17388707818343599</v>
      </c>
      <c r="J479" s="17">
        <v>0.196494189819794</v>
      </c>
      <c r="K479" s="17">
        <v>0.25892857142857101</v>
      </c>
      <c r="L479" s="17">
        <v>0.26930245809452402</v>
      </c>
      <c r="M479" s="17"/>
      <c r="N479" s="17">
        <v>0.15014854456308999</v>
      </c>
      <c r="O479" s="17">
        <v>0.248341513949108</v>
      </c>
      <c r="P479" s="17">
        <v>0.30174705039270699</v>
      </c>
      <c r="Q479" s="17">
        <v>0.26177258650667501</v>
      </c>
      <c r="R479" s="17"/>
      <c r="S479" s="17">
        <v>0.27201390512857299</v>
      </c>
      <c r="T479" s="17">
        <v>0.21198775427837599</v>
      </c>
      <c r="U479" s="17">
        <v>0.17664346722587199</v>
      </c>
      <c r="V479" s="17"/>
      <c r="W479" s="17">
        <v>0.26398091923348099</v>
      </c>
      <c r="X479" s="17">
        <v>0.22013167095023201</v>
      </c>
      <c r="Y479" s="17">
        <v>0.21139105997423299</v>
      </c>
      <c r="Z479" s="17">
        <v>8.8833427956948902E-2</v>
      </c>
      <c r="AA479" s="17">
        <v>0.160841763428338</v>
      </c>
      <c r="AB479" s="17"/>
      <c r="AC479" s="17">
        <v>0.245925879437522</v>
      </c>
      <c r="AD479" s="17">
        <v>0.20422762421047899</v>
      </c>
      <c r="AE479" s="17">
        <v>0.22375285881505599</v>
      </c>
    </row>
    <row r="480" spans="2:31" x14ac:dyDescent="0.35">
      <c r="B480" t="s">
        <v>96</v>
      </c>
      <c r="C480" s="17">
        <v>0.20945761340470401</v>
      </c>
      <c r="D480" s="17">
        <v>0.150978654146152</v>
      </c>
      <c r="E480" s="17">
        <v>0.266728378234668</v>
      </c>
      <c r="F480" s="17"/>
      <c r="G480" s="17">
        <v>0.20089505258578799</v>
      </c>
      <c r="H480" s="17">
        <v>0.18418906586970199</v>
      </c>
      <c r="I480" s="17">
        <v>0.205885936873167</v>
      </c>
      <c r="J480" s="17">
        <v>0.27165570117409199</v>
      </c>
      <c r="K480" s="17">
        <v>0.164341572033712</v>
      </c>
      <c r="L480" s="17">
        <v>0.23901113990189601</v>
      </c>
      <c r="M480" s="17"/>
      <c r="N480" s="17">
        <v>0.20645268559108301</v>
      </c>
      <c r="O480" s="17">
        <v>0.172572539993218</v>
      </c>
      <c r="P480" s="17">
        <v>0.19301331039914399</v>
      </c>
      <c r="Q480" s="17">
        <v>0.255814729778442</v>
      </c>
      <c r="R480" s="17"/>
      <c r="S480" s="17">
        <v>0.205989306820207</v>
      </c>
      <c r="T480" s="17">
        <v>0.16672072038667399</v>
      </c>
      <c r="U480" s="17">
        <v>0.29322744319184102</v>
      </c>
      <c r="V480" s="17"/>
      <c r="W480" s="17">
        <v>0.20031378339018599</v>
      </c>
      <c r="X480" s="17">
        <v>0.17722090067704899</v>
      </c>
      <c r="Y480" s="17">
        <v>9.9434056309597896E-2</v>
      </c>
      <c r="Z480" s="17">
        <v>0.32280901435884002</v>
      </c>
      <c r="AA480" s="17">
        <v>0.303359986913252</v>
      </c>
      <c r="AB480" s="17"/>
      <c r="AC480" s="17">
        <v>0.17811520388013299</v>
      </c>
      <c r="AD480" s="17">
        <v>0.19216493431788101</v>
      </c>
      <c r="AE480" s="17">
        <v>0.118816410392993</v>
      </c>
    </row>
    <row r="481" spans="2:31" x14ac:dyDescent="0.35">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row>
    <row r="482" spans="2:31" x14ac:dyDescent="0.35">
      <c r="B482" s="6" t="s">
        <v>237</v>
      </c>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row>
    <row r="483" spans="2:31" x14ac:dyDescent="0.35">
      <c r="B483" s="24" t="s">
        <v>60</v>
      </c>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row>
    <row r="484" spans="2:31" x14ac:dyDescent="0.35">
      <c r="B484" t="s">
        <v>223</v>
      </c>
      <c r="C484" s="17">
        <v>0.45603026159419802</v>
      </c>
      <c r="D484" s="17">
        <v>0.47093677426347602</v>
      </c>
      <c r="E484" s="17">
        <v>0.4444178494355</v>
      </c>
      <c r="F484" s="17"/>
      <c r="G484" s="17">
        <v>0.34217087527119799</v>
      </c>
      <c r="H484" s="17">
        <v>0.38259329446795298</v>
      </c>
      <c r="I484" s="17">
        <v>0.40056770369164002</v>
      </c>
      <c r="J484" s="17">
        <v>0.52366198336620495</v>
      </c>
      <c r="K484" s="17">
        <v>0.51865124143239705</v>
      </c>
      <c r="L484" s="17">
        <v>0.52524710544636199</v>
      </c>
      <c r="M484" s="17"/>
      <c r="N484" s="17">
        <v>0.479434221360521</v>
      </c>
      <c r="O484" s="17">
        <v>0.44138476311362301</v>
      </c>
      <c r="P484" s="17">
        <v>0.42077591251693103</v>
      </c>
      <c r="Q484" s="17">
        <v>0.46584480725208</v>
      </c>
      <c r="R484" s="17"/>
      <c r="S484" s="17">
        <v>0.47103682954293602</v>
      </c>
      <c r="T484" s="17">
        <v>0.50728251152415804</v>
      </c>
      <c r="U484" s="17">
        <v>0.33976728479982399</v>
      </c>
      <c r="V484" s="17"/>
      <c r="W484" s="17">
        <v>0.47047527380335302</v>
      </c>
      <c r="X484" s="17">
        <v>0.51624019847712399</v>
      </c>
      <c r="Y484" s="17">
        <v>0.45006181419765101</v>
      </c>
      <c r="Z484" s="17">
        <v>0.39543850565723798</v>
      </c>
      <c r="AA484" s="17">
        <v>0.37582859718832301</v>
      </c>
      <c r="AB484" s="17"/>
      <c r="AC484" s="17">
        <v>0.44652344039120001</v>
      </c>
      <c r="AD484" s="17">
        <v>0.50080650585480802</v>
      </c>
      <c r="AE484" s="17">
        <v>0.485529875860231</v>
      </c>
    </row>
    <row r="485" spans="2:31" x14ac:dyDescent="0.35">
      <c r="B485" t="s">
        <v>224</v>
      </c>
      <c r="C485" s="17">
        <v>0.42189007981148902</v>
      </c>
      <c r="D485" s="17">
        <v>0.44212808210043503</v>
      </c>
      <c r="E485" s="17">
        <v>0.40103671904480098</v>
      </c>
      <c r="F485" s="17"/>
      <c r="G485" s="17">
        <v>0.29066911385493499</v>
      </c>
      <c r="H485" s="17">
        <v>0.35007882327865097</v>
      </c>
      <c r="I485" s="17">
        <v>0.37066025790103302</v>
      </c>
      <c r="J485" s="17">
        <v>0.46466186005739102</v>
      </c>
      <c r="K485" s="17">
        <v>0.47321428571428598</v>
      </c>
      <c r="L485" s="17">
        <v>0.523459257092735</v>
      </c>
      <c r="M485" s="17"/>
      <c r="N485" s="17">
        <v>0.46990419499837399</v>
      </c>
      <c r="O485" s="17">
        <v>0.39609907191874399</v>
      </c>
      <c r="P485" s="17">
        <v>0.39089580443904098</v>
      </c>
      <c r="Q485" s="17">
        <v>0.404415246135433</v>
      </c>
      <c r="R485" s="17"/>
      <c r="S485" s="17">
        <v>0.42319376934764003</v>
      </c>
      <c r="T485" s="17">
        <v>0.49662988235505001</v>
      </c>
      <c r="U485" s="17">
        <v>0.29219254791403299</v>
      </c>
      <c r="V485" s="17"/>
      <c r="W485" s="17">
        <v>0.44323276275739099</v>
      </c>
      <c r="X485" s="17">
        <v>0.43162326534426199</v>
      </c>
      <c r="Y485" s="17">
        <v>0.49972152645943202</v>
      </c>
      <c r="Z485" s="17">
        <v>0.58835755768421105</v>
      </c>
      <c r="AA485" s="17">
        <v>0.32664060084532398</v>
      </c>
      <c r="AB485" s="17"/>
      <c r="AC485" s="17">
        <v>0.40629367121408899</v>
      </c>
      <c r="AD485" s="17">
        <v>0.47336622356996699</v>
      </c>
      <c r="AE485" s="17">
        <v>0.48056984244260298</v>
      </c>
    </row>
    <row r="486" spans="2:31" x14ac:dyDescent="0.35">
      <c r="B486" t="s">
        <v>225</v>
      </c>
      <c r="C486" s="17">
        <v>0.368256787461131</v>
      </c>
      <c r="D486" s="17">
        <v>0.34353544401560798</v>
      </c>
      <c r="E486" s="17">
        <v>0.39045096671319401</v>
      </c>
      <c r="F486" s="17"/>
      <c r="G486" s="17">
        <v>0.352652551040674</v>
      </c>
      <c r="H486" s="17">
        <v>0.32353907208782001</v>
      </c>
      <c r="I486" s="17">
        <v>0.38715268038162998</v>
      </c>
      <c r="J486" s="17">
        <v>0.48307698098242802</v>
      </c>
      <c r="K486" s="17">
        <v>0.36677972550747201</v>
      </c>
      <c r="L486" s="17">
        <v>0.32242738960817202</v>
      </c>
      <c r="M486" s="17"/>
      <c r="N486" s="17">
        <v>0.35416217996824001</v>
      </c>
      <c r="O486" s="17">
        <v>0.39817501817138401</v>
      </c>
      <c r="P486" s="17">
        <v>0.374687079674004</v>
      </c>
      <c r="Q486" s="17">
        <v>0.359623116533002</v>
      </c>
      <c r="R486" s="17"/>
      <c r="S486" s="17">
        <v>0.35186729573481201</v>
      </c>
      <c r="T486" s="17">
        <v>0.396434149476113</v>
      </c>
      <c r="U486" s="17">
        <v>0.37025750725643503</v>
      </c>
      <c r="V486" s="17"/>
      <c r="W486" s="17">
        <v>0.34856611418479699</v>
      </c>
      <c r="X486" s="17">
        <v>0.398840147082555</v>
      </c>
      <c r="Y486" s="17">
        <v>0.36482376993537602</v>
      </c>
      <c r="Z486" s="17">
        <v>0.14723934466227201</v>
      </c>
      <c r="AA486" s="17">
        <v>0.40861133761527701</v>
      </c>
      <c r="AB486" s="17"/>
      <c r="AC486" s="17">
        <v>0.37101263089543302</v>
      </c>
      <c r="AD486" s="17">
        <v>0.40097944378519701</v>
      </c>
      <c r="AE486" s="17">
        <v>0.43593650195275002</v>
      </c>
    </row>
    <row r="487" spans="2:31" x14ac:dyDescent="0.35">
      <c r="B487" t="s">
        <v>226</v>
      </c>
      <c r="C487" s="17">
        <v>0.35248604786994497</v>
      </c>
      <c r="D487" s="17">
        <v>0.36666697461145298</v>
      </c>
      <c r="E487" s="17">
        <v>0.340962041598528</v>
      </c>
      <c r="F487" s="17"/>
      <c r="G487" s="17">
        <v>0.22721588914511101</v>
      </c>
      <c r="H487" s="17">
        <v>0.27987798080417597</v>
      </c>
      <c r="I487" s="17">
        <v>0.33128173388627502</v>
      </c>
      <c r="J487" s="17">
        <v>0.39655790901181098</v>
      </c>
      <c r="K487" s="17">
        <v>0.37429170306395698</v>
      </c>
      <c r="L487" s="17">
        <v>0.45171507359455199</v>
      </c>
      <c r="M487" s="17"/>
      <c r="N487" s="17">
        <v>0.41153782011893197</v>
      </c>
      <c r="O487" s="17">
        <v>0.32099807796787699</v>
      </c>
      <c r="P487" s="17">
        <v>0.34519225462525299</v>
      </c>
      <c r="Q487" s="17">
        <v>0.31790507469581902</v>
      </c>
      <c r="R487" s="17"/>
      <c r="S487" s="17">
        <v>0.373388164195048</v>
      </c>
      <c r="T487" s="17">
        <v>0.42612873567637799</v>
      </c>
      <c r="U487" s="17">
        <v>0.189949837657547</v>
      </c>
      <c r="V487" s="17"/>
      <c r="W487" s="17">
        <v>0.36835768543677999</v>
      </c>
      <c r="X487" s="17">
        <v>0.39374507039926199</v>
      </c>
      <c r="Y487" s="17">
        <v>0.37975511424624298</v>
      </c>
      <c r="Z487" s="17">
        <v>0.19291905202697299</v>
      </c>
      <c r="AA487" s="17">
        <v>0.29783058058017098</v>
      </c>
      <c r="AB487" s="17"/>
      <c r="AC487" s="17">
        <v>0.32400339306701398</v>
      </c>
      <c r="AD487" s="17">
        <v>0.40501296725923902</v>
      </c>
      <c r="AE487" s="17">
        <v>0.33648694509136501</v>
      </c>
    </row>
    <row r="488" spans="2:31" x14ac:dyDescent="0.35">
      <c r="B488" t="s">
        <v>227</v>
      </c>
      <c r="C488" s="17">
        <v>0.29413430645364802</v>
      </c>
      <c r="D488" s="17">
        <v>0.31529025726035198</v>
      </c>
      <c r="E488" s="17">
        <v>0.27558378082393797</v>
      </c>
      <c r="F488" s="17"/>
      <c r="G488" s="17">
        <v>0.24883899232746801</v>
      </c>
      <c r="H488" s="17">
        <v>0.24190295461195199</v>
      </c>
      <c r="I488" s="17">
        <v>0.35097099589365399</v>
      </c>
      <c r="J488" s="17">
        <v>0.32716779354641201</v>
      </c>
      <c r="K488" s="17">
        <v>0.30445132878589398</v>
      </c>
      <c r="L488" s="17">
        <v>0.27813959604362698</v>
      </c>
      <c r="M488" s="17"/>
      <c r="N488" s="17">
        <v>0.32972847547063899</v>
      </c>
      <c r="O488" s="17">
        <v>0.27676595025078299</v>
      </c>
      <c r="P488" s="17">
        <v>0.23914565465787099</v>
      </c>
      <c r="Q488" s="17">
        <v>0.29808816967586799</v>
      </c>
      <c r="R488" s="17"/>
      <c r="S488" s="17">
        <v>0.24000236294006999</v>
      </c>
      <c r="T488" s="17">
        <v>0.361314015027414</v>
      </c>
      <c r="U488" s="17">
        <v>0.250945116922837</v>
      </c>
      <c r="V488" s="17"/>
      <c r="W488" s="17">
        <v>0.27595125188946501</v>
      </c>
      <c r="X488" s="17">
        <v>0.33566027750424299</v>
      </c>
      <c r="Y488" s="17">
        <v>0.27525345140296098</v>
      </c>
      <c r="Z488" s="17">
        <v>0.35739739758769301</v>
      </c>
      <c r="AA488" s="17">
        <v>0.30065227920564702</v>
      </c>
      <c r="AB488" s="17"/>
      <c r="AC488" s="17">
        <v>0.286973901290214</v>
      </c>
      <c r="AD488" s="17">
        <v>0.32727805184649</v>
      </c>
      <c r="AE488" s="17">
        <v>0.30451948745093099</v>
      </c>
    </row>
    <row r="489" spans="2:31" x14ac:dyDescent="0.35">
      <c r="B489" t="s">
        <v>228</v>
      </c>
      <c r="C489" s="17">
        <v>0.271916052386592</v>
      </c>
      <c r="D489" s="17">
        <v>0.25729101864702603</v>
      </c>
      <c r="E489" s="17">
        <v>0.28532000882332198</v>
      </c>
      <c r="F489" s="17"/>
      <c r="G489" s="17">
        <v>0.25595463567663301</v>
      </c>
      <c r="H489" s="17">
        <v>0.24167744452345499</v>
      </c>
      <c r="I489" s="17">
        <v>0.31577529767714202</v>
      </c>
      <c r="J489" s="17">
        <v>0.239229192357371</v>
      </c>
      <c r="K489" s="17">
        <v>0.27378092326311998</v>
      </c>
      <c r="L489" s="17">
        <v>0.28171529275088097</v>
      </c>
      <c r="M489" s="17"/>
      <c r="N489" s="17">
        <v>0.333503132007897</v>
      </c>
      <c r="O489" s="17">
        <v>0.24170104993706101</v>
      </c>
      <c r="P489" s="17">
        <v>0.23534279408432901</v>
      </c>
      <c r="Q489" s="17">
        <v>0.23924187140147399</v>
      </c>
      <c r="R489" s="17"/>
      <c r="S489" s="17">
        <v>0.23995191279773601</v>
      </c>
      <c r="T489" s="17">
        <v>0.32442761284774002</v>
      </c>
      <c r="U489" s="17">
        <v>0.20286176283254101</v>
      </c>
      <c r="V489" s="17"/>
      <c r="W489" s="17">
        <v>0.26632150761006101</v>
      </c>
      <c r="X489" s="17">
        <v>0.27557299498643001</v>
      </c>
      <c r="Y489" s="17">
        <v>0.26403903118793098</v>
      </c>
      <c r="Z489" s="17">
        <v>0.19427459065033501</v>
      </c>
      <c r="AA489" s="17">
        <v>0.23034075973813101</v>
      </c>
      <c r="AB489" s="17"/>
      <c r="AC489" s="17">
        <v>0.24165141679023999</v>
      </c>
      <c r="AD489" s="17">
        <v>0.29324621603540602</v>
      </c>
      <c r="AE489" s="17">
        <v>0.29863528838046099</v>
      </c>
    </row>
    <row r="490" spans="2:31" x14ac:dyDescent="0.35">
      <c r="B490" t="s">
        <v>229</v>
      </c>
      <c r="C490" s="17">
        <v>0.25441552199168399</v>
      </c>
      <c r="D490" s="17">
        <v>0.28353160594673599</v>
      </c>
      <c r="E490" s="17">
        <v>0.22627797733041</v>
      </c>
      <c r="F490" s="17"/>
      <c r="G490" s="17">
        <v>0.25609272224406399</v>
      </c>
      <c r="H490" s="17">
        <v>0.30530290844562102</v>
      </c>
      <c r="I490" s="17">
        <v>0.27343881484798899</v>
      </c>
      <c r="J490" s="17">
        <v>0.301695112312657</v>
      </c>
      <c r="K490" s="17">
        <v>0.199433362451166</v>
      </c>
      <c r="L490" s="17">
        <v>0.22764538515090299</v>
      </c>
      <c r="M490" s="17"/>
      <c r="N490" s="17">
        <v>0.26932797332973901</v>
      </c>
      <c r="O490" s="17">
        <v>0.26422697890942598</v>
      </c>
      <c r="P490" s="17">
        <v>0.25735954993988303</v>
      </c>
      <c r="Q490" s="17">
        <v>0.23127594189058201</v>
      </c>
      <c r="R490" s="17"/>
      <c r="S490" s="17">
        <v>0.21662472745657599</v>
      </c>
      <c r="T490" s="17">
        <v>0.28756161733568297</v>
      </c>
      <c r="U490" s="17">
        <v>0.28321761378465399</v>
      </c>
      <c r="V490" s="17"/>
      <c r="W490" s="17">
        <v>0.25334786073884402</v>
      </c>
      <c r="X490" s="17">
        <v>0.27858497381935299</v>
      </c>
      <c r="Y490" s="17">
        <v>0.32026420536997502</v>
      </c>
      <c r="Z490" s="17">
        <v>0.198031664549676</v>
      </c>
      <c r="AA490" s="17">
        <v>0.26819225036774902</v>
      </c>
      <c r="AB490" s="17"/>
      <c r="AC490" s="17">
        <v>0.31257392381250498</v>
      </c>
      <c r="AD490" s="17">
        <v>0.28231339475427197</v>
      </c>
      <c r="AE490" s="17">
        <v>0.35795902306140298</v>
      </c>
    </row>
    <row r="491" spans="2:31" x14ac:dyDescent="0.35">
      <c r="B491" t="s">
        <v>230</v>
      </c>
      <c r="C491" s="17">
        <v>0.24943089496276899</v>
      </c>
      <c r="D491" s="17">
        <v>0.269167049756045</v>
      </c>
      <c r="E491" s="17">
        <v>0.231978980191406</v>
      </c>
      <c r="F491" s="17"/>
      <c r="G491" s="17">
        <v>0.26320836559322902</v>
      </c>
      <c r="H491" s="17">
        <v>0.19405849714471499</v>
      </c>
      <c r="I491" s="17">
        <v>0.25990435118178601</v>
      </c>
      <c r="J491" s="17">
        <v>0.25901197613795501</v>
      </c>
      <c r="K491" s="17">
        <v>0.240363131635386</v>
      </c>
      <c r="L491" s="17">
        <v>0.26930245809452402</v>
      </c>
      <c r="M491" s="17"/>
      <c r="N491" s="17">
        <v>0.28385324325723599</v>
      </c>
      <c r="O491" s="17">
        <v>0.23626742492809</v>
      </c>
      <c r="P491" s="17">
        <v>0.23842074383070699</v>
      </c>
      <c r="Q491" s="17">
        <v>0.22738642167620701</v>
      </c>
      <c r="R491" s="17"/>
      <c r="S491" s="17">
        <v>0.22752032508157199</v>
      </c>
      <c r="T491" s="17">
        <v>0.29221412541099401</v>
      </c>
      <c r="U491" s="17">
        <v>0.18980919871145099</v>
      </c>
      <c r="V491" s="17"/>
      <c r="W491" s="17">
        <v>0.24187273987468799</v>
      </c>
      <c r="X491" s="17">
        <v>0.27865378016629899</v>
      </c>
      <c r="Y491" s="17">
        <v>0.32813346622434097</v>
      </c>
      <c r="Z491" s="17">
        <v>0.44143868740540398</v>
      </c>
      <c r="AA491" s="17">
        <v>0.19630758794358999</v>
      </c>
      <c r="AB491" s="17"/>
      <c r="AC491" s="17">
        <v>0.23640317417939299</v>
      </c>
      <c r="AD491" s="17">
        <v>0.28301456732737601</v>
      </c>
      <c r="AE491" s="17">
        <v>0.29536356896364102</v>
      </c>
    </row>
    <row r="492" spans="2:31" x14ac:dyDescent="0.35">
      <c r="B492" t="s">
        <v>231</v>
      </c>
      <c r="C492" s="17">
        <v>0.22183390655253399</v>
      </c>
      <c r="D492" s="17">
        <v>0.22837327220366199</v>
      </c>
      <c r="E492" s="17">
        <v>0.21493691660336001</v>
      </c>
      <c r="F492" s="17"/>
      <c r="G492" s="17">
        <v>0.188889886605388</v>
      </c>
      <c r="H492" s="17">
        <v>0.18987513096112099</v>
      </c>
      <c r="I492" s="17">
        <v>0.26815056242208501</v>
      </c>
      <c r="J492" s="17">
        <v>0.23469209452541401</v>
      </c>
      <c r="K492" s="17">
        <v>0.2046488459211</v>
      </c>
      <c r="L492" s="17">
        <v>0.232063954125454</v>
      </c>
      <c r="M492" s="17"/>
      <c r="N492" s="17">
        <v>0.244153144665164</v>
      </c>
      <c r="O492" s="17">
        <v>0.21644947017394101</v>
      </c>
      <c r="P492" s="17">
        <v>0.23403296001932999</v>
      </c>
      <c r="Q492" s="17">
        <v>0.18716766155928999</v>
      </c>
      <c r="R492" s="17"/>
      <c r="S492" s="17">
        <v>0.20275473458821899</v>
      </c>
      <c r="T492" s="17">
        <v>0.26932323139655401</v>
      </c>
      <c r="U492" s="17">
        <v>0.176628981534136</v>
      </c>
      <c r="V492" s="17"/>
      <c r="W492" s="17">
        <v>0.20793739632262001</v>
      </c>
      <c r="X492" s="17">
        <v>0.28956746453756399</v>
      </c>
      <c r="Y492" s="17">
        <v>0.16546737102269601</v>
      </c>
      <c r="Z492" s="17">
        <v>7.7742103821101194E-2</v>
      </c>
      <c r="AA492" s="17">
        <v>0.16659112836000001</v>
      </c>
      <c r="AB492" s="17"/>
      <c r="AC492" s="17">
        <v>0.215209485748661</v>
      </c>
      <c r="AD492" s="17">
        <v>0.26735576889920898</v>
      </c>
      <c r="AE492" s="17">
        <v>0.19454522251957099</v>
      </c>
    </row>
    <row r="493" spans="2:31" x14ac:dyDescent="0.35">
      <c r="B493" t="s">
        <v>232</v>
      </c>
      <c r="C493" s="17">
        <v>0.16775523029292</v>
      </c>
      <c r="D493" s="17">
        <v>0.16408059255663901</v>
      </c>
      <c r="E493" s="17">
        <v>0.17226014481197599</v>
      </c>
      <c r="F493" s="17"/>
      <c r="G493" s="17">
        <v>0.22124015749833001</v>
      </c>
      <c r="H493" s="17">
        <v>0.16327223495173601</v>
      </c>
      <c r="I493" s="17">
        <v>0.22360322633761601</v>
      </c>
      <c r="J493" s="17">
        <v>0.158429649912778</v>
      </c>
      <c r="K493" s="17">
        <v>0.12349760448870301</v>
      </c>
      <c r="L493" s="17">
        <v>0.13465122904726201</v>
      </c>
      <c r="M493" s="17"/>
      <c r="N493" s="17">
        <v>0.184562545610056</v>
      </c>
      <c r="O493" s="17">
        <v>0.16217335486464601</v>
      </c>
      <c r="P493" s="17">
        <v>0.137361870092224</v>
      </c>
      <c r="Q493" s="17">
        <v>0.18034429024307999</v>
      </c>
      <c r="R493" s="17"/>
      <c r="S493" s="17">
        <v>0.12881662524281901</v>
      </c>
      <c r="T493" s="17">
        <v>0.19059197244967199</v>
      </c>
      <c r="U493" s="17">
        <v>0.15316803824814901</v>
      </c>
      <c r="V493" s="17"/>
      <c r="W493" s="17">
        <v>0.14947966803314899</v>
      </c>
      <c r="X493" s="17">
        <v>0.198500511892234</v>
      </c>
      <c r="Y493" s="17">
        <v>0.12912909006178899</v>
      </c>
      <c r="Z493" s="17">
        <v>0.28999734296385199</v>
      </c>
      <c r="AA493" s="17">
        <v>0.112507144522036</v>
      </c>
      <c r="AB493" s="17"/>
      <c r="AC493" s="17">
        <v>0.13307771551984399</v>
      </c>
      <c r="AD493" s="17">
        <v>0.21217523413085801</v>
      </c>
      <c r="AE493" s="17">
        <v>0.10498840268861399</v>
      </c>
    </row>
    <row r="494" spans="2:31" x14ac:dyDescent="0.35">
      <c r="B494" t="s">
        <v>96</v>
      </c>
      <c r="C494" s="17">
        <v>9.3027815649949705E-2</v>
      </c>
      <c r="D494" s="17">
        <v>6.1199279824043502E-2</v>
      </c>
      <c r="E494" s="17">
        <v>0.12407581602418701</v>
      </c>
      <c r="F494" s="17"/>
      <c r="G494" s="17">
        <v>8.0102421380352201E-2</v>
      </c>
      <c r="H494" s="17">
        <v>0.108239013485253</v>
      </c>
      <c r="I494" s="17">
        <v>0.136599967067801</v>
      </c>
      <c r="J494" s="17">
        <v>9.3709997077939894E-2</v>
      </c>
      <c r="K494" s="17">
        <v>8.9994011221757306E-2</v>
      </c>
      <c r="L494" s="17">
        <v>5.6598524401868099E-2</v>
      </c>
      <c r="M494" s="17"/>
      <c r="N494" s="17">
        <v>7.1492592931425097E-2</v>
      </c>
      <c r="O494" s="17">
        <v>8.8509328420743702E-2</v>
      </c>
      <c r="P494" s="17">
        <v>0.10060920159442301</v>
      </c>
      <c r="Q494" s="17">
        <v>0.12157460036715501</v>
      </c>
      <c r="R494" s="17"/>
      <c r="S494" s="17">
        <v>7.5075210998802697E-2</v>
      </c>
      <c r="T494" s="17">
        <v>8.7174366054216398E-2</v>
      </c>
      <c r="U494" s="17">
        <v>0.118027693454666</v>
      </c>
      <c r="V494" s="17"/>
      <c r="W494" s="17">
        <v>6.4204399858832903E-2</v>
      </c>
      <c r="X494" s="17">
        <v>8.1477429239291105E-2</v>
      </c>
      <c r="Y494" s="17">
        <v>6.7409280959393095E-2</v>
      </c>
      <c r="Z494" s="17">
        <v>0.124777349809164</v>
      </c>
      <c r="AA494" s="17">
        <v>0.139665240443165</v>
      </c>
      <c r="AB494" s="17"/>
      <c r="AC494" s="17">
        <v>6.9332085384081796E-2</v>
      </c>
      <c r="AD494" s="17">
        <v>8.7519370047519099E-2</v>
      </c>
      <c r="AE494" s="17">
        <v>5.7953060431157201E-2</v>
      </c>
    </row>
    <row r="495" spans="2:31" x14ac:dyDescent="0.35">
      <c r="B495" t="s">
        <v>233</v>
      </c>
      <c r="C495" s="17">
        <v>9.0672729141533195E-2</v>
      </c>
      <c r="D495" s="17">
        <v>0.127252565550006</v>
      </c>
      <c r="E495" s="17">
        <v>5.6148163011941199E-2</v>
      </c>
      <c r="F495" s="17"/>
      <c r="G495" s="17">
        <v>4.0690209825083701E-2</v>
      </c>
      <c r="H495" s="17">
        <v>4.3661091283643698E-2</v>
      </c>
      <c r="I495" s="17">
        <v>3.7287111115634902E-2</v>
      </c>
      <c r="J495" s="17">
        <v>0.108688953429358</v>
      </c>
      <c r="K495" s="17">
        <v>0.124291703063957</v>
      </c>
      <c r="L495" s="17">
        <v>0.15684617773905099</v>
      </c>
      <c r="M495" s="17"/>
      <c r="N495" s="17">
        <v>7.9858975317436007E-2</v>
      </c>
      <c r="O495" s="17">
        <v>9.7407970183449794E-2</v>
      </c>
      <c r="P495" s="17">
        <v>9.0081797995516799E-2</v>
      </c>
      <c r="Q495" s="17">
        <v>9.8960785569852605E-2</v>
      </c>
      <c r="R495" s="17"/>
      <c r="S495" s="17">
        <v>0.168351329710419</v>
      </c>
      <c r="T495" s="17">
        <v>4.3739477874029702E-2</v>
      </c>
      <c r="U495" s="17">
        <v>9.0145382863833903E-2</v>
      </c>
      <c r="V495" s="17"/>
      <c r="W495" s="17">
        <v>0.15728831047981401</v>
      </c>
      <c r="X495" s="17">
        <v>3.4913787774225498E-2</v>
      </c>
      <c r="Y495" s="17">
        <v>3.7786262410710397E-2</v>
      </c>
      <c r="Z495" s="17">
        <v>0</v>
      </c>
      <c r="AA495" s="17">
        <v>9.6827121094629001E-2</v>
      </c>
      <c r="AB495" s="17"/>
      <c r="AC495" s="17">
        <v>0.129807754674714</v>
      </c>
      <c r="AD495" s="17">
        <v>3.03961886683668E-2</v>
      </c>
      <c r="AE495" s="17">
        <v>2.8452587235644301E-2</v>
      </c>
    </row>
    <row r="496" spans="2:31" x14ac:dyDescent="0.35">
      <c r="B496" t="s">
        <v>234</v>
      </c>
      <c r="C496" s="17">
        <v>8.4791046276437895E-2</v>
      </c>
      <c r="D496" s="17">
        <v>9.0531766977330896E-2</v>
      </c>
      <c r="E496" s="17">
        <v>7.8060839424426903E-2</v>
      </c>
      <c r="F496" s="17"/>
      <c r="G496" s="17">
        <v>8.1380419650167402E-2</v>
      </c>
      <c r="H496" s="17">
        <v>9.00028498430544E-2</v>
      </c>
      <c r="I496" s="17">
        <v>8.1834447200103702E-2</v>
      </c>
      <c r="J496" s="17">
        <v>0.12705220799151901</v>
      </c>
      <c r="K496" s="17">
        <v>9.7505988778242805E-2</v>
      </c>
      <c r="L496" s="17">
        <v>4.8706362539096201E-2</v>
      </c>
      <c r="M496" s="17"/>
      <c r="N496" s="17">
        <v>8.7298552598116794E-2</v>
      </c>
      <c r="O496" s="17">
        <v>0.105847253841258</v>
      </c>
      <c r="P496" s="17">
        <v>6.6304365369345503E-2</v>
      </c>
      <c r="Q496" s="17">
        <v>7.4496910181299406E-2</v>
      </c>
      <c r="R496" s="17"/>
      <c r="S496" s="17">
        <v>8.7123930412821293E-2</v>
      </c>
      <c r="T496" s="17">
        <v>0.103486585762555</v>
      </c>
      <c r="U496" s="17">
        <v>5.44593226353704E-2</v>
      </c>
      <c r="V496" s="17"/>
      <c r="W496" s="17">
        <v>8.1643126545212899E-2</v>
      </c>
      <c r="X496" s="17">
        <v>0.121046169324615</v>
      </c>
      <c r="Y496" s="17">
        <v>0.12417552250124</v>
      </c>
      <c r="Z496" s="17">
        <v>0.124777349809164</v>
      </c>
      <c r="AA496" s="17">
        <v>5.1356644815517098E-2</v>
      </c>
      <c r="AB496" s="17"/>
      <c r="AC496" s="17">
        <v>8.9074152865229003E-2</v>
      </c>
      <c r="AD496" s="17">
        <v>0.109378209566456</v>
      </c>
      <c r="AE496" s="17">
        <v>9.2358439723385005E-2</v>
      </c>
    </row>
    <row r="497" spans="2:31" x14ac:dyDescent="0.35">
      <c r="B497" t="s">
        <v>235</v>
      </c>
      <c r="C497" s="17">
        <v>5.2755993795438903E-2</v>
      </c>
      <c r="D497" s="17">
        <v>4.1283940127147402E-2</v>
      </c>
      <c r="E497" s="17">
        <v>6.4059413908412702E-2</v>
      </c>
      <c r="F497" s="17"/>
      <c r="G497" s="17">
        <v>9.0913972971530796E-2</v>
      </c>
      <c r="H497" s="17">
        <v>0.111082046030963</v>
      </c>
      <c r="I497" s="17">
        <v>6.5222584363312699E-2</v>
      </c>
      <c r="J497" s="17">
        <v>3.5862673390339897E-2</v>
      </c>
      <c r="K497" s="17">
        <v>3.5714285714285698E-2</v>
      </c>
      <c r="L497" s="17">
        <v>6.2064173281783097E-3</v>
      </c>
      <c r="M497" s="17"/>
      <c r="N497" s="17">
        <v>7.3196493069240406E-2</v>
      </c>
      <c r="O497" s="17">
        <v>4.6505931495771001E-2</v>
      </c>
      <c r="P497" s="17">
        <v>3.0851343710246299E-2</v>
      </c>
      <c r="Q497" s="17">
        <v>4.7734206514074298E-2</v>
      </c>
      <c r="R497" s="17"/>
      <c r="S497" s="17">
        <v>3.1813073547214299E-2</v>
      </c>
      <c r="T497" s="17">
        <v>5.85599159580905E-2</v>
      </c>
      <c r="U497" s="17">
        <v>5.5538757034384503E-2</v>
      </c>
      <c r="V497" s="17"/>
      <c r="W497" s="17">
        <v>4.47499369480341E-2</v>
      </c>
      <c r="X497" s="17">
        <v>7.5048948161414802E-2</v>
      </c>
      <c r="Y497" s="17">
        <v>3.8468348130183301E-2</v>
      </c>
      <c r="Z497" s="17">
        <v>8.8833427956948902E-2</v>
      </c>
      <c r="AA497" s="17">
        <v>6.6441762733596199E-2</v>
      </c>
      <c r="AB497" s="17"/>
      <c r="AC497" s="17">
        <v>6.5744003449316496E-2</v>
      </c>
      <c r="AD497" s="17">
        <v>7.8161609059399006E-2</v>
      </c>
      <c r="AE497" s="17">
        <v>3.9491108501414497E-2</v>
      </c>
    </row>
    <row r="498" spans="2:31" x14ac:dyDescent="0.35">
      <c r="B498" t="s">
        <v>236</v>
      </c>
      <c r="C498" s="17">
        <v>2.83185564278689E-3</v>
      </c>
      <c r="D498" s="17">
        <v>4.28042880796046E-3</v>
      </c>
      <c r="E498" s="17">
        <v>1.46022382565884E-3</v>
      </c>
      <c r="F498" s="17"/>
      <c r="G498" s="17">
        <v>0</v>
      </c>
      <c r="H498" s="17">
        <v>0</v>
      </c>
      <c r="I498" s="17">
        <v>0</v>
      </c>
      <c r="J498" s="17">
        <v>0</v>
      </c>
      <c r="K498" s="17">
        <v>1.41440548985057E-2</v>
      </c>
      <c r="L498" s="17">
        <v>0</v>
      </c>
      <c r="M498" s="17"/>
      <c r="N498" s="17">
        <v>3.0508349105461499E-3</v>
      </c>
      <c r="O498" s="17">
        <v>4.0073903613616901E-3</v>
      </c>
      <c r="P498" s="17">
        <v>0</v>
      </c>
      <c r="Q498" s="17">
        <v>0</v>
      </c>
      <c r="R498" s="17"/>
      <c r="S498" s="17">
        <v>0</v>
      </c>
      <c r="T498" s="17">
        <v>5.1336415926349398E-3</v>
      </c>
      <c r="U498" s="17">
        <v>0</v>
      </c>
      <c r="V498" s="17"/>
      <c r="W498" s="17">
        <v>5.0333240262448202E-3</v>
      </c>
      <c r="X498" s="17">
        <v>4.2375804181472897E-3</v>
      </c>
      <c r="Y498" s="17">
        <v>0</v>
      </c>
      <c r="Z498" s="17">
        <v>0</v>
      </c>
      <c r="AA498" s="17">
        <v>0</v>
      </c>
      <c r="AB498" s="17"/>
      <c r="AC498" s="17">
        <v>9.1061098853903594E-3</v>
      </c>
      <c r="AD498" s="17">
        <v>3.0989121740747599E-3</v>
      </c>
      <c r="AE498" s="17">
        <v>0</v>
      </c>
    </row>
    <row r="499" spans="2:31" x14ac:dyDescent="0.35">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row>
    <row r="500" spans="2:31" x14ac:dyDescent="0.35">
      <c r="B500" s="6" t="s">
        <v>251</v>
      </c>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row>
    <row r="501" spans="2:31" x14ac:dyDescent="0.35">
      <c r="B501" s="24" t="s">
        <v>60</v>
      </c>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row>
    <row r="502" spans="2:31" x14ac:dyDescent="0.35">
      <c r="B502" t="s">
        <v>238</v>
      </c>
      <c r="C502" s="17">
        <v>0.32243737940653</v>
      </c>
      <c r="D502" s="17">
        <v>0.277625011915831</v>
      </c>
      <c r="E502" s="17">
        <v>0.36727311075061397</v>
      </c>
      <c r="F502" s="17"/>
      <c r="G502" s="17">
        <v>0.29180902555731902</v>
      </c>
      <c r="H502" s="17">
        <v>0.27837528189635002</v>
      </c>
      <c r="I502" s="17">
        <v>0.31466987104948402</v>
      </c>
      <c r="J502" s="17">
        <v>0.33404012269364902</v>
      </c>
      <c r="K502" s="17">
        <v>0.33840581407124898</v>
      </c>
      <c r="L502" s="17">
        <v>0.35514522078365701</v>
      </c>
      <c r="M502" s="17"/>
      <c r="N502" s="17">
        <v>0.33028698592880001</v>
      </c>
      <c r="O502" s="17">
        <v>0.34209584751141697</v>
      </c>
      <c r="P502" s="17">
        <v>0.36227192956160498</v>
      </c>
      <c r="Q502" s="17">
        <v>0.26247501957516001</v>
      </c>
      <c r="R502" s="17"/>
      <c r="S502" s="17">
        <v>0.34721749895767701</v>
      </c>
      <c r="T502" s="17">
        <v>0.31627072408419998</v>
      </c>
      <c r="U502" s="17">
        <v>0.32394125013025199</v>
      </c>
      <c r="V502" s="17"/>
      <c r="W502" s="17">
        <v>0.36199029450082898</v>
      </c>
      <c r="X502" s="17">
        <v>0.29591183832437301</v>
      </c>
      <c r="Y502" s="17">
        <v>0.26002819288962498</v>
      </c>
      <c r="Z502" s="17">
        <v>0.248199160994966</v>
      </c>
      <c r="AA502" s="17">
        <v>0.321740001411432</v>
      </c>
      <c r="AB502" s="17"/>
      <c r="AC502" s="17">
        <v>0.304907908167662</v>
      </c>
      <c r="AD502" s="17">
        <v>0.30472587478461999</v>
      </c>
      <c r="AE502" s="17">
        <v>0.36309670279078698</v>
      </c>
    </row>
    <row r="503" spans="2:31" x14ac:dyDescent="0.35">
      <c r="B503" t="s">
        <v>239</v>
      </c>
      <c r="C503" s="17">
        <v>0.29706201313626601</v>
      </c>
      <c r="D503" s="17">
        <v>0.28713373092529498</v>
      </c>
      <c r="E503" s="17">
        <v>0.30831804114491002</v>
      </c>
      <c r="F503" s="17"/>
      <c r="G503" s="17">
        <v>0.33491714535460099</v>
      </c>
      <c r="H503" s="17">
        <v>0.28974741207918803</v>
      </c>
      <c r="I503" s="17">
        <v>0.20391396433023701</v>
      </c>
      <c r="J503" s="17">
        <v>0.23112256515319099</v>
      </c>
      <c r="K503" s="17">
        <v>0.27599161571045999</v>
      </c>
      <c r="L503" s="17">
        <v>0.41720939406544</v>
      </c>
      <c r="M503" s="17"/>
      <c r="N503" s="17">
        <v>0.32432916146142698</v>
      </c>
      <c r="O503" s="17">
        <v>0.30679517063749001</v>
      </c>
      <c r="P503" s="17">
        <v>0.28488788452784097</v>
      </c>
      <c r="Q503" s="17">
        <v>0.25045250618755799</v>
      </c>
      <c r="R503" s="17"/>
      <c r="S503" s="17">
        <v>0.32168912766001501</v>
      </c>
      <c r="T503" s="17">
        <v>0.28928134831818503</v>
      </c>
      <c r="U503" s="17">
        <v>0.257664258199443</v>
      </c>
      <c r="V503" s="17"/>
      <c r="W503" s="17">
        <v>0.34647574900448702</v>
      </c>
      <c r="X503" s="17">
        <v>0.28303193535378002</v>
      </c>
      <c r="Y503" s="17">
        <v>0.22668687338709101</v>
      </c>
      <c r="Z503" s="17">
        <v>0.12342181118580201</v>
      </c>
      <c r="AA503" s="17">
        <v>0.26058386091670799</v>
      </c>
      <c r="AB503" s="17"/>
      <c r="AC503" s="17">
        <v>0.32940593284062503</v>
      </c>
      <c r="AD503" s="17">
        <v>0.25866219197955198</v>
      </c>
      <c r="AE503" s="17">
        <v>0.212509391889525</v>
      </c>
    </row>
    <row r="504" spans="2:31" x14ac:dyDescent="0.35">
      <c r="B504" t="s">
        <v>240</v>
      </c>
      <c r="C504" s="17">
        <v>0.256989447342514</v>
      </c>
      <c r="D504" s="17">
        <v>0.22265490823332501</v>
      </c>
      <c r="E504" s="17">
        <v>0.28946979841722598</v>
      </c>
      <c r="F504" s="17"/>
      <c r="G504" s="17">
        <v>0.33358544439794802</v>
      </c>
      <c r="H504" s="17">
        <v>0.219321059516216</v>
      </c>
      <c r="I504" s="17">
        <v>0.26298175035237398</v>
      </c>
      <c r="J504" s="17">
        <v>0.27852803032133</v>
      </c>
      <c r="K504" s="17">
        <v>0.22312848407507499</v>
      </c>
      <c r="L504" s="17">
        <v>0.24447678878181101</v>
      </c>
      <c r="M504" s="17"/>
      <c r="N504" s="17">
        <v>0.268689746237392</v>
      </c>
      <c r="O504" s="17">
        <v>0.26453153353161102</v>
      </c>
      <c r="P504" s="17">
        <v>0.27476283211930302</v>
      </c>
      <c r="Q504" s="17">
        <v>0.21145472411969499</v>
      </c>
      <c r="R504" s="17"/>
      <c r="S504" s="17">
        <v>0.27970170501029901</v>
      </c>
      <c r="T504" s="17">
        <v>0.224913663426141</v>
      </c>
      <c r="U504" s="17">
        <v>0.261063586820732</v>
      </c>
      <c r="V504" s="17"/>
      <c r="W504" s="17">
        <v>0.24418101547037699</v>
      </c>
      <c r="X504" s="17">
        <v>0.28351309005841702</v>
      </c>
      <c r="Y504" s="17">
        <v>0.27760354086206401</v>
      </c>
      <c r="Z504" s="17">
        <v>0</v>
      </c>
      <c r="AA504" s="17">
        <v>0.22859228071044199</v>
      </c>
      <c r="AB504" s="17"/>
      <c r="AC504" s="17">
        <v>0.24992862644097699</v>
      </c>
      <c r="AD504" s="17">
        <v>0.249979271317984</v>
      </c>
      <c r="AE504" s="17">
        <v>0.31974895783991802</v>
      </c>
    </row>
    <row r="505" spans="2:31" x14ac:dyDescent="0.35">
      <c r="B505" t="s">
        <v>241</v>
      </c>
      <c r="C505" s="17">
        <v>0.244171674848115</v>
      </c>
      <c r="D505" s="17">
        <v>0.21817851244675701</v>
      </c>
      <c r="E505" s="17">
        <v>0.270513353960877</v>
      </c>
      <c r="F505" s="17"/>
      <c r="G505" s="17">
        <v>0.25951245735121498</v>
      </c>
      <c r="H505" s="17">
        <v>0.27285158207487298</v>
      </c>
      <c r="I505" s="17">
        <v>0.24427847461645999</v>
      </c>
      <c r="J505" s="17">
        <v>0.197728487876736</v>
      </c>
      <c r="K505" s="17">
        <v>0.24169392386826</v>
      </c>
      <c r="L505" s="17">
        <v>0.246264637135438</v>
      </c>
      <c r="M505" s="17"/>
      <c r="N505" s="17">
        <v>0.25241432339296199</v>
      </c>
      <c r="O505" s="17">
        <v>0.238234495109414</v>
      </c>
      <c r="P505" s="17">
        <v>0.26799710090888801</v>
      </c>
      <c r="Q505" s="17">
        <v>0.22779224755204</v>
      </c>
      <c r="R505" s="17"/>
      <c r="S505" s="17">
        <v>0.24339183680670501</v>
      </c>
      <c r="T505" s="17">
        <v>0.21480778914472901</v>
      </c>
      <c r="U505" s="17">
        <v>0.29592938801645902</v>
      </c>
      <c r="V505" s="17"/>
      <c r="W505" s="17">
        <v>0.25984832524343199</v>
      </c>
      <c r="X505" s="17">
        <v>0.26880126086815098</v>
      </c>
      <c r="Y505" s="17">
        <v>0.117956000231993</v>
      </c>
      <c r="Z505" s="17">
        <v>8.8833427956948902E-2</v>
      </c>
      <c r="AA505" s="17">
        <v>0.28692399197393997</v>
      </c>
      <c r="AB505" s="17"/>
      <c r="AC505" s="17">
        <v>0.28201929500818002</v>
      </c>
      <c r="AD505" s="17">
        <v>0.231491153837838</v>
      </c>
      <c r="AE505" s="17">
        <v>0.167227399877236</v>
      </c>
    </row>
    <row r="506" spans="2:31" x14ac:dyDescent="0.35">
      <c r="B506" t="s">
        <v>242</v>
      </c>
      <c r="C506" s="17">
        <v>0.20363630359471099</v>
      </c>
      <c r="D506" s="17">
        <v>0.20757733594418701</v>
      </c>
      <c r="E506" s="17">
        <v>0.201053113001815</v>
      </c>
      <c r="F506" s="17"/>
      <c r="G506" s="17">
        <v>0.13757991444339601</v>
      </c>
      <c r="H506" s="17">
        <v>0.13366394112669799</v>
      </c>
      <c r="I506" s="17">
        <v>0.21634300136878201</v>
      </c>
      <c r="J506" s="17">
        <v>0.20336651896703101</v>
      </c>
      <c r="K506" s="17">
        <v>0.23064046163155999</v>
      </c>
      <c r="L506" s="17">
        <v>0.25510177508454102</v>
      </c>
      <c r="M506" s="17"/>
      <c r="N506" s="17">
        <v>0.22876232885339301</v>
      </c>
      <c r="O506" s="17">
        <v>0.227672612202444</v>
      </c>
      <c r="P506" s="17">
        <v>0.152858351711878</v>
      </c>
      <c r="Q506" s="17">
        <v>0.17001716807925399</v>
      </c>
      <c r="R506" s="17"/>
      <c r="S506" s="17">
        <v>0.24541964870931099</v>
      </c>
      <c r="T506" s="17">
        <v>0.21272674362405899</v>
      </c>
      <c r="U506" s="17">
        <v>0.143505984929541</v>
      </c>
      <c r="V506" s="17"/>
      <c r="W506" s="17">
        <v>0.24883104954914401</v>
      </c>
      <c r="X506" s="17">
        <v>0.20331159493850601</v>
      </c>
      <c r="Y506" s="17">
        <v>0.25080402270465502</v>
      </c>
      <c r="Z506" s="17">
        <v>0</v>
      </c>
      <c r="AA506" s="17">
        <v>0.13203915990433501</v>
      </c>
      <c r="AB506" s="17"/>
      <c r="AC506" s="17">
        <v>0.22316686160740601</v>
      </c>
      <c r="AD506" s="17">
        <v>0.188596648281981</v>
      </c>
      <c r="AE506" s="17">
        <v>0.27750817996627303</v>
      </c>
    </row>
    <row r="507" spans="2:31" x14ac:dyDescent="0.35">
      <c r="B507" t="s">
        <v>243</v>
      </c>
      <c r="C507" s="17">
        <v>0.17992734378059599</v>
      </c>
      <c r="D507" s="17">
        <v>0.23065392734124401</v>
      </c>
      <c r="E507" s="17">
        <v>0.13236851806257399</v>
      </c>
      <c r="F507" s="17"/>
      <c r="G507" s="17">
        <v>0.18310594421287699</v>
      </c>
      <c r="H507" s="17">
        <v>0.14353337240171099</v>
      </c>
      <c r="I507" s="17">
        <v>0.12945918245516</v>
      </c>
      <c r="J507" s="17">
        <v>0.15032302270859699</v>
      </c>
      <c r="K507" s="17">
        <v>0.19050479102259399</v>
      </c>
      <c r="L507" s="17">
        <v>0.25257315828264998</v>
      </c>
      <c r="M507" s="17"/>
      <c r="N507" s="17">
        <v>0.186527188526183</v>
      </c>
      <c r="O507" s="17">
        <v>0.20823329478507899</v>
      </c>
      <c r="P507" s="17">
        <v>0.14573759961007399</v>
      </c>
      <c r="Q507" s="17">
        <v>0.165713514209819</v>
      </c>
      <c r="R507" s="17"/>
      <c r="S507" s="17">
        <v>0.218215231668515</v>
      </c>
      <c r="T507" s="17">
        <v>0.15641880469393299</v>
      </c>
      <c r="U507" s="17">
        <v>0.152850641791481</v>
      </c>
      <c r="V507" s="17"/>
      <c r="W507" s="17">
        <v>0.24309485767164599</v>
      </c>
      <c r="X507" s="17">
        <v>0.14775506075151801</v>
      </c>
      <c r="Y507" s="17">
        <v>0.126422411257537</v>
      </c>
      <c r="Z507" s="17">
        <v>0.248199160994966</v>
      </c>
      <c r="AA507" s="17">
        <v>0.12794047860084901</v>
      </c>
      <c r="AB507" s="17"/>
      <c r="AC507" s="17">
        <v>0.215272435220001</v>
      </c>
      <c r="AD507" s="17">
        <v>0.14063895287390901</v>
      </c>
      <c r="AE507" s="17">
        <v>0.16568593038606499</v>
      </c>
    </row>
    <row r="508" spans="2:31" x14ac:dyDescent="0.35">
      <c r="B508" t="s">
        <v>244</v>
      </c>
      <c r="C508" s="17">
        <v>0.17778401011025199</v>
      </c>
      <c r="D508" s="17">
        <v>0.22797609234544</v>
      </c>
      <c r="E508" s="17">
        <v>0.12679343274568899</v>
      </c>
      <c r="F508" s="17"/>
      <c r="G508" s="17">
        <v>5.8617404765426803E-2</v>
      </c>
      <c r="H508" s="17">
        <v>9.6966103753803601E-2</v>
      </c>
      <c r="I508" s="17">
        <v>0.132536581625748</v>
      </c>
      <c r="J508" s="17">
        <v>0.21499080918055899</v>
      </c>
      <c r="K508" s="17">
        <v>0.26944534000765102</v>
      </c>
      <c r="L508" s="17">
        <v>0.23742749918633599</v>
      </c>
      <c r="M508" s="17"/>
      <c r="N508" s="17">
        <v>0.19007021864500701</v>
      </c>
      <c r="O508" s="17">
        <v>0.169079560297627</v>
      </c>
      <c r="P508" s="17">
        <v>0.143177237451415</v>
      </c>
      <c r="Q508" s="17">
        <v>0.20058342859035</v>
      </c>
      <c r="R508" s="17"/>
      <c r="S508" s="17">
        <v>0.18427025293934199</v>
      </c>
      <c r="T508" s="17">
        <v>0.22683048412364801</v>
      </c>
      <c r="U508" s="17">
        <v>0.106013649786459</v>
      </c>
      <c r="V508" s="17"/>
      <c r="W508" s="17">
        <v>0.183190992680965</v>
      </c>
      <c r="X508" s="17">
        <v>0.19702809159065399</v>
      </c>
      <c r="Y508" s="17">
        <v>0.24958261176663599</v>
      </c>
      <c r="Z508" s="17">
        <v>0.27066115584807399</v>
      </c>
      <c r="AA508" s="17">
        <v>0.13994924032428699</v>
      </c>
      <c r="AB508" s="17"/>
      <c r="AC508" s="17">
        <v>0.160716940399037</v>
      </c>
      <c r="AD508" s="17">
        <v>0.19919270792087701</v>
      </c>
      <c r="AE508" s="17">
        <v>0.29293612205830999</v>
      </c>
    </row>
    <row r="509" spans="2:31" x14ac:dyDescent="0.35">
      <c r="B509" t="s">
        <v>245</v>
      </c>
      <c r="C509" s="17">
        <v>0.17135537086962799</v>
      </c>
      <c r="D509" s="17">
        <v>0.18086315587378099</v>
      </c>
      <c r="E509" s="17">
        <v>0.16324809132596199</v>
      </c>
      <c r="F509" s="17"/>
      <c r="G509" s="17">
        <v>0.18894358929222599</v>
      </c>
      <c r="H509" s="17">
        <v>0.11258474493878901</v>
      </c>
      <c r="I509" s="17">
        <v>0.16871826611372501</v>
      </c>
      <c r="J509" s="17">
        <v>0.20927127965453499</v>
      </c>
      <c r="K509" s="17">
        <v>0.13392857142857101</v>
      </c>
      <c r="L509" s="17">
        <v>0.21175895760632599</v>
      </c>
      <c r="M509" s="17"/>
      <c r="N509" s="17">
        <v>0.16658283895508999</v>
      </c>
      <c r="O509" s="17">
        <v>0.19011100041149201</v>
      </c>
      <c r="P509" s="17">
        <v>0.14473931555623301</v>
      </c>
      <c r="Q509" s="17">
        <v>0.18003365999381599</v>
      </c>
      <c r="R509" s="17"/>
      <c r="S509" s="17">
        <v>0.21408820943336501</v>
      </c>
      <c r="T509" s="17">
        <v>0.13708508925395099</v>
      </c>
      <c r="U509" s="17">
        <v>0.131140155912398</v>
      </c>
      <c r="V509" s="17"/>
      <c r="W509" s="17">
        <v>0.17508524687781901</v>
      </c>
      <c r="X509" s="17">
        <v>0.177624356468566</v>
      </c>
      <c r="Y509" s="17">
        <v>0.12348564323000701</v>
      </c>
      <c r="Z509" s="17">
        <v>0.21361077776611301</v>
      </c>
      <c r="AA509" s="17">
        <v>0.16179746910910101</v>
      </c>
      <c r="AB509" s="17"/>
      <c r="AC509" s="17">
        <v>0.21981404616573699</v>
      </c>
      <c r="AD509" s="17">
        <v>0.151148786471795</v>
      </c>
      <c r="AE509" s="17">
        <v>0.109763703021448</v>
      </c>
    </row>
    <row r="510" spans="2:31" x14ac:dyDescent="0.35">
      <c r="B510" t="s">
        <v>246</v>
      </c>
      <c r="C510" s="17">
        <v>0.16606620745923001</v>
      </c>
      <c r="D510" s="17">
        <v>0.159929945749887</v>
      </c>
      <c r="E510" s="17">
        <v>0.17292030413651999</v>
      </c>
      <c r="F510" s="17"/>
      <c r="G510" s="17">
        <v>0.186663765887459</v>
      </c>
      <c r="H510" s="17">
        <v>0.13500427476458199</v>
      </c>
      <c r="I510" s="17">
        <v>0.11383330588983499</v>
      </c>
      <c r="J510" s="17">
        <v>0.13864686613219401</v>
      </c>
      <c r="K510" s="17">
        <v>0.21057262632707699</v>
      </c>
      <c r="L510" s="17">
        <v>0.19219472953546099</v>
      </c>
      <c r="M510" s="17"/>
      <c r="N510" s="17">
        <v>0.177373233462601</v>
      </c>
      <c r="O510" s="17">
        <v>0.185535247608212</v>
      </c>
      <c r="P510" s="17">
        <v>0.15125085598591501</v>
      </c>
      <c r="Q510" s="17">
        <v>0.139612680963799</v>
      </c>
      <c r="R510" s="17"/>
      <c r="S510" s="17">
        <v>0.219225221629155</v>
      </c>
      <c r="T510" s="17">
        <v>0.15015348679980001</v>
      </c>
      <c r="U510" s="17">
        <v>0.116814206257913</v>
      </c>
      <c r="V510" s="17"/>
      <c r="W510" s="17">
        <v>0.22555530746185701</v>
      </c>
      <c r="X510" s="17">
        <v>0.155160640892856</v>
      </c>
      <c r="Y510" s="17">
        <v>0.17310455303010899</v>
      </c>
      <c r="Z510" s="17">
        <v>0.109198236592727</v>
      </c>
      <c r="AA510" s="17">
        <v>0.12953261270243499</v>
      </c>
      <c r="AB510" s="17"/>
      <c r="AC510" s="17">
        <v>0.20084199053182</v>
      </c>
      <c r="AD510" s="17">
        <v>0.14408691009772501</v>
      </c>
      <c r="AE510" s="17">
        <v>0.14322106332024701</v>
      </c>
    </row>
    <row r="511" spans="2:31" x14ac:dyDescent="0.35">
      <c r="B511" t="s">
        <v>96</v>
      </c>
      <c r="C511" s="17">
        <v>0.10068216749146799</v>
      </c>
      <c r="D511" s="17">
        <v>7.60808851345737E-2</v>
      </c>
      <c r="E511" s="17">
        <v>0.124848840235074</v>
      </c>
      <c r="F511" s="17"/>
      <c r="G511" s="17">
        <v>0.100447526292894</v>
      </c>
      <c r="H511" s="17">
        <v>0.120951477305976</v>
      </c>
      <c r="I511" s="17">
        <v>0.159366628245768</v>
      </c>
      <c r="J511" s="17">
        <v>0.113359416059919</v>
      </c>
      <c r="K511" s="17">
        <v>7.6644054898505704E-2</v>
      </c>
      <c r="L511" s="17">
        <v>5.2179955427317001E-2</v>
      </c>
      <c r="M511" s="17"/>
      <c r="N511" s="17">
        <v>6.6344473797211298E-2</v>
      </c>
      <c r="O511" s="17">
        <v>0.101328104132588</v>
      </c>
      <c r="P511" s="17">
        <v>0.12278421952152201</v>
      </c>
      <c r="Q511" s="17">
        <v>0.129451337754177</v>
      </c>
      <c r="R511" s="17"/>
      <c r="S511" s="17">
        <v>9.3274257290540896E-2</v>
      </c>
      <c r="T511" s="17">
        <v>7.3626442854608898E-2</v>
      </c>
      <c r="U511" s="17">
        <v>0.16603184234688401</v>
      </c>
      <c r="V511" s="17"/>
      <c r="W511" s="17">
        <v>8.05292363605042E-2</v>
      </c>
      <c r="X511" s="17">
        <v>7.1587607779012893E-2</v>
      </c>
      <c r="Y511" s="17">
        <v>6.7409280959393095E-2</v>
      </c>
      <c r="Z511" s="17">
        <v>0.124777349809164</v>
      </c>
      <c r="AA511" s="17">
        <v>0.16328497261468899</v>
      </c>
      <c r="AB511" s="17"/>
      <c r="AC511" s="17">
        <v>8.3358091150228297E-2</v>
      </c>
      <c r="AD511" s="17">
        <v>8.78241397353485E-2</v>
      </c>
      <c r="AE511" s="17">
        <v>7.3867102226770398E-2</v>
      </c>
    </row>
    <row r="512" spans="2:31" x14ac:dyDescent="0.35">
      <c r="B512" t="s">
        <v>247</v>
      </c>
      <c r="C512" s="17">
        <v>8.0315548580324303E-2</v>
      </c>
      <c r="D512" s="17">
        <v>0.100318698825102</v>
      </c>
      <c r="E512" s="17">
        <v>5.9686067965806201E-2</v>
      </c>
      <c r="F512" s="17"/>
      <c r="G512" s="17">
        <v>0.117181106844015</v>
      </c>
      <c r="H512" s="17">
        <v>9.5688914934473804E-2</v>
      </c>
      <c r="I512" s="17">
        <v>7.4574222231269693E-2</v>
      </c>
      <c r="J512" s="17">
        <v>7.4060578095960505E-2</v>
      </c>
      <c r="K512" s="17">
        <v>6.5504791022594197E-2</v>
      </c>
      <c r="L512" s="17">
        <v>6.9113462877258197E-2</v>
      </c>
      <c r="M512" s="17"/>
      <c r="N512" s="17">
        <v>6.9669739412495102E-2</v>
      </c>
      <c r="O512" s="17">
        <v>9.97752061046462E-2</v>
      </c>
      <c r="P512" s="17">
        <v>9.1667249802649495E-2</v>
      </c>
      <c r="Q512" s="17">
        <v>6.5181030820162703E-2</v>
      </c>
      <c r="R512" s="17"/>
      <c r="S512" s="17">
        <v>0.109665041342563</v>
      </c>
      <c r="T512" s="17">
        <v>6.0448960012938098E-2</v>
      </c>
      <c r="U512" s="17">
        <v>7.3687897357582494E-2</v>
      </c>
      <c r="V512" s="17"/>
      <c r="W512" s="17">
        <v>8.0139625778488904E-2</v>
      </c>
      <c r="X512" s="17">
        <v>9.4748359791897205E-2</v>
      </c>
      <c r="Y512" s="17">
        <v>8.0873211011416493E-2</v>
      </c>
      <c r="Z512" s="17">
        <v>0.21361077776611301</v>
      </c>
      <c r="AA512" s="17">
        <v>5.0054344215181699E-2</v>
      </c>
      <c r="AB512" s="17"/>
      <c r="AC512" s="17">
        <v>8.1739442320151304E-2</v>
      </c>
      <c r="AD512" s="17">
        <v>8.5199857020733294E-2</v>
      </c>
      <c r="AE512" s="17">
        <v>6.3431842991026499E-2</v>
      </c>
    </row>
    <row r="513" spans="2:31" x14ac:dyDescent="0.35">
      <c r="B513" t="s">
        <v>248</v>
      </c>
      <c r="C513" s="17">
        <v>7.3593030317461006E-2</v>
      </c>
      <c r="D513" s="17">
        <v>8.50832918810418E-2</v>
      </c>
      <c r="E513" s="17">
        <v>6.3012793057524399E-2</v>
      </c>
      <c r="F513" s="17"/>
      <c r="G513" s="17">
        <v>0.101725524562709</v>
      </c>
      <c r="H513" s="17">
        <v>0.10689867984737</v>
      </c>
      <c r="I513" s="17">
        <v>7.1496823060681697E-2</v>
      </c>
      <c r="J513" s="17">
        <v>6.3618719576499505E-2</v>
      </c>
      <c r="K513" s="17">
        <v>4.4642857142857199E-2</v>
      </c>
      <c r="L513" s="17">
        <v>6.9113462877258197E-2</v>
      </c>
      <c r="M513" s="17"/>
      <c r="N513" s="17">
        <v>7.7478468316348206E-2</v>
      </c>
      <c r="O513" s="17">
        <v>5.8590428191896797E-2</v>
      </c>
      <c r="P513" s="17">
        <v>8.8463201313157602E-2</v>
      </c>
      <c r="Q513" s="17">
        <v>7.2153077619340297E-2</v>
      </c>
      <c r="R513" s="17"/>
      <c r="S513" s="17">
        <v>0.102319890808529</v>
      </c>
      <c r="T513" s="17">
        <v>5.4354036833187E-2</v>
      </c>
      <c r="U513" s="17">
        <v>5.0175748142738799E-2</v>
      </c>
      <c r="V513" s="17"/>
      <c r="W513" s="17">
        <v>8.2777178802941401E-2</v>
      </c>
      <c r="X513" s="17">
        <v>9.20728435172216E-2</v>
      </c>
      <c r="Y513" s="17">
        <v>5.8504702141018002E-2</v>
      </c>
      <c r="Z513" s="17">
        <v>6.9497240841171107E-2</v>
      </c>
      <c r="AA513" s="17">
        <v>3.5320926382175703E-2</v>
      </c>
      <c r="AB513" s="17"/>
      <c r="AC513" s="17">
        <v>8.5087815200963701E-2</v>
      </c>
      <c r="AD513" s="17">
        <v>7.2136470100868405E-2</v>
      </c>
      <c r="AE513" s="17">
        <v>9.1344788205756797E-2</v>
      </c>
    </row>
    <row r="514" spans="2:31" x14ac:dyDescent="0.35">
      <c r="B514" t="s">
        <v>249</v>
      </c>
      <c r="C514" s="17">
        <v>3.9267243694270398E-2</v>
      </c>
      <c r="D514" s="17">
        <v>4.2669348983320803E-2</v>
      </c>
      <c r="E514" s="17">
        <v>3.4306660126831999E-2</v>
      </c>
      <c r="F514" s="17"/>
      <c r="G514" s="17">
        <v>7.6490897018931497E-2</v>
      </c>
      <c r="H514" s="17">
        <v>5.77138887422496E-2</v>
      </c>
      <c r="I514" s="17">
        <v>5.2793547324767799E-2</v>
      </c>
      <c r="J514" s="17">
        <v>2.54208148708789E-2</v>
      </c>
      <c r="K514" s="17">
        <v>1.935953836844E-2</v>
      </c>
      <c r="L514" s="17">
        <v>1.8619251984534901E-2</v>
      </c>
      <c r="M514" s="17"/>
      <c r="N514" s="17">
        <v>3.0071980903344401E-2</v>
      </c>
      <c r="O514" s="17">
        <v>4.2282173707122298E-2</v>
      </c>
      <c r="P514" s="17">
        <v>3.2583932993510201E-2</v>
      </c>
      <c r="Q514" s="17">
        <v>5.2758570598756702E-2</v>
      </c>
      <c r="R514" s="17"/>
      <c r="S514" s="17">
        <v>3.9708016072659502E-2</v>
      </c>
      <c r="T514" s="17">
        <v>4.0548346013474998E-2</v>
      </c>
      <c r="U514" s="17">
        <v>3.6018602557839202E-2</v>
      </c>
      <c r="V514" s="17"/>
      <c r="W514" s="17">
        <v>3.1523745860179302E-2</v>
      </c>
      <c r="X514" s="17">
        <v>5.66161092604857E-2</v>
      </c>
      <c r="Y514" s="17">
        <v>0</v>
      </c>
      <c r="Z514" s="17">
        <v>0.21361077776611301</v>
      </c>
      <c r="AA514" s="17">
        <v>2.72309221887343E-2</v>
      </c>
      <c r="AB514" s="17"/>
      <c r="AC514" s="17">
        <v>3.6473965005853502E-2</v>
      </c>
      <c r="AD514" s="17">
        <v>4.4965956348984301E-2</v>
      </c>
      <c r="AE514" s="17">
        <v>0</v>
      </c>
    </row>
    <row r="515" spans="2:31" x14ac:dyDescent="0.35">
      <c r="B515" t="s">
        <v>250</v>
      </c>
      <c r="C515" s="17">
        <v>3.73921997192481E-2</v>
      </c>
      <c r="D515" s="17">
        <v>3.5546426529776798E-2</v>
      </c>
      <c r="E515" s="17">
        <v>3.9380271076908002E-2</v>
      </c>
      <c r="F515" s="17"/>
      <c r="G515" s="17">
        <v>6.8150958086790198E-2</v>
      </c>
      <c r="H515" s="17">
        <v>7.1766686200855398E-2</v>
      </c>
      <c r="I515" s="17">
        <v>5.6976373123013797E-2</v>
      </c>
      <c r="J515" s="17">
        <v>1.3878023093079801E-2</v>
      </c>
      <c r="K515" s="17">
        <v>2.30726263270771E-2</v>
      </c>
      <c r="L515" s="17">
        <v>6.2064173281783097E-3</v>
      </c>
      <c r="M515" s="17"/>
      <c r="N515" s="17">
        <v>3.2474250193334303E-2</v>
      </c>
      <c r="O515" s="17">
        <v>3.0326333122592E-2</v>
      </c>
      <c r="P515" s="17">
        <v>4.7848044788587799E-2</v>
      </c>
      <c r="Q515" s="17">
        <v>4.7617970952200397E-2</v>
      </c>
      <c r="R515" s="17"/>
      <c r="S515" s="17">
        <v>3.6711412923079903E-2</v>
      </c>
      <c r="T515" s="17">
        <v>3.8102598348415902E-2</v>
      </c>
      <c r="U515" s="17">
        <v>4.9654537973777502E-2</v>
      </c>
      <c r="V515" s="17"/>
      <c r="W515" s="17">
        <v>3.6887051879194201E-2</v>
      </c>
      <c r="X515" s="17">
        <v>4.6149139594405399E-2</v>
      </c>
      <c r="Y515" s="17">
        <v>6.7409280959393095E-2</v>
      </c>
      <c r="Z515" s="17">
        <v>8.8833427956948902E-2</v>
      </c>
      <c r="AA515" s="17">
        <v>3.1402538747326202E-2</v>
      </c>
      <c r="AB515" s="17"/>
      <c r="AC515" s="17">
        <v>3.6547828607507403E-2</v>
      </c>
      <c r="AD515" s="17">
        <v>5.3420541506631801E-2</v>
      </c>
      <c r="AE515" s="17">
        <v>6.9269064518300394E-2</v>
      </c>
    </row>
    <row r="516" spans="2:31" x14ac:dyDescent="0.35">
      <c r="B516" t="s">
        <v>236</v>
      </c>
      <c r="C516" s="17">
        <v>6.57887534519581E-3</v>
      </c>
      <c r="D516" s="17">
        <v>6.9863945819281601E-3</v>
      </c>
      <c r="E516" s="17">
        <v>6.2268957090985799E-3</v>
      </c>
      <c r="F516" s="17"/>
      <c r="G516" s="17">
        <v>0</v>
      </c>
      <c r="H516" s="17">
        <v>0</v>
      </c>
      <c r="I516" s="17">
        <v>0</v>
      </c>
      <c r="J516" s="17">
        <v>5.7713958888995498E-3</v>
      </c>
      <c r="K516" s="17">
        <v>1.7857142857142901E-2</v>
      </c>
      <c r="L516" s="17">
        <v>1.0624986302729501E-2</v>
      </c>
      <c r="M516" s="17"/>
      <c r="N516" s="17">
        <v>3.8573027237882099E-3</v>
      </c>
      <c r="O516" s="17">
        <v>1.08677842807077E-2</v>
      </c>
      <c r="P516" s="17">
        <v>1.01609537124847E-2</v>
      </c>
      <c r="Q516" s="17">
        <v>0</v>
      </c>
      <c r="R516" s="17"/>
      <c r="S516" s="17">
        <v>5.2710192633382202E-3</v>
      </c>
      <c r="T516" s="17">
        <v>8.1226382772477401E-3</v>
      </c>
      <c r="U516" s="17">
        <v>4.7460594242251701E-3</v>
      </c>
      <c r="V516" s="17"/>
      <c r="W516" s="17">
        <v>1.0550224746702299E-2</v>
      </c>
      <c r="X516" s="17">
        <v>8.4751608362945794E-3</v>
      </c>
      <c r="Y516" s="17">
        <v>0</v>
      </c>
      <c r="Z516" s="17">
        <v>0</v>
      </c>
      <c r="AA516" s="17">
        <v>5.2444875034045203E-3</v>
      </c>
      <c r="AB516" s="17"/>
      <c r="AC516" s="17">
        <v>1.05122021348427E-2</v>
      </c>
      <c r="AD516" s="17">
        <v>8.4040500115540508E-3</v>
      </c>
      <c r="AE516" s="17">
        <v>0</v>
      </c>
    </row>
    <row r="517" spans="2:31" x14ac:dyDescent="0.35">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row>
    <row r="518" spans="2:31" x14ac:dyDescent="0.35">
      <c r="B518" s="6" t="s">
        <v>254</v>
      </c>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row>
    <row r="519" spans="2:31" x14ac:dyDescent="0.35">
      <c r="B519" s="24" t="s">
        <v>60</v>
      </c>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row>
    <row r="520" spans="2:31" x14ac:dyDescent="0.35">
      <c r="B520" t="s">
        <v>252</v>
      </c>
      <c r="C520" s="17">
        <v>0.50103587363364899</v>
      </c>
      <c r="D520" s="17">
        <v>0.54678964877929204</v>
      </c>
      <c r="E520" s="17">
        <v>0.45598883468528101</v>
      </c>
      <c r="F520" s="17"/>
      <c r="G520" s="17">
        <v>0.49520637199589901</v>
      </c>
      <c r="H520" s="17">
        <v>0.45279413694242798</v>
      </c>
      <c r="I520" s="17">
        <v>0.50947107822415005</v>
      </c>
      <c r="J520" s="17">
        <v>0.52035918359119104</v>
      </c>
      <c r="K520" s="17">
        <v>0.53871907673688002</v>
      </c>
      <c r="L520" s="17">
        <v>0.48106141570084998</v>
      </c>
      <c r="M520" s="17"/>
      <c r="N520" s="17">
        <v>0.54024197017603004</v>
      </c>
      <c r="O520" s="17">
        <v>0.50267069314663604</v>
      </c>
      <c r="P520" s="17">
        <v>0.50488781307054298</v>
      </c>
      <c r="Q520" s="17">
        <v>0.44189301346726201</v>
      </c>
      <c r="R520" s="17"/>
      <c r="S520" s="17">
        <v>0.466487140706831</v>
      </c>
      <c r="T520" s="17">
        <v>0.57080300626522795</v>
      </c>
      <c r="U520" s="17">
        <v>0.402967416994713</v>
      </c>
      <c r="V520" s="17"/>
      <c r="W520" s="17">
        <v>0.466876139397636</v>
      </c>
      <c r="X520" s="17">
        <v>0.54161543104202503</v>
      </c>
      <c r="Y520" s="17">
        <v>0.59555585824141399</v>
      </c>
      <c r="Z520" s="17">
        <v>0.39408296703387702</v>
      </c>
      <c r="AA520" s="17">
        <v>0.42707840559117</v>
      </c>
      <c r="AB520" s="17"/>
      <c r="AC520" s="17">
        <v>0.44869092517481701</v>
      </c>
      <c r="AD520" s="17">
        <v>0.56802963443645305</v>
      </c>
      <c r="AE520" s="17">
        <v>0.54416750769801503</v>
      </c>
    </row>
    <row r="521" spans="2:31" x14ac:dyDescent="0.35">
      <c r="B521" t="s">
        <v>253</v>
      </c>
      <c r="C521" s="17">
        <v>0.29112850271457902</v>
      </c>
      <c r="D521" s="17">
        <v>0.31179294239022298</v>
      </c>
      <c r="E521" s="17">
        <v>0.27130574570087201</v>
      </c>
      <c r="F521" s="17"/>
      <c r="G521" s="17">
        <v>0.32538359203323802</v>
      </c>
      <c r="H521" s="17">
        <v>0.27301394734481599</v>
      </c>
      <c r="I521" s="17">
        <v>0.257812938282663</v>
      </c>
      <c r="J521" s="17">
        <v>0.26803430543899298</v>
      </c>
      <c r="K521" s="17">
        <v>0.27386672490233099</v>
      </c>
      <c r="L521" s="17">
        <v>0.33925879323907898</v>
      </c>
      <c r="M521" s="17"/>
      <c r="N521" s="17">
        <v>0.30237350073833102</v>
      </c>
      <c r="O521" s="17">
        <v>0.28136385720257701</v>
      </c>
      <c r="P521" s="17">
        <v>0.305287602809731</v>
      </c>
      <c r="Q521" s="17">
        <v>0.26769965132648799</v>
      </c>
      <c r="R521" s="17"/>
      <c r="S521" s="17">
        <v>0.35030269149023702</v>
      </c>
      <c r="T521" s="17">
        <v>0.262746549764866</v>
      </c>
      <c r="U521" s="17">
        <v>0.26110142548991599</v>
      </c>
      <c r="V521" s="17"/>
      <c r="W521" s="17">
        <v>0.37676250839318198</v>
      </c>
      <c r="X521" s="17">
        <v>0.26469729136551501</v>
      </c>
      <c r="Y521" s="17">
        <v>0.22597212149962501</v>
      </c>
      <c r="Z521" s="17">
        <v>0.40788536841644801</v>
      </c>
      <c r="AA521" s="17">
        <v>0.237875552580256</v>
      </c>
      <c r="AB521" s="17"/>
      <c r="AC521" s="17">
        <v>0.39416141739964</v>
      </c>
      <c r="AD521" s="17">
        <v>0.25291693458158199</v>
      </c>
      <c r="AE521" s="17">
        <v>0.25593941183051</v>
      </c>
    </row>
    <row r="522" spans="2:31" x14ac:dyDescent="0.35">
      <c r="B522" t="s">
        <v>96</v>
      </c>
      <c r="C522" s="17">
        <v>0.20783562365177199</v>
      </c>
      <c r="D522" s="17">
        <v>0.14141740883048501</v>
      </c>
      <c r="E522" s="17">
        <v>0.27270541961384798</v>
      </c>
      <c r="F522" s="17"/>
      <c r="G522" s="17">
        <v>0.179410035970863</v>
      </c>
      <c r="H522" s="17">
        <v>0.27419191571275597</v>
      </c>
      <c r="I522" s="17">
        <v>0.23271598349318701</v>
      </c>
      <c r="J522" s="17">
        <v>0.211606510969816</v>
      </c>
      <c r="K522" s="17">
        <v>0.18741419836078901</v>
      </c>
      <c r="L522" s="17">
        <v>0.17967979106007001</v>
      </c>
      <c r="M522" s="17"/>
      <c r="N522" s="17">
        <v>0.15738452908563999</v>
      </c>
      <c r="O522" s="17">
        <v>0.21596544965078801</v>
      </c>
      <c r="P522" s="17">
        <v>0.189824584119726</v>
      </c>
      <c r="Q522" s="17">
        <v>0.290407335206251</v>
      </c>
      <c r="R522" s="17"/>
      <c r="S522" s="17">
        <v>0.18321016780293201</v>
      </c>
      <c r="T522" s="17">
        <v>0.16645044396990599</v>
      </c>
      <c r="U522" s="17">
        <v>0.335931157515371</v>
      </c>
      <c r="V522" s="17"/>
      <c r="W522" s="17">
        <v>0.15636135220918199</v>
      </c>
      <c r="X522" s="17">
        <v>0.19368727759245999</v>
      </c>
      <c r="Y522" s="17">
        <v>0.178472020258961</v>
      </c>
      <c r="Z522" s="17">
        <v>0.198031664549676</v>
      </c>
      <c r="AA522" s="17">
        <v>0.335046041828574</v>
      </c>
      <c r="AB522" s="17"/>
      <c r="AC522" s="17">
        <v>0.15714765742554301</v>
      </c>
      <c r="AD522" s="17">
        <v>0.17905343098196599</v>
      </c>
      <c r="AE522" s="17">
        <v>0.199893080471475</v>
      </c>
    </row>
    <row r="523" spans="2:31" x14ac:dyDescent="0.35">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row>
    <row r="524" spans="2:31" x14ac:dyDescent="0.35">
      <c r="B524" s="6" t="s">
        <v>262</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row>
    <row r="525" spans="2:31" x14ac:dyDescent="0.35">
      <c r="B525" s="24" t="s">
        <v>60</v>
      </c>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row>
    <row r="526" spans="2:31" x14ac:dyDescent="0.35">
      <c r="B526" t="s">
        <v>223</v>
      </c>
      <c r="C526" s="17">
        <v>0.46266754181678599</v>
      </c>
      <c r="D526" s="17">
        <v>0.462645805521603</v>
      </c>
      <c r="E526" s="17">
        <v>0.46174441436719099</v>
      </c>
      <c r="F526" s="17"/>
      <c r="G526" s="17">
        <v>0.35634845928268799</v>
      </c>
      <c r="H526" s="17">
        <v>0.39664609192655798</v>
      </c>
      <c r="I526" s="17">
        <v>0.43785481480727501</v>
      </c>
      <c r="J526" s="17">
        <v>0.50039116864912703</v>
      </c>
      <c r="K526" s="17">
        <v>0.5</v>
      </c>
      <c r="L526" s="17">
        <v>0.537659940102718</v>
      </c>
      <c r="M526" s="17"/>
      <c r="N526" s="17">
        <v>0.48497251070078901</v>
      </c>
      <c r="O526" s="17">
        <v>0.4587717769495</v>
      </c>
      <c r="P526" s="17">
        <v>0.46909794239609198</v>
      </c>
      <c r="Q526" s="17">
        <v>0.42754379919332902</v>
      </c>
      <c r="R526" s="17"/>
      <c r="S526" s="17">
        <v>0.47964153550335098</v>
      </c>
      <c r="T526" s="17">
        <v>0.50894189859713101</v>
      </c>
      <c r="U526" s="17">
        <v>0.37987234544218801</v>
      </c>
      <c r="V526" s="17"/>
      <c r="W526" s="17">
        <v>0.49235640882474202</v>
      </c>
      <c r="X526" s="17">
        <v>0.46401097482797099</v>
      </c>
      <c r="Y526" s="17">
        <v>0.52542045652143499</v>
      </c>
      <c r="Z526" s="17">
        <v>0.52397292936574302</v>
      </c>
      <c r="AA526" s="17">
        <v>0.40185589056270798</v>
      </c>
      <c r="AB526" s="17"/>
      <c r="AC526" s="17">
        <v>0.47858154908118</v>
      </c>
      <c r="AD526" s="17">
        <v>0.452356221232665</v>
      </c>
      <c r="AE526" s="17">
        <v>0.51248243892161505</v>
      </c>
    </row>
    <row r="527" spans="2:31" x14ac:dyDescent="0.35">
      <c r="B527" t="s">
        <v>224</v>
      </c>
      <c r="C527" s="17">
        <v>0.45483990900934401</v>
      </c>
      <c r="D527" s="17">
        <v>0.479012882136019</v>
      </c>
      <c r="E527" s="17">
        <v>0.43040863726523498</v>
      </c>
      <c r="F527" s="17"/>
      <c r="G527" s="17">
        <v>0.32552167860066999</v>
      </c>
      <c r="H527" s="17">
        <v>0.31913019581572999</v>
      </c>
      <c r="I527" s="17">
        <v>0.38494182712631397</v>
      </c>
      <c r="J527" s="17">
        <v>0.48541221229770898</v>
      </c>
      <c r="K527" s="17">
        <v>0.52607741734967095</v>
      </c>
      <c r="L527" s="17">
        <v>0.600566985651798</v>
      </c>
      <c r="M527" s="17"/>
      <c r="N527" s="17">
        <v>0.54160765326810301</v>
      </c>
      <c r="O527" s="17">
        <v>0.40491231493115598</v>
      </c>
      <c r="P527" s="17">
        <v>0.42794424006869197</v>
      </c>
      <c r="Q527" s="17">
        <v>0.40303591151576401</v>
      </c>
      <c r="R527" s="17"/>
      <c r="S527" s="17">
        <v>0.52020559378340903</v>
      </c>
      <c r="T527" s="17">
        <v>0.467810106888286</v>
      </c>
      <c r="U527" s="17">
        <v>0.35168145714777499</v>
      </c>
      <c r="V527" s="17"/>
      <c r="W527" s="17">
        <v>0.48787326356926197</v>
      </c>
      <c r="X527" s="17">
        <v>0.45428853557748</v>
      </c>
      <c r="Y527" s="17">
        <v>0.468582852215292</v>
      </c>
      <c r="Z527" s="17">
        <v>0.19291905202697299</v>
      </c>
      <c r="AA527" s="17">
        <v>0.42706683362037101</v>
      </c>
      <c r="AB527" s="17"/>
      <c r="AC527" s="17">
        <v>0.43483701790568302</v>
      </c>
      <c r="AD527" s="17">
        <v>0.45852111026048997</v>
      </c>
      <c r="AE527" s="17">
        <v>0.51190856245845995</v>
      </c>
    </row>
    <row r="528" spans="2:31" x14ac:dyDescent="0.35">
      <c r="B528" t="s">
        <v>225</v>
      </c>
      <c r="C528" s="17">
        <v>0.38531214972566702</v>
      </c>
      <c r="D528" s="17">
        <v>0.33594450855313601</v>
      </c>
      <c r="E528" s="17">
        <v>0.433156311168158</v>
      </c>
      <c r="F528" s="17"/>
      <c r="G528" s="17">
        <v>0.36849171183052098</v>
      </c>
      <c r="H528" s="17">
        <v>0.46691007921958699</v>
      </c>
      <c r="I528" s="17">
        <v>0.36118917967688302</v>
      </c>
      <c r="J528" s="17">
        <v>0.41135163420174797</v>
      </c>
      <c r="K528" s="17">
        <v>0.38313447285331698</v>
      </c>
      <c r="L528" s="17">
        <v>0.35156952407640302</v>
      </c>
      <c r="M528" s="17"/>
      <c r="N528" s="17">
        <v>0.37182535279721102</v>
      </c>
      <c r="O528" s="17">
        <v>0.36652988180117801</v>
      </c>
      <c r="P528" s="17">
        <v>0.45361181148699597</v>
      </c>
      <c r="Q528" s="17">
        <v>0.38625234312331302</v>
      </c>
      <c r="R528" s="17"/>
      <c r="S528" s="17">
        <v>0.39952831130468502</v>
      </c>
      <c r="T528" s="17">
        <v>0.40761373083420099</v>
      </c>
      <c r="U528" s="17">
        <v>0.33340848964476399</v>
      </c>
      <c r="V528" s="17"/>
      <c r="W528" s="17">
        <v>0.37649801816570599</v>
      </c>
      <c r="X528" s="17">
        <v>0.40047561090898098</v>
      </c>
      <c r="Y528" s="17">
        <v>0.394163226986674</v>
      </c>
      <c r="Z528" s="17">
        <v>0.14723934466227201</v>
      </c>
      <c r="AA528" s="17">
        <v>0.41785520243803398</v>
      </c>
      <c r="AB528" s="17"/>
      <c r="AC528" s="17">
        <v>0.43380849407928301</v>
      </c>
      <c r="AD528" s="17">
        <v>0.38749351931468201</v>
      </c>
      <c r="AE528" s="17">
        <v>0.41999474666491698</v>
      </c>
    </row>
    <row r="529" spans="2:31" x14ac:dyDescent="0.35">
      <c r="B529" t="s">
        <v>255</v>
      </c>
      <c r="C529" s="17">
        <v>0.37398109129748602</v>
      </c>
      <c r="D529" s="17">
        <v>0.33055097265563399</v>
      </c>
      <c r="E529" s="17">
        <v>0.41606864256005199</v>
      </c>
      <c r="F529" s="17"/>
      <c r="G529" s="17">
        <v>0.35640216196952701</v>
      </c>
      <c r="H529" s="17">
        <v>0.36001139937221799</v>
      </c>
      <c r="I529" s="17">
        <v>0.350851555537461</v>
      </c>
      <c r="J529" s="17">
        <v>0.35473860857109102</v>
      </c>
      <c r="K529" s="17">
        <v>0.35705705550364603</v>
      </c>
      <c r="L529" s="17">
        <v>0.44193295955911999</v>
      </c>
      <c r="M529" s="17"/>
      <c r="N529" s="17">
        <v>0.38083211849564502</v>
      </c>
      <c r="O529" s="17">
        <v>0.37611670610862302</v>
      </c>
      <c r="P529" s="17">
        <v>0.41112277758387</v>
      </c>
      <c r="Q529" s="17">
        <v>0.33912561329155799</v>
      </c>
      <c r="R529" s="17"/>
      <c r="S529" s="17">
        <v>0.40240477770146899</v>
      </c>
      <c r="T529" s="17">
        <v>0.38283722683597599</v>
      </c>
      <c r="U529" s="17">
        <v>0.27992924658187501</v>
      </c>
      <c r="V529" s="17"/>
      <c r="W529" s="17">
        <v>0.39796751449011802</v>
      </c>
      <c r="X529" s="17">
        <v>0.42855397955572699</v>
      </c>
      <c r="Y529" s="17">
        <v>0.28942840653459401</v>
      </c>
      <c r="Z529" s="17">
        <v>0.27066115584807399</v>
      </c>
      <c r="AA529" s="17">
        <v>0.28967222720559399</v>
      </c>
      <c r="AB529" s="17"/>
      <c r="AC529" s="17">
        <v>0.35140342091899901</v>
      </c>
      <c r="AD529" s="17">
        <v>0.41413116740335298</v>
      </c>
      <c r="AE529" s="17">
        <v>0.359241738415985</v>
      </c>
    </row>
    <row r="530" spans="2:31" x14ac:dyDescent="0.35">
      <c r="B530" t="s">
        <v>227</v>
      </c>
      <c r="C530" s="17">
        <v>0.32179679205710898</v>
      </c>
      <c r="D530" s="17">
        <v>0.354317517662119</v>
      </c>
      <c r="E530" s="17">
        <v>0.28886103182658102</v>
      </c>
      <c r="F530" s="17"/>
      <c r="G530" s="17">
        <v>0.246367379668431</v>
      </c>
      <c r="H530" s="17">
        <v>0.240562620974068</v>
      </c>
      <c r="I530" s="17">
        <v>0.34876014263833799</v>
      </c>
      <c r="J530" s="17">
        <v>0.33865871896133498</v>
      </c>
      <c r="K530" s="17">
        <v>0.315590592661805</v>
      </c>
      <c r="L530" s="17">
        <v>0.39511654919268402</v>
      </c>
      <c r="M530" s="17"/>
      <c r="N530" s="17">
        <v>0.361746544760366</v>
      </c>
      <c r="O530" s="17">
        <v>0.32055951821297402</v>
      </c>
      <c r="P530" s="17">
        <v>0.26951950752669901</v>
      </c>
      <c r="Q530" s="17">
        <v>0.29256755037672399</v>
      </c>
      <c r="R530" s="17"/>
      <c r="S530" s="17">
        <v>0.32368463167559303</v>
      </c>
      <c r="T530" s="17">
        <v>0.38544174330304998</v>
      </c>
      <c r="U530" s="17">
        <v>0.20601820826865899</v>
      </c>
      <c r="V530" s="17"/>
      <c r="W530" s="17">
        <v>0.34095611880492299</v>
      </c>
      <c r="X530" s="17">
        <v>0.36919324012204402</v>
      </c>
      <c r="Y530" s="17">
        <v>0.37077160257237501</v>
      </c>
      <c r="Z530" s="17">
        <v>0.15833066879811999</v>
      </c>
      <c r="AA530" s="17">
        <v>0.24209855293903401</v>
      </c>
      <c r="AB530" s="17"/>
      <c r="AC530" s="17">
        <v>0.35452464950964002</v>
      </c>
      <c r="AD530" s="17">
        <v>0.343062016098097</v>
      </c>
      <c r="AE530" s="17">
        <v>0.34462762026388599</v>
      </c>
    </row>
    <row r="531" spans="2:31" x14ac:dyDescent="0.35">
      <c r="B531" t="s">
        <v>229</v>
      </c>
      <c r="C531" s="17">
        <v>0.28787997756318601</v>
      </c>
      <c r="D531" s="17">
        <v>0.34324966118964101</v>
      </c>
      <c r="E531" s="17">
        <v>0.23650426057038901</v>
      </c>
      <c r="F531" s="17"/>
      <c r="G531" s="17">
        <v>0.32196385692608698</v>
      </c>
      <c r="H531" s="17">
        <v>0.25745845097838399</v>
      </c>
      <c r="I531" s="17">
        <v>0.27233338822033099</v>
      </c>
      <c r="J531" s="17">
        <v>0.25090534893377497</v>
      </c>
      <c r="K531" s="17">
        <v>0.28509179041745403</v>
      </c>
      <c r="L531" s="17">
        <v>0.32337236569450201</v>
      </c>
      <c r="M531" s="17"/>
      <c r="N531" s="17">
        <v>0.32651015265665601</v>
      </c>
      <c r="O531" s="17">
        <v>0.27951102028643399</v>
      </c>
      <c r="P531" s="17">
        <v>0.26446189450643898</v>
      </c>
      <c r="Q531" s="17">
        <v>0.25525432060138797</v>
      </c>
      <c r="R531" s="17"/>
      <c r="S531" s="17">
        <v>0.27502806359398202</v>
      </c>
      <c r="T531" s="17">
        <v>0.33243229893776999</v>
      </c>
      <c r="U531" s="17">
        <v>0.204954059453889</v>
      </c>
      <c r="V531" s="17"/>
      <c r="W531" s="17">
        <v>0.29421182170426302</v>
      </c>
      <c r="X531" s="17">
        <v>0.32637838476248798</v>
      </c>
      <c r="Y531" s="17">
        <v>0.29556473625986002</v>
      </c>
      <c r="Z531" s="17">
        <v>0.51572806638581303</v>
      </c>
      <c r="AA531" s="17">
        <v>0.183758714921604</v>
      </c>
      <c r="AB531" s="17"/>
      <c r="AC531" s="17">
        <v>0.32713417886991403</v>
      </c>
      <c r="AD531" s="17">
        <v>0.312277888794735</v>
      </c>
      <c r="AE531" s="17">
        <v>0.32231745086910801</v>
      </c>
    </row>
    <row r="532" spans="2:31" x14ac:dyDescent="0.35">
      <c r="B532" t="s">
        <v>256</v>
      </c>
      <c r="C532" s="17">
        <v>0.28351061835876601</v>
      </c>
      <c r="D532" s="17">
        <v>0.28184600161680001</v>
      </c>
      <c r="E532" s="17">
        <v>0.28311175428107999</v>
      </c>
      <c r="F532" s="17"/>
      <c r="G532" s="17">
        <v>0.27496803963252098</v>
      </c>
      <c r="H532" s="17">
        <v>0.24742665443342801</v>
      </c>
      <c r="I532" s="17">
        <v>0.27122796159267298</v>
      </c>
      <c r="J532" s="17">
        <v>0.23917732599449501</v>
      </c>
      <c r="K532" s="17">
        <v>0.30657621959402298</v>
      </c>
      <c r="L532" s="17">
        <v>0.32779093466905301</v>
      </c>
      <c r="M532" s="17"/>
      <c r="N532" s="17">
        <v>0.33901660992980398</v>
      </c>
      <c r="O532" s="17">
        <v>0.25138811346644802</v>
      </c>
      <c r="P532" s="17">
        <v>0.26221247963111599</v>
      </c>
      <c r="Q532" s="17">
        <v>0.25149712053679601</v>
      </c>
      <c r="R532" s="17"/>
      <c r="S532" s="17">
        <v>0.28170014899645202</v>
      </c>
      <c r="T532" s="17">
        <v>0.31717654259648798</v>
      </c>
      <c r="U532" s="17">
        <v>0.18883390394036001</v>
      </c>
      <c r="V532" s="17"/>
      <c r="W532" s="17">
        <v>0.306176499935643</v>
      </c>
      <c r="X532" s="17">
        <v>0.29665371116216199</v>
      </c>
      <c r="Y532" s="17">
        <v>0.25929155257325998</v>
      </c>
      <c r="Z532" s="17">
        <v>0.19291905202697299</v>
      </c>
      <c r="AA532" s="17">
        <v>0.21903650964461099</v>
      </c>
      <c r="AB532" s="17"/>
      <c r="AC532" s="17">
        <v>0.30731609726305698</v>
      </c>
      <c r="AD532" s="17">
        <v>0.29186928738440299</v>
      </c>
      <c r="AE532" s="17">
        <v>0.26526282465683798</v>
      </c>
    </row>
    <row r="533" spans="2:31" x14ac:dyDescent="0.35">
      <c r="B533" t="s">
        <v>257</v>
      </c>
      <c r="C533" s="17">
        <v>0.27705541378553999</v>
      </c>
      <c r="D533" s="17">
        <v>0.29566245609513597</v>
      </c>
      <c r="E533" s="17">
        <v>0.25912185786026898</v>
      </c>
      <c r="F533" s="17"/>
      <c r="G533" s="17">
        <v>0.315850038711875</v>
      </c>
      <c r="H533" s="17">
        <v>0.24474598715766099</v>
      </c>
      <c r="I533" s="17">
        <v>0.26815056242208501</v>
      </c>
      <c r="J533" s="17">
        <v>0.21375651112361599</v>
      </c>
      <c r="K533" s="17">
        <v>0.30357142857142899</v>
      </c>
      <c r="L533" s="17">
        <v>0.29328525513994103</v>
      </c>
      <c r="M533" s="17"/>
      <c r="N533" s="17">
        <v>0.32531428018008701</v>
      </c>
      <c r="O533" s="17">
        <v>0.25185450789330899</v>
      </c>
      <c r="P533" s="17">
        <v>0.29559260716812502</v>
      </c>
      <c r="Q533" s="17">
        <v>0.223142073401672</v>
      </c>
      <c r="R533" s="17"/>
      <c r="S533" s="17">
        <v>0.263701966944763</v>
      </c>
      <c r="T533" s="17">
        <v>0.31986741984979</v>
      </c>
      <c r="U533" s="17">
        <v>0.17884560166469099</v>
      </c>
      <c r="V533" s="17"/>
      <c r="W533" s="17">
        <v>0.29407326503424702</v>
      </c>
      <c r="X533" s="17">
        <v>0.31389391715009202</v>
      </c>
      <c r="Y533" s="17">
        <v>0.21809501012320501</v>
      </c>
      <c r="Z533" s="17">
        <v>0.26377183149150601</v>
      </c>
      <c r="AA533" s="17">
        <v>0.23377373072341701</v>
      </c>
      <c r="AB533" s="17"/>
      <c r="AC533" s="17">
        <v>0.30604029997014298</v>
      </c>
      <c r="AD533" s="17">
        <v>0.268856602188903</v>
      </c>
      <c r="AE533" s="17">
        <v>0.30995353036527301</v>
      </c>
    </row>
    <row r="534" spans="2:31" x14ac:dyDescent="0.35">
      <c r="B534" t="s">
        <v>258</v>
      </c>
      <c r="C534" s="17">
        <v>0.24730103028126399</v>
      </c>
      <c r="D534" s="17">
        <v>0.27323261769467599</v>
      </c>
      <c r="E534" s="17">
        <v>0.22217362546056699</v>
      </c>
      <c r="F534" s="17"/>
      <c r="G534" s="17">
        <v>0.235747617331523</v>
      </c>
      <c r="H534" s="17">
        <v>0.19271816350683099</v>
      </c>
      <c r="I534" s="17">
        <v>0.16773227984226</v>
      </c>
      <c r="J534" s="17">
        <v>0.24838488645701401</v>
      </c>
      <c r="K534" s="17">
        <v>0.243282121018769</v>
      </c>
      <c r="L534" s="17">
        <v>0.36145374193086899</v>
      </c>
      <c r="M534" s="17"/>
      <c r="N534" s="17">
        <v>0.266236567793106</v>
      </c>
      <c r="O534" s="17">
        <v>0.20960522925589101</v>
      </c>
      <c r="P534" s="17">
        <v>0.25632461544202401</v>
      </c>
      <c r="Q534" s="17">
        <v>0.26330600299658402</v>
      </c>
      <c r="R534" s="17"/>
      <c r="S534" s="17">
        <v>0.26329594342409701</v>
      </c>
      <c r="T534" s="17">
        <v>0.26672772733674899</v>
      </c>
      <c r="U534" s="17">
        <v>0.18087211778005599</v>
      </c>
      <c r="V534" s="17"/>
      <c r="W534" s="17">
        <v>0.27894163166907199</v>
      </c>
      <c r="X534" s="17">
        <v>0.23137159954171699</v>
      </c>
      <c r="Y534" s="17">
        <v>0.28562111266961998</v>
      </c>
      <c r="Z534" s="17">
        <v>0.201163915006903</v>
      </c>
      <c r="AA534" s="17">
        <v>0.187783535665796</v>
      </c>
      <c r="AB534" s="17"/>
      <c r="AC534" s="17">
        <v>0.27952645976296098</v>
      </c>
      <c r="AD534" s="17">
        <v>0.237456466366814</v>
      </c>
      <c r="AE534" s="17">
        <v>0.27765143727733299</v>
      </c>
    </row>
    <row r="535" spans="2:31" x14ac:dyDescent="0.35">
      <c r="B535" t="s">
        <v>259</v>
      </c>
      <c r="C535" s="17">
        <v>0.24690801151208899</v>
      </c>
      <c r="D535" s="17">
        <v>0.25195467589431397</v>
      </c>
      <c r="E535" s="17">
        <v>0.24179324613265599</v>
      </c>
      <c r="F535" s="17"/>
      <c r="G535" s="17">
        <v>0.23446961906170699</v>
      </c>
      <c r="H535" s="17">
        <v>0.15190010476889701</v>
      </c>
      <c r="I535" s="17">
        <v>0.23910966254674901</v>
      </c>
      <c r="J535" s="17">
        <v>0.25649151366119399</v>
      </c>
      <c r="K535" s="17">
        <v>0.243282121018769</v>
      </c>
      <c r="L535" s="17">
        <v>0.31979666898724801</v>
      </c>
      <c r="M535" s="17"/>
      <c r="N535" s="17">
        <v>0.27765914081951598</v>
      </c>
      <c r="O535" s="17">
        <v>0.245643171037258</v>
      </c>
      <c r="P535" s="17">
        <v>0.232553732615115</v>
      </c>
      <c r="Q535" s="17">
        <v>0.218845893970148</v>
      </c>
      <c r="R535" s="17"/>
      <c r="S535" s="17">
        <v>0.25487379907348601</v>
      </c>
      <c r="T535" s="17">
        <v>0.27147722382221501</v>
      </c>
      <c r="U535" s="17">
        <v>0.18340780891161301</v>
      </c>
      <c r="V535" s="17"/>
      <c r="W535" s="17">
        <v>0.25994079113721402</v>
      </c>
      <c r="X535" s="17">
        <v>0.26994880228798301</v>
      </c>
      <c r="Y535" s="17">
        <v>0.24096042679111401</v>
      </c>
      <c r="Z535" s="17">
        <v>0.21361077776611301</v>
      </c>
      <c r="AA535" s="17">
        <v>0.190725828286647</v>
      </c>
      <c r="AB535" s="17"/>
      <c r="AC535" s="17">
        <v>0.29918279452323598</v>
      </c>
      <c r="AD535" s="17">
        <v>0.26965946851035599</v>
      </c>
      <c r="AE535" s="17">
        <v>0.23626372121969</v>
      </c>
    </row>
    <row r="536" spans="2:31" x14ac:dyDescent="0.35">
      <c r="B536" t="s">
        <v>260</v>
      </c>
      <c r="C536" s="17">
        <v>0.24654030054669501</v>
      </c>
      <c r="D536" s="17">
        <v>0.21321495402422599</v>
      </c>
      <c r="E536" s="17">
        <v>0.275991195555431</v>
      </c>
      <c r="F536" s="17"/>
      <c r="G536" s="17">
        <v>0.276299740589175</v>
      </c>
      <c r="H536" s="17">
        <v>0.220598248335546</v>
      </c>
      <c r="I536" s="17">
        <v>0.25879892455412801</v>
      </c>
      <c r="J536" s="17">
        <v>0.25072011777229403</v>
      </c>
      <c r="K536" s="17">
        <v>0.20155825325929499</v>
      </c>
      <c r="L536" s="17">
        <v>0.27277605098274499</v>
      </c>
      <c r="M536" s="17"/>
      <c r="N536" s="17">
        <v>0.26367823075710101</v>
      </c>
      <c r="O536" s="17">
        <v>0.26013787433644397</v>
      </c>
      <c r="P536" s="17">
        <v>0.18875093455366901</v>
      </c>
      <c r="Q536" s="17">
        <v>0.26085648940150802</v>
      </c>
      <c r="R536" s="17"/>
      <c r="S536" s="17">
        <v>0.24594839123182699</v>
      </c>
      <c r="T536" s="17">
        <v>0.256929263398821</v>
      </c>
      <c r="U536" s="17">
        <v>0.182013934571992</v>
      </c>
      <c r="V536" s="17"/>
      <c r="W536" s="17">
        <v>0.26673521455085297</v>
      </c>
      <c r="X536" s="17">
        <v>0.25917947810618602</v>
      </c>
      <c r="Y536" s="17">
        <v>0.229568455360707</v>
      </c>
      <c r="Z536" s="17">
        <v>0.248199160994966</v>
      </c>
      <c r="AA536" s="17">
        <v>0.20546770216876201</v>
      </c>
      <c r="AB536" s="17"/>
      <c r="AC536" s="17">
        <v>0.24786712007730299</v>
      </c>
      <c r="AD536" s="17">
        <v>0.25879620855661201</v>
      </c>
      <c r="AE536" s="17">
        <v>0.24756828494685401</v>
      </c>
    </row>
    <row r="537" spans="2:31" x14ac:dyDescent="0.35">
      <c r="B537" t="s">
        <v>231</v>
      </c>
      <c r="C537" s="17">
        <v>0.20995224664773199</v>
      </c>
      <c r="D537" s="17">
        <v>0.221181840686065</v>
      </c>
      <c r="E537" s="17">
        <v>0.19869547979450999</v>
      </c>
      <c r="F537" s="17"/>
      <c r="G537" s="17">
        <v>0.173572390891513</v>
      </c>
      <c r="H537" s="17">
        <v>0.165952902227503</v>
      </c>
      <c r="I537" s="17">
        <v>0.25363011248441703</v>
      </c>
      <c r="J537" s="17">
        <v>0.179128135790219</v>
      </c>
      <c r="K537" s="17">
        <v>0.21649640673305401</v>
      </c>
      <c r="L537" s="17">
        <v>0.236482523100006</v>
      </c>
      <c r="M537" s="17"/>
      <c r="N537" s="17">
        <v>0.22922300507190099</v>
      </c>
      <c r="O537" s="17">
        <v>0.189440071258172</v>
      </c>
      <c r="P537" s="17">
        <v>0.22695059395648901</v>
      </c>
      <c r="Q537" s="17">
        <v>0.19387786927013001</v>
      </c>
      <c r="R537" s="17"/>
      <c r="S537" s="17">
        <v>0.22484778671205599</v>
      </c>
      <c r="T537" s="17">
        <v>0.23809775188957</v>
      </c>
      <c r="U537" s="17">
        <v>0.18548292547234199</v>
      </c>
      <c r="V537" s="17"/>
      <c r="W537" s="17">
        <v>0.22335766344253399</v>
      </c>
      <c r="X537" s="17">
        <v>0.24737781793502001</v>
      </c>
      <c r="Y537" s="17">
        <v>0.22995429156864799</v>
      </c>
      <c r="Z537" s="17">
        <v>0.21225523914275099</v>
      </c>
      <c r="AA537" s="17">
        <v>0.15344209072430201</v>
      </c>
      <c r="AB537" s="17"/>
      <c r="AC537" s="17">
        <v>0.22761831780464101</v>
      </c>
      <c r="AD537" s="17">
        <v>0.25132328515893299</v>
      </c>
      <c r="AE537" s="17">
        <v>0.172959781461069</v>
      </c>
    </row>
    <row r="538" spans="2:31" x14ac:dyDescent="0.35">
      <c r="B538" t="s">
        <v>234</v>
      </c>
      <c r="C538" s="17">
        <v>8.5239390125234502E-2</v>
      </c>
      <c r="D538" s="17">
        <v>7.5715013605179807E-2</v>
      </c>
      <c r="E538" s="17">
        <v>9.4866676353332E-2</v>
      </c>
      <c r="F538" s="17"/>
      <c r="G538" s="17">
        <v>8.3798329622366205E-2</v>
      </c>
      <c r="H538" s="17">
        <v>9.4186216026647604E-2</v>
      </c>
      <c r="I538" s="17">
        <v>7.2482809332146694E-2</v>
      </c>
      <c r="J538" s="17">
        <v>8.2033840501536295E-2</v>
      </c>
      <c r="K538" s="17">
        <v>9.8922582650328703E-2</v>
      </c>
      <c r="L538" s="17">
        <v>8.0581321447284499E-2</v>
      </c>
      <c r="M538" s="17"/>
      <c r="N538" s="17">
        <v>8.1159895901725898E-2</v>
      </c>
      <c r="O538" s="17">
        <v>0.100580974755224</v>
      </c>
      <c r="P538" s="17">
        <v>8.7686658310071205E-2</v>
      </c>
      <c r="Q538" s="17">
        <v>7.1466546602823894E-2</v>
      </c>
      <c r="R538" s="17"/>
      <c r="S538" s="17">
        <v>9.8520247399581498E-2</v>
      </c>
      <c r="T538" s="17">
        <v>0.10026219720860299</v>
      </c>
      <c r="U538" s="17">
        <v>4.4182168378311903E-2</v>
      </c>
      <c r="V538" s="17"/>
      <c r="W538" s="17">
        <v>9.9300268641753606E-2</v>
      </c>
      <c r="X538" s="17">
        <v>0.107102810054004</v>
      </c>
      <c r="Y538" s="17">
        <v>0.111960187908158</v>
      </c>
      <c r="Z538" s="17">
        <v>0.124777349809164</v>
      </c>
      <c r="AA538" s="17">
        <v>2.9762964612367899E-2</v>
      </c>
      <c r="AB538" s="17"/>
      <c r="AC538" s="17">
        <v>7.6110277839663995E-2</v>
      </c>
      <c r="AD538" s="17">
        <v>0.10731753248235799</v>
      </c>
      <c r="AE538" s="17">
        <v>9.0560349832690304E-2</v>
      </c>
    </row>
    <row r="539" spans="2:31" x14ac:dyDescent="0.35">
      <c r="B539" t="s">
        <v>96</v>
      </c>
      <c r="C539" s="17">
        <v>7.5502608857632297E-2</v>
      </c>
      <c r="D539" s="17">
        <v>6.4824798601528594E-2</v>
      </c>
      <c r="E539" s="17">
        <v>8.6178206495928195E-2</v>
      </c>
      <c r="F539" s="17"/>
      <c r="G539" s="17">
        <v>6.8150958086790198E-2</v>
      </c>
      <c r="H539" s="17">
        <v>7.3107019838738796E-2</v>
      </c>
      <c r="I539" s="17">
        <v>5.7962359394478802E-2</v>
      </c>
      <c r="J539" s="17">
        <v>0.113359416059919</v>
      </c>
      <c r="K539" s="17">
        <v>8.55726263270771E-2</v>
      </c>
      <c r="L539" s="17">
        <v>6.4592790083673607E-2</v>
      </c>
      <c r="M539" s="17"/>
      <c r="N539" s="17">
        <v>5.0435459322365997E-2</v>
      </c>
      <c r="O539" s="17">
        <v>5.98653767507977E-2</v>
      </c>
      <c r="P539" s="17">
        <v>6.4300949293423906E-2</v>
      </c>
      <c r="Q539" s="17">
        <v>0.135981613370138</v>
      </c>
      <c r="R539" s="17"/>
      <c r="S539" s="17">
        <v>5.9748171218435599E-2</v>
      </c>
      <c r="T539" s="17">
        <v>6.5658247259560501E-2</v>
      </c>
      <c r="U539" s="17">
        <v>0.12251345927332299</v>
      </c>
      <c r="V539" s="17"/>
      <c r="W539" s="17">
        <v>5.7053541943165802E-2</v>
      </c>
      <c r="X539" s="17">
        <v>5.3304733467467301E-2</v>
      </c>
      <c r="Y539" s="17">
        <v>3.5209602439823497E-2</v>
      </c>
      <c r="Z539" s="17">
        <v>0.124777349809164</v>
      </c>
      <c r="AA539" s="17">
        <v>0.124094835269042</v>
      </c>
      <c r="AB539" s="17"/>
      <c r="AC539" s="17">
        <v>4.9639909762194803E-2</v>
      </c>
      <c r="AD539" s="17">
        <v>5.3624492880315899E-2</v>
      </c>
      <c r="AE539" s="17">
        <v>3.9768591322787497E-2</v>
      </c>
    </row>
    <row r="540" spans="2:31" x14ac:dyDescent="0.35">
      <c r="B540" t="s">
        <v>235</v>
      </c>
      <c r="C540" s="17">
        <v>7.2778922423571896E-2</v>
      </c>
      <c r="D540" s="17">
        <v>7.3877407567546599E-2</v>
      </c>
      <c r="E540" s="17">
        <v>7.21528108835707E-2</v>
      </c>
      <c r="F540" s="17"/>
      <c r="G540" s="17">
        <v>0.12448853944745</v>
      </c>
      <c r="H540" s="17">
        <v>0.15340280367672299</v>
      </c>
      <c r="I540" s="17">
        <v>9.7340883409236606E-2</v>
      </c>
      <c r="J540" s="17">
        <v>2.7756046186159601E-2</v>
      </c>
      <c r="K540" s="17">
        <v>4.1638066120262898E-2</v>
      </c>
      <c r="L540" s="17">
        <v>2.3037820959086099E-2</v>
      </c>
      <c r="M540" s="17"/>
      <c r="N540" s="17">
        <v>9.0742921121009207E-2</v>
      </c>
      <c r="O540" s="17">
        <v>7.4328969853333496E-2</v>
      </c>
      <c r="P540" s="17">
        <v>5.7799992007685E-2</v>
      </c>
      <c r="Q540" s="17">
        <v>5.8229351658997702E-2</v>
      </c>
      <c r="R540" s="17"/>
      <c r="S540" s="17">
        <v>6.5374675236169702E-2</v>
      </c>
      <c r="T540" s="17">
        <v>6.9253277700019003E-2</v>
      </c>
      <c r="U540" s="17">
        <v>9.9614517061588803E-2</v>
      </c>
      <c r="V540" s="17"/>
      <c r="W540" s="17">
        <v>7.0656482880327207E-2</v>
      </c>
      <c r="X540" s="17">
        <v>9.8067081776069695E-2</v>
      </c>
      <c r="Y540" s="17">
        <v>7.3923623335861693E-2</v>
      </c>
      <c r="Z540" s="17">
        <v>0.109198236592727</v>
      </c>
      <c r="AA540" s="17">
        <v>7.0613379292188097E-2</v>
      </c>
      <c r="AB540" s="17"/>
      <c r="AC540" s="17">
        <v>9.4221541530417299E-2</v>
      </c>
      <c r="AD540" s="17">
        <v>9.4748409935638003E-2</v>
      </c>
      <c r="AE540" s="17">
        <v>0.13139086234991701</v>
      </c>
    </row>
    <row r="541" spans="2:31" x14ac:dyDescent="0.35">
      <c r="B541" t="s">
        <v>261</v>
      </c>
      <c r="C541" s="17">
        <v>5.9702025125553497E-2</v>
      </c>
      <c r="D541" s="17">
        <v>7.6053578473661995E-2</v>
      </c>
      <c r="E541" s="17">
        <v>4.4381571208515103E-2</v>
      </c>
      <c r="F541" s="17"/>
      <c r="G541" s="17">
        <v>1.1951463293562101E-2</v>
      </c>
      <c r="H541" s="17">
        <v>1.68958300043155E-2</v>
      </c>
      <c r="I541" s="17">
        <v>2.4858074077089901E-2</v>
      </c>
      <c r="J541" s="17">
        <v>7.5161511354298605E-2</v>
      </c>
      <c r="K541" s="17">
        <v>9.1496406733054397E-2</v>
      </c>
      <c r="L541" s="17">
        <v>0.108982687467252</v>
      </c>
      <c r="M541" s="17"/>
      <c r="N541" s="17">
        <v>3.5317151297225298E-2</v>
      </c>
      <c r="O541" s="17">
        <v>9.1567264096781398E-2</v>
      </c>
      <c r="P541" s="17">
        <v>6.2860980248478193E-2</v>
      </c>
      <c r="Q541" s="17">
        <v>6.0797924057903303E-2</v>
      </c>
      <c r="R541" s="17"/>
      <c r="S541" s="17">
        <v>8.7110888144189796E-2</v>
      </c>
      <c r="T541" s="17">
        <v>5.1450031086902999E-2</v>
      </c>
      <c r="U541" s="17">
        <v>4.3549958598731897E-2</v>
      </c>
      <c r="V541" s="17"/>
      <c r="W541" s="17">
        <v>9.0343114549592707E-2</v>
      </c>
      <c r="X541" s="17">
        <v>3.9029594774576203E-2</v>
      </c>
      <c r="Y541" s="17">
        <v>2.2368508870398499E-2</v>
      </c>
      <c r="Z541" s="17">
        <v>0</v>
      </c>
      <c r="AA541" s="17">
        <v>3.72075942375081E-2</v>
      </c>
      <c r="AB541" s="17"/>
      <c r="AC541" s="17">
        <v>3.5449703900333501E-2</v>
      </c>
      <c r="AD541" s="17">
        <v>3.6639977993518397E-2</v>
      </c>
      <c r="AE541" s="17">
        <v>2.5264814883592401E-2</v>
      </c>
    </row>
    <row r="542" spans="2:31" x14ac:dyDescent="0.35">
      <c r="B542" t="s">
        <v>236</v>
      </c>
      <c r="C542" s="17">
        <v>4.0178868827440602E-3</v>
      </c>
      <c r="D542" s="17">
        <v>2.14021440398023E-3</v>
      </c>
      <c r="E542" s="17">
        <v>5.84089530263534E-3</v>
      </c>
      <c r="F542" s="17"/>
      <c r="G542" s="17">
        <v>0</v>
      </c>
      <c r="H542" s="17">
        <v>0</v>
      </c>
      <c r="I542" s="17">
        <v>0</v>
      </c>
      <c r="J542" s="17">
        <v>8.1066272041802594E-3</v>
      </c>
      <c r="K542" s="17">
        <v>1.4852351834548701E-2</v>
      </c>
      <c r="L542" s="17">
        <v>0</v>
      </c>
      <c r="M542" s="17"/>
      <c r="N542" s="17">
        <v>3.0508349105461499E-3</v>
      </c>
      <c r="O542" s="17">
        <v>5.7060071159685897E-3</v>
      </c>
      <c r="P542" s="17">
        <v>0</v>
      </c>
      <c r="Q542" s="17">
        <v>3.3882165425626002E-3</v>
      </c>
      <c r="R542" s="17"/>
      <c r="S542" s="17">
        <v>4.3840738270438297E-3</v>
      </c>
      <c r="T542" s="17">
        <v>4.3942317057237201E-3</v>
      </c>
      <c r="U542" s="17">
        <v>0</v>
      </c>
      <c r="V542" s="17"/>
      <c r="W542" s="17">
        <v>4.1863751627642101E-3</v>
      </c>
      <c r="X542" s="17">
        <v>7.2544644548975098E-3</v>
      </c>
      <c r="Y542" s="17">
        <v>1.2595420803570101E-2</v>
      </c>
      <c r="Z542" s="17">
        <v>0</v>
      </c>
      <c r="AA542" s="17">
        <v>0</v>
      </c>
      <c r="AB542" s="17"/>
      <c r="AC542" s="17">
        <v>3.78692014013262E-3</v>
      </c>
      <c r="AD542" s="17">
        <v>0</v>
      </c>
      <c r="AE542" s="17">
        <v>1.42262936178221E-2</v>
      </c>
    </row>
    <row r="543" spans="2:31" x14ac:dyDescent="0.35">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row>
    <row r="544" spans="2:31" x14ac:dyDescent="0.35">
      <c r="B544" s="6" t="s">
        <v>270</v>
      </c>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row>
    <row r="545" spans="2:31" x14ac:dyDescent="0.35">
      <c r="B545" s="24" t="s">
        <v>60</v>
      </c>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row>
    <row r="546" spans="2:31" x14ac:dyDescent="0.35">
      <c r="B546" t="s">
        <v>263</v>
      </c>
      <c r="C546" s="17">
        <v>0.30713948544164899</v>
      </c>
      <c r="D546" s="17">
        <v>0.26210597930207702</v>
      </c>
      <c r="E546" s="17">
        <v>0.35016709801136298</v>
      </c>
      <c r="F546" s="17"/>
      <c r="G546" s="17">
        <v>0.31196234121559102</v>
      </c>
      <c r="H546" s="17">
        <v>0.28121831444205903</v>
      </c>
      <c r="I546" s="17">
        <v>0.31048704525123799</v>
      </c>
      <c r="J546" s="17">
        <v>0.33747628726726803</v>
      </c>
      <c r="K546" s="17">
        <v>0.269273736729229</v>
      </c>
      <c r="L546" s="17">
        <v>0.33484022426452797</v>
      </c>
      <c r="M546" s="17"/>
      <c r="N546" s="17">
        <v>0.34614726181133199</v>
      </c>
      <c r="O546" s="17">
        <v>0.28065793978148501</v>
      </c>
      <c r="P546" s="17">
        <v>0.32578412718320499</v>
      </c>
      <c r="Q546" s="17">
        <v>0.27608069267659002</v>
      </c>
      <c r="R546" s="17"/>
      <c r="S546" s="17">
        <v>0.32403295992845299</v>
      </c>
      <c r="T546" s="17">
        <v>0.31233547107370602</v>
      </c>
      <c r="U546" s="17">
        <v>0.25774680864993699</v>
      </c>
      <c r="V546" s="17"/>
      <c r="W546" s="17">
        <v>0.293660692376217</v>
      </c>
      <c r="X546" s="17">
        <v>0.31234463381862299</v>
      </c>
      <c r="Y546" s="17">
        <v>0.27087735954226499</v>
      </c>
      <c r="Z546" s="17">
        <v>0.41477469277301598</v>
      </c>
      <c r="AA546" s="17">
        <v>0.28816957860143499</v>
      </c>
      <c r="AB546" s="17"/>
      <c r="AC546" s="17">
        <v>0.27111959113244699</v>
      </c>
      <c r="AD546" s="17">
        <v>0.30083730324694102</v>
      </c>
      <c r="AE546" s="17">
        <v>0.28976043991312</v>
      </c>
    </row>
    <row r="547" spans="2:31" x14ac:dyDescent="0.35">
      <c r="B547" t="s">
        <v>264</v>
      </c>
      <c r="C547" s="17">
        <v>0.26958581925716002</v>
      </c>
      <c r="D547" s="17">
        <v>0.24915713856727401</v>
      </c>
      <c r="E547" s="17">
        <v>0.290743782572354</v>
      </c>
      <c r="F547" s="17"/>
      <c r="G547" s="17">
        <v>0.32894141370781999</v>
      </c>
      <c r="H547" s="17">
        <v>0.232033523336939</v>
      </c>
      <c r="I547" s="17">
        <v>0.28464298490268303</v>
      </c>
      <c r="J547" s="17">
        <v>0.246234886303213</v>
      </c>
      <c r="K547" s="17">
        <v>0.25150239551129699</v>
      </c>
      <c r="L547" s="17">
        <v>0.27277605098274499</v>
      </c>
      <c r="M547" s="17"/>
      <c r="N547" s="17">
        <v>0.283032486018989</v>
      </c>
      <c r="O547" s="17">
        <v>0.29275643469669699</v>
      </c>
      <c r="P547" s="17">
        <v>0.24150403016677599</v>
      </c>
      <c r="Q547" s="17">
        <v>0.25712840636255002</v>
      </c>
      <c r="R547" s="17"/>
      <c r="S547" s="17">
        <v>0.29400070728504701</v>
      </c>
      <c r="T547" s="17">
        <v>0.239213308105797</v>
      </c>
      <c r="U547" s="17">
        <v>0.236729505833494</v>
      </c>
      <c r="V547" s="17"/>
      <c r="W547" s="17">
        <v>0.30651368112454103</v>
      </c>
      <c r="X547" s="17">
        <v>0.28443716881567999</v>
      </c>
      <c r="Y547" s="17">
        <v>0.13256273892151299</v>
      </c>
      <c r="Z547" s="17">
        <v>0.201163915006903</v>
      </c>
      <c r="AA547" s="17">
        <v>0.25184747731993601</v>
      </c>
      <c r="AB547" s="17"/>
      <c r="AC547" s="17">
        <v>0.307000219810595</v>
      </c>
      <c r="AD547" s="17">
        <v>0.24073981811685899</v>
      </c>
      <c r="AE547" s="17">
        <v>0.18694783013358299</v>
      </c>
    </row>
    <row r="548" spans="2:31" x14ac:dyDescent="0.35">
      <c r="B548" t="s">
        <v>265</v>
      </c>
      <c r="C548" s="17">
        <v>0.23205469600935599</v>
      </c>
      <c r="D548" s="17">
        <v>0.28748744375289398</v>
      </c>
      <c r="E548" s="17">
        <v>0.17635988137965</v>
      </c>
      <c r="F548" s="17"/>
      <c r="G548" s="17">
        <v>8.9774061269147207E-2</v>
      </c>
      <c r="H548" s="17">
        <v>0.11520226739600301</v>
      </c>
      <c r="I548" s="17">
        <v>0.17290109191197101</v>
      </c>
      <c r="J548" s="17">
        <v>0.27627429744177801</v>
      </c>
      <c r="K548" s="17">
        <v>0.32743815347375999</v>
      </c>
      <c r="L548" s="17">
        <v>0.33399735199723102</v>
      </c>
      <c r="M548" s="17"/>
      <c r="N548" s="17">
        <v>0.21885583373893899</v>
      </c>
      <c r="O548" s="17">
        <v>0.26798929873113198</v>
      </c>
      <c r="P548" s="17">
        <v>0.207960746806226</v>
      </c>
      <c r="Q548" s="17">
        <v>0.22723928899496501</v>
      </c>
      <c r="R548" s="17"/>
      <c r="S548" s="17">
        <v>0.26320034377727303</v>
      </c>
      <c r="T548" s="17">
        <v>0.262268160783663</v>
      </c>
      <c r="U548" s="17">
        <v>0.17602876956472399</v>
      </c>
      <c r="V548" s="17"/>
      <c r="W548" s="17">
        <v>0.243097498390832</v>
      </c>
      <c r="X548" s="17">
        <v>0.245252254859081</v>
      </c>
      <c r="Y548" s="17">
        <v>0.24331394215602301</v>
      </c>
      <c r="Z548" s="17">
        <v>0.19291905202697299</v>
      </c>
      <c r="AA548" s="17">
        <v>0.20907392774286901</v>
      </c>
      <c r="AB548" s="17"/>
      <c r="AC548" s="17">
        <v>0.22988729955311399</v>
      </c>
      <c r="AD548" s="17">
        <v>0.22831905412077599</v>
      </c>
      <c r="AE548" s="17">
        <v>0.25117458624413902</v>
      </c>
    </row>
    <row r="549" spans="2:31" x14ac:dyDescent="0.35">
      <c r="B549" t="s">
        <v>240</v>
      </c>
      <c r="C549" s="17">
        <v>0.18459064750416301</v>
      </c>
      <c r="D549" s="17">
        <v>0.14538066835919999</v>
      </c>
      <c r="E549" s="17">
        <v>0.223249333397605</v>
      </c>
      <c r="F549" s="17"/>
      <c r="G549" s="17">
        <v>0.29664484550171599</v>
      </c>
      <c r="H549" s="17">
        <v>0.24458362188771801</v>
      </c>
      <c r="I549" s="17">
        <v>0.180161316880805</v>
      </c>
      <c r="J549" s="17">
        <v>0.16530197906001501</v>
      </c>
      <c r="K549" s="17">
        <v>0.15169991264650301</v>
      </c>
      <c r="L549" s="17">
        <v>0.11960767376998201</v>
      </c>
      <c r="M549" s="17"/>
      <c r="N549" s="17">
        <v>0.205023692940553</v>
      </c>
      <c r="O549" s="17">
        <v>0.18003427800212299</v>
      </c>
      <c r="P549" s="17">
        <v>0.17311350761563901</v>
      </c>
      <c r="Q549" s="17">
        <v>0.17694934524306</v>
      </c>
      <c r="R549" s="17"/>
      <c r="S549" s="17">
        <v>0.18078404584986299</v>
      </c>
      <c r="T549" s="17">
        <v>0.17309085999896401</v>
      </c>
      <c r="U549" s="17">
        <v>0.17265376027856799</v>
      </c>
      <c r="V549" s="17"/>
      <c r="W549" s="17">
        <v>0.15637721926267201</v>
      </c>
      <c r="X549" s="17">
        <v>0.24437096052238799</v>
      </c>
      <c r="Y549" s="17">
        <v>0.18772805866463599</v>
      </c>
      <c r="Z549" s="17">
        <v>0.21361077776611301</v>
      </c>
      <c r="AA549" s="17">
        <v>0.16249458954472601</v>
      </c>
      <c r="AB549" s="17"/>
      <c r="AC549" s="17">
        <v>0.20034669499028401</v>
      </c>
      <c r="AD549" s="17">
        <v>0.21859020087056399</v>
      </c>
      <c r="AE549" s="17">
        <v>0.16112801915042099</v>
      </c>
    </row>
    <row r="550" spans="2:31" x14ac:dyDescent="0.35">
      <c r="B550" t="s">
        <v>266</v>
      </c>
      <c r="C550" s="17">
        <v>0.13076992135279</v>
      </c>
      <c r="D550" s="17">
        <v>0.14396403998012899</v>
      </c>
      <c r="E550" s="17">
        <v>0.118891961996701</v>
      </c>
      <c r="F550" s="17"/>
      <c r="G550" s="17">
        <v>0.139997824415594</v>
      </c>
      <c r="H550" s="17">
        <v>8.5819483659461196E-2</v>
      </c>
      <c r="I550" s="17">
        <v>0.16145804114489101</v>
      </c>
      <c r="J550" s="17">
        <v>0.12723743915299901</v>
      </c>
      <c r="K550" s="17">
        <v>0.12278930755266</v>
      </c>
      <c r="L550" s="17">
        <v>0.13643907740088901</v>
      </c>
      <c r="M550" s="17"/>
      <c r="N550" s="17">
        <v>0.14792276122985601</v>
      </c>
      <c r="O550" s="17">
        <v>0.118893407947673</v>
      </c>
      <c r="P550" s="17">
        <v>0.11145961619330599</v>
      </c>
      <c r="Q550" s="17">
        <v>0.135133025927065</v>
      </c>
      <c r="R550" s="17"/>
      <c r="S550" s="17">
        <v>0.13363692208369801</v>
      </c>
      <c r="T550" s="17">
        <v>0.13735237457193999</v>
      </c>
      <c r="U550" s="17">
        <v>0.103141152937373</v>
      </c>
      <c r="V550" s="17"/>
      <c r="W550" s="17">
        <v>0.12873090943778601</v>
      </c>
      <c r="X550" s="17">
        <v>0.14803559208417899</v>
      </c>
      <c r="Y550" s="17">
        <v>0.117085736144327</v>
      </c>
      <c r="Z550" s="17">
        <v>8.8833427956948902E-2</v>
      </c>
      <c r="AA550" s="17">
        <v>8.9864125151725996E-2</v>
      </c>
      <c r="AB550" s="17"/>
      <c r="AC550" s="17">
        <v>0.13326539495919201</v>
      </c>
      <c r="AD550" s="17">
        <v>0.118978321975148</v>
      </c>
      <c r="AE550" s="17">
        <v>0.15948632946224101</v>
      </c>
    </row>
    <row r="551" spans="2:31" x14ac:dyDescent="0.35">
      <c r="B551" t="s">
        <v>241</v>
      </c>
      <c r="C551" s="17">
        <v>0.12630310460183899</v>
      </c>
      <c r="D551" s="17">
        <v>0.109150945284472</v>
      </c>
      <c r="E551" s="17">
        <v>0.14348113878473401</v>
      </c>
      <c r="F551" s="17"/>
      <c r="G551" s="17">
        <v>0.18780367758984301</v>
      </c>
      <c r="H551" s="17">
        <v>0.20677096096543701</v>
      </c>
      <c r="I551" s="17">
        <v>0.13770539369545901</v>
      </c>
      <c r="J551" s="17">
        <v>9.7146161651558705E-2</v>
      </c>
      <c r="K551" s="17">
        <v>0.104846363056306</v>
      </c>
      <c r="L551" s="17">
        <v>6.2907045549079901E-2</v>
      </c>
      <c r="M551" s="17"/>
      <c r="N551" s="17">
        <v>0.14026224449861499</v>
      </c>
      <c r="O551" s="17">
        <v>0.115055931720452</v>
      </c>
      <c r="P551" s="17">
        <v>0.15673738881876301</v>
      </c>
      <c r="Q551" s="17">
        <v>9.2764212764162801E-2</v>
      </c>
      <c r="R551" s="17"/>
      <c r="S551" s="17">
        <v>8.9714440319090399E-2</v>
      </c>
      <c r="T551" s="17">
        <v>0.11204576348775799</v>
      </c>
      <c r="U551" s="17">
        <v>0.21545182965724899</v>
      </c>
      <c r="V551" s="17"/>
      <c r="W551" s="17">
        <v>0.10719056750358701</v>
      </c>
      <c r="X551" s="17">
        <v>0.16882053803251401</v>
      </c>
      <c r="Y551" s="17">
        <v>8.7580048414861306E-2</v>
      </c>
      <c r="Z551" s="17">
        <v>8.8833427956948902E-2</v>
      </c>
      <c r="AA551" s="17">
        <v>0.130629105616059</v>
      </c>
      <c r="AB551" s="17"/>
      <c r="AC551" s="17">
        <v>0.12855792143255501</v>
      </c>
      <c r="AD551" s="17">
        <v>0.149867407326367</v>
      </c>
      <c r="AE551" s="17">
        <v>0.14104523995434801</v>
      </c>
    </row>
    <row r="552" spans="2:31" x14ac:dyDescent="0.35">
      <c r="B552" t="s">
        <v>267</v>
      </c>
      <c r="C552" s="17">
        <v>0.119818460381395</v>
      </c>
      <c r="D552" s="17">
        <v>0.120523077023079</v>
      </c>
      <c r="E552" s="17">
        <v>0.119845546610234</v>
      </c>
      <c r="F552" s="17"/>
      <c r="G552" s="17">
        <v>0.16034292932813601</v>
      </c>
      <c r="H552" s="17">
        <v>0.13650697367240799</v>
      </c>
      <c r="I552" s="17">
        <v>9.6235456781578604E-2</v>
      </c>
      <c r="J552" s="17">
        <v>0.122566976522438</v>
      </c>
      <c r="K552" s="17">
        <v>9.2998802244351406E-2</v>
      </c>
      <c r="L552" s="17">
        <v>0.12665696336545701</v>
      </c>
      <c r="M552" s="17"/>
      <c r="N552" s="17">
        <v>0.11847259018084</v>
      </c>
      <c r="O552" s="17">
        <v>0.12319430275691901</v>
      </c>
      <c r="P552" s="17">
        <v>9.5803388032755593E-2</v>
      </c>
      <c r="Q552" s="17">
        <v>0.137874864025786</v>
      </c>
      <c r="R552" s="17"/>
      <c r="S552" s="17">
        <v>0.121095590826147</v>
      </c>
      <c r="T552" s="17">
        <v>0.12007308871219299</v>
      </c>
      <c r="U552" s="17">
        <v>0.114228519207725</v>
      </c>
      <c r="V552" s="17"/>
      <c r="W552" s="17">
        <v>0.134823424488659</v>
      </c>
      <c r="X552" s="17">
        <v>0.11111813960972</v>
      </c>
      <c r="Y552" s="17">
        <v>0.106064052618557</v>
      </c>
      <c r="Z552" s="17">
        <v>0.124777349809164</v>
      </c>
      <c r="AA552" s="17">
        <v>0.11070716741577399</v>
      </c>
      <c r="AB552" s="17"/>
      <c r="AC552" s="17">
        <v>0.132328014761212</v>
      </c>
      <c r="AD552" s="17">
        <v>0.12466208693073</v>
      </c>
      <c r="AE552" s="17">
        <v>0.16673249750184899</v>
      </c>
    </row>
    <row r="553" spans="2:31" x14ac:dyDescent="0.35">
      <c r="B553" t="s">
        <v>243</v>
      </c>
      <c r="C553" s="17">
        <v>0.108312258546073</v>
      </c>
      <c r="D553" s="17">
        <v>0.12502619242434099</v>
      </c>
      <c r="E553" s="17">
        <v>9.2929462679776698E-2</v>
      </c>
      <c r="F553" s="17"/>
      <c r="G553" s="17">
        <v>0.12207062947525101</v>
      </c>
      <c r="H553" s="17">
        <v>8.8662516205170905E-2</v>
      </c>
      <c r="I553" s="17">
        <v>5.7962359394478802E-2</v>
      </c>
      <c r="J553" s="17">
        <v>7.5161511354298605E-2</v>
      </c>
      <c r="K553" s="17">
        <v>0.15249401122175699</v>
      </c>
      <c r="L553" s="17">
        <v>0.133808356779965</v>
      </c>
      <c r="M553" s="17"/>
      <c r="N553" s="17">
        <v>9.88141954898238E-2</v>
      </c>
      <c r="O553" s="17">
        <v>0.125408765423728</v>
      </c>
      <c r="P553" s="17">
        <v>0.100966573702643</v>
      </c>
      <c r="Q553" s="17">
        <v>0.11433086510622401</v>
      </c>
      <c r="R553" s="17"/>
      <c r="S553" s="17">
        <v>0.15964417250917501</v>
      </c>
      <c r="T553" s="17">
        <v>7.0426771908741595E-2</v>
      </c>
      <c r="U553" s="17">
        <v>8.5869566665681199E-2</v>
      </c>
      <c r="V553" s="17"/>
      <c r="W553" s="17">
        <v>0.158216633239284</v>
      </c>
      <c r="X553" s="17">
        <v>8.2376850681412803E-2</v>
      </c>
      <c r="Y553" s="17">
        <v>3.6703870664620102E-2</v>
      </c>
      <c r="Z553" s="17">
        <v>0.12342181118580201</v>
      </c>
      <c r="AA553" s="17">
        <v>9.3753045707213795E-2</v>
      </c>
      <c r="AB553" s="17"/>
      <c r="AC553" s="17">
        <v>0.16754408504913501</v>
      </c>
      <c r="AD553" s="17">
        <v>7.4212684162300493E-2</v>
      </c>
      <c r="AE553" s="17">
        <v>5.5405150297027798E-2</v>
      </c>
    </row>
    <row r="554" spans="2:31" x14ac:dyDescent="0.35">
      <c r="B554" t="s">
        <v>246</v>
      </c>
      <c r="C554" s="17">
        <v>0.102040434769337</v>
      </c>
      <c r="D554" s="17">
        <v>0.10214406803649</v>
      </c>
      <c r="E554" s="17">
        <v>0.10253925871248</v>
      </c>
      <c r="F554" s="17"/>
      <c r="G554" s="17">
        <v>0.10286543626509299</v>
      </c>
      <c r="H554" s="17">
        <v>7.3107019838738796E-2</v>
      </c>
      <c r="I554" s="17">
        <v>9.3158057610990594E-2</v>
      </c>
      <c r="J554" s="17">
        <v>0.106353722114077</v>
      </c>
      <c r="K554" s="17">
        <v>0.104932164695517</v>
      </c>
      <c r="L554" s="17">
        <v>0.122238394390906</v>
      </c>
      <c r="M554" s="17"/>
      <c r="N554" s="17">
        <v>0.108373611873992</v>
      </c>
      <c r="O554" s="17">
        <v>8.7173924127621094E-2</v>
      </c>
      <c r="P554" s="17">
        <v>0.12059776588132801</v>
      </c>
      <c r="Q554" s="17">
        <v>0.101418898933963</v>
      </c>
      <c r="R554" s="17"/>
      <c r="S554" s="17">
        <v>0.14796811751224101</v>
      </c>
      <c r="T554" s="17">
        <v>8.8471132206417405E-2</v>
      </c>
      <c r="U554" s="17">
        <v>5.1239666597730701E-2</v>
      </c>
      <c r="V554" s="17"/>
      <c r="W554" s="17">
        <v>0.140951671357647</v>
      </c>
      <c r="X554" s="17">
        <v>0.10544007006097</v>
      </c>
      <c r="Y554" s="17">
        <v>1.9790681244979801E-2</v>
      </c>
      <c r="Z554" s="17">
        <v>0</v>
      </c>
      <c r="AA554" s="17">
        <v>7.3776511179068305E-2</v>
      </c>
      <c r="AB554" s="17"/>
      <c r="AC554" s="17">
        <v>9.1418892762299905E-2</v>
      </c>
      <c r="AD554" s="17">
        <v>8.3755356561609706E-2</v>
      </c>
      <c r="AE554" s="17">
        <v>6.6079973322164406E-2</v>
      </c>
    </row>
    <row r="555" spans="2:31" x14ac:dyDescent="0.35">
      <c r="B555" t="s">
        <v>268</v>
      </c>
      <c r="C555" s="17">
        <v>9.7306925921980703E-2</v>
      </c>
      <c r="D555" s="17">
        <v>9.2948783056147899E-2</v>
      </c>
      <c r="E555" s="17">
        <v>0.102053919932253</v>
      </c>
      <c r="F555" s="17"/>
      <c r="G555" s="17">
        <v>0.151949287709156</v>
      </c>
      <c r="H555" s="17">
        <v>0.14637640494741999</v>
      </c>
      <c r="I555" s="17">
        <v>7.7651621401857704E-2</v>
      </c>
      <c r="J555" s="17">
        <v>8.4369071816817007E-2</v>
      </c>
      <c r="K555" s="17">
        <v>6.84237804059772E-2</v>
      </c>
      <c r="L555" s="17">
        <v>8.2369169800911704E-2</v>
      </c>
      <c r="M555" s="17"/>
      <c r="N555" s="17">
        <v>0.111589418978588</v>
      </c>
      <c r="O555" s="17">
        <v>9.8123959302222702E-2</v>
      </c>
      <c r="P555" s="17">
        <v>5.0648137208794797E-2</v>
      </c>
      <c r="Q555" s="17">
        <v>0.114640462455424</v>
      </c>
      <c r="R555" s="17"/>
      <c r="S555" s="17">
        <v>9.38094159968174E-2</v>
      </c>
      <c r="T555" s="17">
        <v>8.4795006579733004E-2</v>
      </c>
      <c r="U555" s="17">
        <v>0.113718923277392</v>
      </c>
      <c r="V555" s="17"/>
      <c r="W555" s="17">
        <v>8.5002422844019404E-2</v>
      </c>
      <c r="X555" s="17">
        <v>0.104304332427788</v>
      </c>
      <c r="Y555" s="17">
        <v>0.148578792469512</v>
      </c>
      <c r="Z555" s="17">
        <v>0.248199160994966</v>
      </c>
      <c r="AA555" s="17">
        <v>9.8329388835308604E-2</v>
      </c>
      <c r="AB555" s="17"/>
      <c r="AC555" s="17">
        <v>8.5252579651909202E-2</v>
      </c>
      <c r="AD555" s="17">
        <v>0.11136590386282801</v>
      </c>
      <c r="AE555" s="17">
        <v>9.9409399931735795E-2</v>
      </c>
    </row>
    <row r="556" spans="2:31" x14ac:dyDescent="0.35">
      <c r="B556" t="s">
        <v>96</v>
      </c>
      <c r="C556" s="17">
        <v>8.99679635020873E-2</v>
      </c>
      <c r="D556" s="17">
        <v>6.9376616252938603E-2</v>
      </c>
      <c r="E556" s="17">
        <v>0.11022893401855099</v>
      </c>
      <c r="F556" s="17"/>
      <c r="G556" s="17">
        <v>6.2175226440009099E-2</v>
      </c>
      <c r="H556" s="17">
        <v>0.123794509851685</v>
      </c>
      <c r="I556" s="17">
        <v>0.11383330588983499</v>
      </c>
      <c r="J556" s="17">
        <v>9.7146161651558705E-2</v>
      </c>
      <c r="K556" s="17">
        <v>8.4070230815779995E-2</v>
      </c>
      <c r="L556" s="17">
        <v>6.7223510704597603E-2</v>
      </c>
      <c r="M556" s="17"/>
      <c r="N556" s="17">
        <v>6.3010855378100403E-2</v>
      </c>
      <c r="O556" s="17">
        <v>7.8414430470938601E-2</v>
      </c>
      <c r="P556" s="17">
        <v>8.1672509618347197E-2</v>
      </c>
      <c r="Q556" s="17">
        <v>0.14714697694091999</v>
      </c>
      <c r="R556" s="17"/>
      <c r="S556" s="17">
        <v>7.5223294702249296E-2</v>
      </c>
      <c r="T556" s="17">
        <v>7.7852087013846702E-2</v>
      </c>
      <c r="U556" s="17">
        <v>0.135293599600702</v>
      </c>
      <c r="V556" s="17"/>
      <c r="W556" s="17">
        <v>6.7380031968852699E-2</v>
      </c>
      <c r="X556" s="17">
        <v>7.2771533728676605E-2</v>
      </c>
      <c r="Y556" s="17">
        <v>3.8714020896038197E-2</v>
      </c>
      <c r="Z556" s="17">
        <v>0</v>
      </c>
      <c r="AA556" s="17">
        <v>0.15804048511128499</v>
      </c>
      <c r="AB556" s="17"/>
      <c r="AC556" s="17">
        <v>7.6684677817277197E-2</v>
      </c>
      <c r="AD556" s="17">
        <v>7.5834148932958506E-2</v>
      </c>
      <c r="AE556" s="17">
        <v>3.9768591322787497E-2</v>
      </c>
    </row>
    <row r="557" spans="2:31" x14ac:dyDescent="0.35">
      <c r="B557" t="s">
        <v>242</v>
      </c>
      <c r="C557" s="17">
        <v>7.79390310447583E-2</v>
      </c>
      <c r="D557" s="17">
        <v>6.5556797396627897E-2</v>
      </c>
      <c r="E557" s="17">
        <v>9.0262334634522198E-2</v>
      </c>
      <c r="F557" s="17"/>
      <c r="G557" s="17">
        <v>9.9307614590510504E-2</v>
      </c>
      <c r="H557" s="17">
        <v>3.5131993646514599E-2</v>
      </c>
      <c r="I557" s="17">
        <v>7.8637607673322701E-2</v>
      </c>
      <c r="J557" s="17">
        <v>0.100582326225178</v>
      </c>
      <c r="K557" s="17">
        <v>0.1078511540789</v>
      </c>
      <c r="L557" s="17">
        <v>4.8706362539096201E-2</v>
      </c>
      <c r="M557" s="17"/>
      <c r="N557" s="17">
        <v>9.5904476874835401E-2</v>
      </c>
      <c r="O557" s="17">
        <v>7.5918284085790502E-2</v>
      </c>
      <c r="P557" s="17">
        <v>4.9312091398895697E-2</v>
      </c>
      <c r="Q557" s="17">
        <v>7.8216784193511094E-2</v>
      </c>
      <c r="R557" s="17"/>
      <c r="S557" s="17">
        <v>7.53824142951246E-2</v>
      </c>
      <c r="T557" s="17">
        <v>8.48717449877716E-2</v>
      </c>
      <c r="U557" s="17">
        <v>8.30920359219771E-2</v>
      </c>
      <c r="V557" s="17"/>
      <c r="W557" s="17">
        <v>9.0044590327277699E-2</v>
      </c>
      <c r="X557" s="17">
        <v>9.2057840717024997E-2</v>
      </c>
      <c r="Y557" s="17">
        <v>6.1081362111904902E-2</v>
      </c>
      <c r="Z557" s="17">
        <v>0</v>
      </c>
      <c r="AA557" s="17">
        <v>5.1858794288798103E-2</v>
      </c>
      <c r="AB557" s="17"/>
      <c r="AC557" s="17">
        <v>0.109472910931488</v>
      </c>
      <c r="AD557" s="17">
        <v>6.8472052741311296E-2</v>
      </c>
      <c r="AE557" s="17">
        <v>6.4238846317418399E-2</v>
      </c>
    </row>
    <row r="558" spans="2:31" x14ac:dyDescent="0.35">
      <c r="B558" t="s">
        <v>269</v>
      </c>
      <c r="C558" s="17">
        <v>6.6970331042450301E-2</v>
      </c>
      <c r="D558" s="17">
        <v>8.4039447832153405E-2</v>
      </c>
      <c r="E558" s="17">
        <v>5.1004809749641403E-2</v>
      </c>
      <c r="F558" s="17"/>
      <c r="G558" s="17">
        <v>7.2986778031187693E-2</v>
      </c>
      <c r="H558" s="17">
        <v>9.8531947480183596E-2</v>
      </c>
      <c r="I558" s="17">
        <v>9.0080658440402597E-2</v>
      </c>
      <c r="J558" s="17">
        <v>5.2075927798700399E-2</v>
      </c>
      <c r="K558" s="17">
        <v>4.5436955718111301E-2</v>
      </c>
      <c r="L558" s="17">
        <v>5.2282059246350501E-2</v>
      </c>
      <c r="M558" s="17"/>
      <c r="N558" s="17">
        <v>6.4369453440031005E-2</v>
      </c>
      <c r="O558" s="17">
        <v>8.6638865551490599E-2</v>
      </c>
      <c r="P558" s="17">
        <v>7.5623219783952006E-2</v>
      </c>
      <c r="Q558" s="17">
        <v>4.4820641182537903E-2</v>
      </c>
      <c r="R558" s="17"/>
      <c r="S558" s="17">
        <v>8.1185319452865404E-2</v>
      </c>
      <c r="T558" s="17">
        <v>5.1201624260730397E-2</v>
      </c>
      <c r="U558" s="17">
        <v>9.1487762538596695E-2</v>
      </c>
      <c r="V558" s="17"/>
      <c r="W558" s="17">
        <v>7.3038103069795302E-2</v>
      </c>
      <c r="X558" s="17">
        <v>7.2734712600300899E-2</v>
      </c>
      <c r="Y558" s="17">
        <v>9.1458481583568604E-2</v>
      </c>
      <c r="Z558" s="17">
        <v>0.109198236592727</v>
      </c>
      <c r="AA558" s="17">
        <v>5.0054344215181699E-2</v>
      </c>
      <c r="AB558" s="17"/>
      <c r="AC558" s="17">
        <v>7.9141981316766696E-2</v>
      </c>
      <c r="AD558" s="17">
        <v>6.2876379599816803E-2</v>
      </c>
      <c r="AE558" s="17">
        <v>5.9473667500478999E-2</v>
      </c>
    </row>
    <row r="559" spans="2:31" x14ac:dyDescent="0.35">
      <c r="B559" t="s">
        <v>248</v>
      </c>
      <c r="C559" s="17">
        <v>6.2232281859533597E-2</v>
      </c>
      <c r="D559" s="17">
        <v>7.3991785873326305E-2</v>
      </c>
      <c r="E559" s="17">
        <v>5.1327423282978901E-2</v>
      </c>
      <c r="F559" s="17"/>
      <c r="G559" s="17">
        <v>8.0102421380352201E-2</v>
      </c>
      <c r="H559" s="17">
        <v>4.9347156375063199E-2</v>
      </c>
      <c r="I559" s="17">
        <v>8.1834447200103702E-2</v>
      </c>
      <c r="J559" s="17">
        <v>6.1283488261218801E-2</v>
      </c>
      <c r="K559" s="17">
        <v>3.5714285714285698E-2</v>
      </c>
      <c r="L559" s="17">
        <v>6.7325614523631103E-2</v>
      </c>
      <c r="M559" s="17"/>
      <c r="N559" s="17">
        <v>5.3004075021166802E-2</v>
      </c>
      <c r="O559" s="17">
        <v>6.8072078565855398E-2</v>
      </c>
      <c r="P559" s="17">
        <v>4.6982899618312902E-2</v>
      </c>
      <c r="Q559" s="17">
        <v>8.4630732866385394E-2</v>
      </c>
      <c r="R559" s="17"/>
      <c r="S559" s="17">
        <v>7.3129859904618802E-2</v>
      </c>
      <c r="T559" s="17">
        <v>5.4837163354604299E-2</v>
      </c>
      <c r="U559" s="17">
        <v>7.0559133727028198E-2</v>
      </c>
      <c r="V559" s="17"/>
      <c r="W559" s="17">
        <v>6.1194982455918701E-2</v>
      </c>
      <c r="X559" s="17">
        <v>5.4370166256750001E-2</v>
      </c>
      <c r="Y559" s="17">
        <v>5.90723795350186E-2</v>
      </c>
      <c r="Z559" s="17">
        <v>0.19427459065033501</v>
      </c>
      <c r="AA559" s="17">
        <v>6.6235864855725204E-2</v>
      </c>
      <c r="AB559" s="17"/>
      <c r="AC559" s="17">
        <v>8.9402991292734907E-2</v>
      </c>
      <c r="AD559" s="17">
        <v>5.0249948498348601E-2</v>
      </c>
      <c r="AE559" s="17">
        <v>0.117528266972729</v>
      </c>
    </row>
    <row r="560" spans="2:31" x14ac:dyDescent="0.35">
      <c r="B560" t="s">
        <v>250</v>
      </c>
      <c r="C560" s="17">
        <v>2.9922956468086501E-2</v>
      </c>
      <c r="D560" s="17">
        <v>3.8984391098843801E-2</v>
      </c>
      <c r="E560" s="17">
        <v>2.1414386132690699E-2</v>
      </c>
      <c r="F560" s="17"/>
      <c r="G560" s="17">
        <v>7.54046880033864E-2</v>
      </c>
      <c r="H560" s="17">
        <v>4.6504123829353497E-2</v>
      </c>
      <c r="I560" s="17">
        <v>3.21182990459239E-2</v>
      </c>
      <c r="J560" s="17">
        <v>1.15427917777991E-2</v>
      </c>
      <c r="K560" s="17">
        <v>8.9285714285714298E-3</v>
      </c>
      <c r="L560" s="17">
        <v>1.8619251984534901E-2</v>
      </c>
      <c r="M560" s="17"/>
      <c r="N560" s="17">
        <v>2.2489759398827799E-2</v>
      </c>
      <c r="O560" s="17">
        <v>1.2776548699363999E-2</v>
      </c>
      <c r="P560" s="17">
        <v>5.9985028776721003E-2</v>
      </c>
      <c r="Q560" s="17">
        <v>3.7039075980648102E-2</v>
      </c>
      <c r="R560" s="17"/>
      <c r="S560" s="17">
        <v>2.1003840974709E-2</v>
      </c>
      <c r="T560" s="17">
        <v>3.2045710218077103E-2</v>
      </c>
      <c r="U560" s="17">
        <v>3.3634190051879898E-2</v>
      </c>
      <c r="V560" s="17"/>
      <c r="W560" s="17">
        <v>3.2690584278402303E-2</v>
      </c>
      <c r="X560" s="17">
        <v>3.4131378813964802E-2</v>
      </c>
      <c r="Y560" s="17">
        <v>3.5209602439823497E-2</v>
      </c>
      <c r="Z560" s="17">
        <v>0</v>
      </c>
      <c r="AA560" s="17">
        <v>1.17333432822158E-2</v>
      </c>
      <c r="AB560" s="17"/>
      <c r="AC560" s="17">
        <v>4.1552701251121198E-2</v>
      </c>
      <c r="AD560" s="17">
        <v>3.8531268652144499E-2</v>
      </c>
      <c r="AE560" s="17">
        <v>2.55422977049653E-2</v>
      </c>
    </row>
    <row r="561" spans="2:31" x14ac:dyDescent="0.35">
      <c r="B561" t="s">
        <v>249</v>
      </c>
      <c r="C561" s="17">
        <v>2.87197261845956E-2</v>
      </c>
      <c r="D561" s="17">
        <v>2.7817463226286601E-2</v>
      </c>
      <c r="E561" s="17">
        <v>2.9752753781580699E-2</v>
      </c>
      <c r="F561" s="17"/>
      <c r="G561" s="17">
        <v>5.5059583090844501E-2</v>
      </c>
      <c r="H561" s="17">
        <v>4.0818058737934003E-2</v>
      </c>
      <c r="I561" s="17">
        <v>5.07021344256448E-2</v>
      </c>
      <c r="J561" s="17">
        <v>2.19846502972601E-2</v>
      </c>
      <c r="K561" s="17">
        <v>3.71308795863716E-3</v>
      </c>
      <c r="L561" s="17">
        <v>1.24128346563566E-2</v>
      </c>
      <c r="M561" s="17"/>
      <c r="N561" s="17">
        <v>2.48449217369466E-2</v>
      </c>
      <c r="O561" s="17">
        <v>1.2136994309883801E-2</v>
      </c>
      <c r="P561" s="17">
        <v>3.6653654072669399E-2</v>
      </c>
      <c r="Q561" s="17">
        <v>5.00474558252876E-2</v>
      </c>
      <c r="R561" s="17"/>
      <c r="S561" s="17">
        <v>2.8361411309925401E-2</v>
      </c>
      <c r="T561" s="17">
        <v>3.3250201021039899E-2</v>
      </c>
      <c r="U561" s="17">
        <v>1.7512465020334898E-2</v>
      </c>
      <c r="V561" s="17"/>
      <c r="W561" s="17">
        <v>2.1705230809371201E-2</v>
      </c>
      <c r="X561" s="17">
        <v>3.7726928010528099E-2</v>
      </c>
      <c r="Y561" s="17">
        <v>5.2803709924404897E-2</v>
      </c>
      <c r="Z561" s="17">
        <v>8.8833427956948902E-2</v>
      </c>
      <c r="AA561" s="17">
        <v>2.3681489767845801E-2</v>
      </c>
      <c r="AB561" s="17"/>
      <c r="AC561" s="17">
        <v>2.4241353519914501E-2</v>
      </c>
      <c r="AD561" s="17">
        <v>3.2525358092417703E-2</v>
      </c>
      <c r="AE561" s="17">
        <v>6.6079973322164406E-2</v>
      </c>
    </row>
    <row r="562" spans="2:31" x14ac:dyDescent="0.35">
      <c r="B562" t="s">
        <v>236</v>
      </c>
      <c r="C562" s="17">
        <v>1.3257398902643E-2</v>
      </c>
      <c r="D562" s="17">
        <v>1.7244506307811502E-2</v>
      </c>
      <c r="E562" s="17">
        <v>9.51409013090335E-3</v>
      </c>
      <c r="F562" s="17"/>
      <c r="G562" s="17">
        <v>1.1951463293562101E-2</v>
      </c>
      <c r="H562" s="17">
        <v>7.0263987293029103E-3</v>
      </c>
      <c r="I562" s="17">
        <v>0</v>
      </c>
      <c r="J562" s="17">
        <v>8.1066272041802594E-3</v>
      </c>
      <c r="K562" s="17">
        <v>2.1570230815779998E-2</v>
      </c>
      <c r="L562" s="17">
        <v>2.4825669312713201E-2</v>
      </c>
      <c r="M562" s="17"/>
      <c r="N562" s="17">
        <v>6.9081376343343602E-3</v>
      </c>
      <c r="O562" s="17">
        <v>1.7367581336700501E-2</v>
      </c>
      <c r="P562" s="17">
        <v>1.00394731084663E-2</v>
      </c>
      <c r="Q562" s="17">
        <v>1.20344294913371E-2</v>
      </c>
      <c r="R562" s="17"/>
      <c r="S562" s="17">
        <v>1.6949691514714999E-2</v>
      </c>
      <c r="T562" s="17">
        <v>9.9754250724438595E-3</v>
      </c>
      <c r="U562" s="17">
        <v>6.6664174805752003E-3</v>
      </c>
      <c r="V562" s="17"/>
      <c r="W562" s="17">
        <v>2.1218673628709099E-2</v>
      </c>
      <c r="X562" s="17">
        <v>9.5953368908713293E-3</v>
      </c>
      <c r="Y562" s="17">
        <v>1.2595420803570101E-2</v>
      </c>
      <c r="Z562" s="17">
        <v>0</v>
      </c>
      <c r="AA562" s="17">
        <v>5.8666716411078798E-3</v>
      </c>
      <c r="AB562" s="17"/>
      <c r="AC562" s="17">
        <v>2.2556673874810501E-2</v>
      </c>
      <c r="AD562" s="17">
        <v>3.9180888905257496E-3</v>
      </c>
      <c r="AE562" s="17">
        <v>1.42262936178221E-2</v>
      </c>
    </row>
    <row r="563" spans="2:31" x14ac:dyDescent="0.35">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row>
    <row r="564" spans="2:31" x14ac:dyDescent="0.35">
      <c r="B564" s="6" t="s">
        <v>254</v>
      </c>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row>
    <row r="565" spans="2:31" x14ac:dyDescent="0.35">
      <c r="B565" s="24" t="s">
        <v>60</v>
      </c>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row>
    <row r="566" spans="2:31" x14ac:dyDescent="0.35">
      <c r="B566" t="s">
        <v>271</v>
      </c>
      <c r="C566" s="17">
        <v>0.60276727126795104</v>
      </c>
      <c r="D566" s="17">
        <v>0.66680041366177001</v>
      </c>
      <c r="E566" s="17">
        <v>0.54100336069393296</v>
      </c>
      <c r="F566" s="17"/>
      <c r="G566" s="17">
        <v>0.53353237453562297</v>
      </c>
      <c r="H566" s="17">
        <v>0.55835248315191399</v>
      </c>
      <c r="I566" s="17">
        <v>0.54356134981300397</v>
      </c>
      <c r="J566" s="17">
        <v>0.58035650743259104</v>
      </c>
      <c r="K566" s="17">
        <v>0.66159418592875097</v>
      </c>
      <c r="L566" s="17">
        <v>0.68566897989266695</v>
      </c>
      <c r="M566" s="17"/>
      <c r="N566" s="17">
        <v>0.63966025606716004</v>
      </c>
      <c r="O566" s="17">
        <v>0.62212570453224703</v>
      </c>
      <c r="P566" s="17">
        <v>0.60693778295821799</v>
      </c>
      <c r="Q566" s="17">
        <v>0.53000295739772996</v>
      </c>
      <c r="R566" s="17"/>
      <c r="S566" s="17">
        <v>0.59004277250521697</v>
      </c>
      <c r="T566" s="17">
        <v>0.68514512560254104</v>
      </c>
      <c r="U566" s="17">
        <v>0.44495151733823601</v>
      </c>
      <c r="V566" s="17"/>
      <c r="W566" s="17">
        <v>0.59783690809408996</v>
      </c>
      <c r="X566" s="17">
        <v>0.63050337463687101</v>
      </c>
      <c r="Y566" s="17">
        <v>0.704820574967987</v>
      </c>
      <c r="Z566" s="17">
        <v>0.73247109460915305</v>
      </c>
      <c r="AA566" s="17">
        <v>0.536064174660007</v>
      </c>
      <c r="AB566" s="17"/>
      <c r="AC566" s="17">
        <v>0.60079233531260001</v>
      </c>
      <c r="AD566" s="17">
        <v>0.63110927878150802</v>
      </c>
      <c r="AE566" s="17">
        <v>0.68711240704097298</v>
      </c>
    </row>
    <row r="567" spans="2:31" x14ac:dyDescent="0.35">
      <c r="B567" t="s">
        <v>272</v>
      </c>
      <c r="C567" s="17">
        <v>0.21922518643031499</v>
      </c>
      <c r="D567" s="17">
        <v>0.21390108357759899</v>
      </c>
      <c r="E567" s="17">
        <v>0.22368219000835199</v>
      </c>
      <c r="F567" s="17"/>
      <c r="G567" s="17">
        <v>0.29417323284267899</v>
      </c>
      <c r="H567" s="17">
        <v>0.223666790969753</v>
      </c>
      <c r="I567" s="17">
        <v>0.23713769000381901</v>
      </c>
      <c r="J567" s="17">
        <v>0.22768640057957201</v>
      </c>
      <c r="K567" s="17">
        <v>0.171853549590197</v>
      </c>
      <c r="L567" s="17">
        <v>0.19135185726816401</v>
      </c>
      <c r="M567" s="17"/>
      <c r="N567" s="17">
        <v>0.21414150765238299</v>
      </c>
      <c r="O567" s="17">
        <v>0.21589472546531399</v>
      </c>
      <c r="P567" s="17">
        <v>0.20214007357725799</v>
      </c>
      <c r="Q567" s="17">
        <v>0.24081736398096301</v>
      </c>
      <c r="R567" s="17"/>
      <c r="S567" s="17">
        <v>0.24804609074710801</v>
      </c>
      <c r="T567" s="17">
        <v>0.17276255527842899</v>
      </c>
      <c r="U567" s="17">
        <v>0.27425398346769703</v>
      </c>
      <c r="V567" s="17"/>
      <c r="W567" s="17">
        <v>0.25926355768270398</v>
      </c>
      <c r="X567" s="17">
        <v>0.20107205630762101</v>
      </c>
      <c r="Y567" s="17">
        <v>0.156670021128031</v>
      </c>
      <c r="Z567" s="17">
        <v>0.15833066879811999</v>
      </c>
      <c r="AA567" s="17">
        <v>0.21394903446508801</v>
      </c>
      <c r="AB567" s="17"/>
      <c r="AC567" s="17">
        <v>0.26952701089618297</v>
      </c>
      <c r="AD567" s="17">
        <v>0.19967419549291399</v>
      </c>
      <c r="AE567" s="17">
        <v>0.18885455920570501</v>
      </c>
    </row>
    <row r="568" spans="2:31" x14ac:dyDescent="0.35">
      <c r="B568" t="s">
        <v>96</v>
      </c>
      <c r="C568" s="17">
        <v>0.17800754230173499</v>
      </c>
      <c r="D568" s="17">
        <v>0.119298502760631</v>
      </c>
      <c r="E568" s="17">
        <v>0.235314449297716</v>
      </c>
      <c r="F568" s="17"/>
      <c r="G568" s="17">
        <v>0.17229439262169799</v>
      </c>
      <c r="H568" s="17">
        <v>0.217980725878333</v>
      </c>
      <c r="I568" s="17">
        <v>0.21930096018317699</v>
      </c>
      <c r="J568" s="17">
        <v>0.191957091987837</v>
      </c>
      <c r="K568" s="17">
        <v>0.16655226448105201</v>
      </c>
      <c r="L568" s="17">
        <v>0.122979162839169</v>
      </c>
      <c r="M568" s="17"/>
      <c r="N568" s="17">
        <v>0.146198236280456</v>
      </c>
      <c r="O568" s="17">
        <v>0.16197957000243801</v>
      </c>
      <c r="P568" s="17">
        <v>0.19092214346452399</v>
      </c>
      <c r="Q568" s="17">
        <v>0.229179678621307</v>
      </c>
      <c r="R568" s="17"/>
      <c r="S568" s="17">
        <v>0.16191113674767499</v>
      </c>
      <c r="T568" s="17">
        <v>0.14209231911903</v>
      </c>
      <c r="U568" s="17">
        <v>0.28079449919406702</v>
      </c>
      <c r="V568" s="17"/>
      <c r="W568" s="17">
        <v>0.142899534223206</v>
      </c>
      <c r="X568" s="17">
        <v>0.16842456905550701</v>
      </c>
      <c r="Y568" s="17">
        <v>0.138509403903981</v>
      </c>
      <c r="Z568" s="17">
        <v>0.109198236592727</v>
      </c>
      <c r="AA568" s="17">
        <v>0.249986790874905</v>
      </c>
      <c r="AB568" s="17"/>
      <c r="AC568" s="17">
        <v>0.12968065379121599</v>
      </c>
      <c r="AD568" s="17">
        <v>0.16921652572557799</v>
      </c>
      <c r="AE568" s="17">
        <v>0.124033033753322</v>
      </c>
    </row>
    <row r="569" spans="2:31" x14ac:dyDescent="0.35">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row>
    <row r="570" spans="2:31" x14ac:dyDescent="0.35">
      <c r="B570" s="6" t="s">
        <v>274</v>
      </c>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row>
    <row r="571" spans="2:31" x14ac:dyDescent="0.35">
      <c r="B571" s="24" t="s">
        <v>60</v>
      </c>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row>
    <row r="572" spans="2:31" x14ac:dyDescent="0.35">
      <c r="B572" t="s">
        <v>223</v>
      </c>
      <c r="C572" s="17">
        <v>0.47049768881099402</v>
      </c>
      <c r="D572" s="17">
        <v>0.47957305374423798</v>
      </c>
      <c r="E572" s="17">
        <v>0.46235255264213498</v>
      </c>
      <c r="F572" s="17"/>
      <c r="G572" s="17">
        <v>0.35284434029494399</v>
      </c>
      <c r="H572" s="17">
        <v>0.43740100584593899</v>
      </c>
      <c r="I572" s="17">
        <v>0.41816555279989598</v>
      </c>
      <c r="J572" s="17">
        <v>0.52132675205092505</v>
      </c>
      <c r="K572" s="17">
        <v>0.53650838428953995</v>
      </c>
      <c r="L572" s="17">
        <v>0.52082853647181104</v>
      </c>
      <c r="M572" s="17"/>
      <c r="N572" s="17">
        <v>0.51079819962957995</v>
      </c>
      <c r="O572" s="17">
        <v>0.47622892129905697</v>
      </c>
      <c r="P572" s="17">
        <v>0.44195790549914599</v>
      </c>
      <c r="Q572" s="17">
        <v>0.43146698759111202</v>
      </c>
      <c r="R572" s="17"/>
      <c r="S572" s="17">
        <v>0.48333284848319402</v>
      </c>
      <c r="T572" s="17">
        <v>0.51128614317392695</v>
      </c>
      <c r="U572" s="17">
        <v>0.40489750112658202</v>
      </c>
      <c r="V572" s="17"/>
      <c r="W572" s="17">
        <v>0.48550946611506501</v>
      </c>
      <c r="X572" s="17">
        <v>0.496085680467727</v>
      </c>
      <c r="Y572" s="17">
        <v>0.48479397776161398</v>
      </c>
      <c r="Z572" s="17">
        <v>0.41477469277301598</v>
      </c>
      <c r="AA572" s="17">
        <v>0.42650501747438302</v>
      </c>
      <c r="AB572" s="17"/>
      <c r="AC572" s="17">
        <v>0.43980601641907102</v>
      </c>
      <c r="AD572" s="17">
        <v>0.50948792943712695</v>
      </c>
      <c r="AE572" s="17">
        <v>0.56392941372809502</v>
      </c>
    </row>
    <row r="573" spans="2:31" x14ac:dyDescent="0.35">
      <c r="B573" t="s">
        <v>224</v>
      </c>
      <c r="C573" s="17">
        <v>0.45004024796622</v>
      </c>
      <c r="D573" s="17">
        <v>0.480606160936283</v>
      </c>
      <c r="E573" s="17">
        <v>0.41945420526034999</v>
      </c>
      <c r="F573" s="17"/>
      <c r="G573" s="17">
        <v>0.360098070211541</v>
      </c>
      <c r="H573" s="17">
        <v>0.37550375092009602</v>
      </c>
      <c r="I573" s="17">
        <v>0.40179257067549101</v>
      </c>
      <c r="J573" s="17">
        <v>0.46576279331572901</v>
      </c>
      <c r="K573" s="17">
        <v>0.52378092326311998</v>
      </c>
      <c r="L573" s="17">
        <v>0.51904068811818305</v>
      </c>
      <c r="M573" s="17"/>
      <c r="N573" s="17">
        <v>0.44667038728715402</v>
      </c>
      <c r="O573" s="17">
        <v>0.45654227809721598</v>
      </c>
      <c r="P573" s="17">
        <v>0.43722794138208998</v>
      </c>
      <c r="Q573" s="17">
        <v>0.47123443273258497</v>
      </c>
      <c r="R573" s="17"/>
      <c r="S573" s="17">
        <v>0.42376284390246699</v>
      </c>
      <c r="T573" s="17">
        <v>0.49925858539453999</v>
      </c>
      <c r="U573" s="17">
        <v>0.40848650486648802</v>
      </c>
      <c r="V573" s="17"/>
      <c r="W573" s="17">
        <v>0.46358662403505801</v>
      </c>
      <c r="X573" s="17">
        <v>0.46033084157440002</v>
      </c>
      <c r="Y573" s="17">
        <v>0.47208380893030799</v>
      </c>
      <c r="Z573" s="17">
        <v>0.12342181118580201</v>
      </c>
      <c r="AA573" s="17">
        <v>0.43643890743763802</v>
      </c>
      <c r="AB573" s="17"/>
      <c r="AC573" s="17">
        <v>0.41454993308118399</v>
      </c>
      <c r="AD573" s="17">
        <v>0.48441936382466499</v>
      </c>
      <c r="AE573" s="17">
        <v>0.50512105358326498</v>
      </c>
    </row>
    <row r="574" spans="2:31" x14ac:dyDescent="0.35">
      <c r="B574" t="s">
        <v>225</v>
      </c>
      <c r="C574" s="17">
        <v>0.41451869201727898</v>
      </c>
      <c r="D574" s="17">
        <v>0.39327510034033902</v>
      </c>
      <c r="E574" s="17">
        <v>0.43558153873356498</v>
      </c>
      <c r="F574" s="17"/>
      <c r="G574" s="17">
        <v>0.41387965503257002</v>
      </c>
      <c r="H574" s="17">
        <v>0.41906562175235101</v>
      </c>
      <c r="I574" s="17">
        <v>0.41508815362930801</v>
      </c>
      <c r="J574" s="17">
        <v>0.48541221229770898</v>
      </c>
      <c r="K574" s="17">
        <v>0.44572027449252899</v>
      </c>
      <c r="L574" s="17">
        <v>0.33925879323907898</v>
      </c>
      <c r="M574" s="17"/>
      <c r="N574" s="17">
        <v>0.405689882100702</v>
      </c>
      <c r="O574" s="17">
        <v>0.39907542359540799</v>
      </c>
      <c r="P574" s="17">
        <v>0.45456992528350498</v>
      </c>
      <c r="Q574" s="17">
        <v>0.41904225651286903</v>
      </c>
      <c r="R574" s="17"/>
      <c r="S574" s="17">
        <v>0.40637690136353599</v>
      </c>
      <c r="T574" s="17">
        <v>0.43326036661879302</v>
      </c>
      <c r="U574" s="17">
        <v>0.39909911302527701</v>
      </c>
      <c r="V574" s="17"/>
      <c r="W574" s="17">
        <v>0.37918566929212699</v>
      </c>
      <c r="X574" s="17">
        <v>0.46838709211364898</v>
      </c>
      <c r="Y574" s="17">
        <v>0.33777855204679602</v>
      </c>
      <c r="Z574" s="17">
        <v>0.272016694471436</v>
      </c>
      <c r="AA574" s="17">
        <v>0.40642861140682501</v>
      </c>
      <c r="AB574" s="17"/>
      <c r="AC574" s="17">
        <v>0.40799585563582802</v>
      </c>
      <c r="AD574" s="17">
        <v>0.46967312965520103</v>
      </c>
      <c r="AE574" s="17">
        <v>0.37466641663622902</v>
      </c>
    </row>
    <row r="575" spans="2:31" x14ac:dyDescent="0.35">
      <c r="B575" t="s">
        <v>226</v>
      </c>
      <c r="C575" s="17">
        <v>0.39907595898729498</v>
      </c>
      <c r="D575" s="17">
        <v>0.420149616764182</v>
      </c>
      <c r="E575" s="17">
        <v>0.38121944502314498</v>
      </c>
      <c r="F575" s="17"/>
      <c r="G575" s="17">
        <v>0.36849171183052098</v>
      </c>
      <c r="H575" s="17">
        <v>0.30380020953779402</v>
      </c>
      <c r="I575" s="17">
        <v>0.320944109746853</v>
      </c>
      <c r="J575" s="17">
        <v>0.42197872388268998</v>
      </c>
      <c r="K575" s="17">
        <v>0.415135670608966</v>
      </c>
      <c r="L575" s="17">
        <v>0.51819781585088698</v>
      </c>
      <c r="M575" s="17"/>
      <c r="N575" s="17">
        <v>0.47168712122184497</v>
      </c>
      <c r="O575" s="17">
        <v>0.37691179779880501</v>
      </c>
      <c r="P575" s="17">
        <v>0.41061324663980098</v>
      </c>
      <c r="Q575" s="17">
        <v>0.31120950337633602</v>
      </c>
      <c r="R575" s="17"/>
      <c r="S575" s="17">
        <v>0.41498573912773401</v>
      </c>
      <c r="T575" s="17">
        <v>0.45152716482794197</v>
      </c>
      <c r="U575" s="17">
        <v>0.27280092314326698</v>
      </c>
      <c r="V575" s="17"/>
      <c r="W575" s="17">
        <v>0.43055341397929298</v>
      </c>
      <c r="X575" s="17">
        <v>0.40532925921844298</v>
      </c>
      <c r="Y575" s="17">
        <v>0.38213903752786998</v>
      </c>
      <c r="Z575" s="17">
        <v>0.39408296703387702</v>
      </c>
      <c r="AA575" s="17">
        <v>0.31077792084686201</v>
      </c>
      <c r="AB575" s="17"/>
      <c r="AC575" s="17">
        <v>0.38456238814729399</v>
      </c>
      <c r="AD575" s="17">
        <v>0.38865147287165802</v>
      </c>
      <c r="AE575" s="17">
        <v>0.44015126738599802</v>
      </c>
    </row>
    <row r="576" spans="2:31" x14ac:dyDescent="0.35">
      <c r="B576" t="s">
        <v>227</v>
      </c>
      <c r="C576" s="17">
        <v>0.29547607630841699</v>
      </c>
      <c r="D576" s="17">
        <v>0.31794519669751697</v>
      </c>
      <c r="E576" s="17">
        <v>0.27394929873204299</v>
      </c>
      <c r="F576" s="17"/>
      <c r="G576" s="17">
        <v>0.281273647101004</v>
      </c>
      <c r="H576" s="17">
        <v>0.236379254790475</v>
      </c>
      <c r="I576" s="17">
        <v>0.34469675719628501</v>
      </c>
      <c r="J576" s="17">
        <v>0.28658279116263402</v>
      </c>
      <c r="K576" s="17">
        <v>0.29693935122940801</v>
      </c>
      <c r="L576" s="17">
        <v>0.30380813762363701</v>
      </c>
      <c r="M576" s="17"/>
      <c r="N576" s="17">
        <v>0.33133295615422498</v>
      </c>
      <c r="O576" s="17">
        <v>0.28927192652602901</v>
      </c>
      <c r="P576" s="17">
        <v>0.28086390992461702</v>
      </c>
      <c r="Q576" s="17">
        <v>0.274199310153595</v>
      </c>
      <c r="R576" s="17"/>
      <c r="S576" s="17">
        <v>0.260522033185761</v>
      </c>
      <c r="T576" s="17">
        <v>0.34967492085549201</v>
      </c>
      <c r="U576" s="17">
        <v>0.23400775014889399</v>
      </c>
      <c r="V576" s="17"/>
      <c r="W576" s="17">
        <v>0.297334993525461</v>
      </c>
      <c r="X576" s="17">
        <v>0.34173568183791198</v>
      </c>
      <c r="Y576" s="17">
        <v>0.29159896342860098</v>
      </c>
      <c r="Z576" s="17">
        <v>0.21225523914275099</v>
      </c>
      <c r="AA576" s="17">
        <v>0.21706173680942101</v>
      </c>
      <c r="AB576" s="17"/>
      <c r="AC576" s="17">
        <v>0.30470466932511198</v>
      </c>
      <c r="AD576" s="17">
        <v>0.33584102917935599</v>
      </c>
      <c r="AE576" s="17">
        <v>0.28047853276431001</v>
      </c>
    </row>
    <row r="577" spans="2:31" x14ac:dyDescent="0.35">
      <c r="B577" t="s">
        <v>228</v>
      </c>
      <c r="C577" s="17">
        <v>0.27095578922886698</v>
      </c>
      <c r="D577" s="17">
        <v>0.28974421228420499</v>
      </c>
      <c r="E577" s="17">
        <v>0.25453830215078799</v>
      </c>
      <c r="F577" s="17"/>
      <c r="G577" s="17">
        <v>0.291947112124751</v>
      </c>
      <c r="H577" s="17">
        <v>0.28974741207918803</v>
      </c>
      <c r="I577" s="17">
        <v>0.25473553911207503</v>
      </c>
      <c r="J577" s="17">
        <v>0.25324058024905599</v>
      </c>
      <c r="K577" s="17">
        <v>0.260430966939869</v>
      </c>
      <c r="L577" s="17">
        <v>0.27992744439725398</v>
      </c>
      <c r="M577" s="17"/>
      <c r="N577" s="17">
        <v>0.31868579016589099</v>
      </c>
      <c r="O577" s="17">
        <v>0.24646703803346701</v>
      </c>
      <c r="P577" s="17">
        <v>0.32229104913708201</v>
      </c>
      <c r="Q577" s="17">
        <v>0.201729126723807</v>
      </c>
      <c r="R577" s="17"/>
      <c r="S577" s="17">
        <v>0.21784217433189401</v>
      </c>
      <c r="T577" s="17">
        <v>0.33301617003301998</v>
      </c>
      <c r="U577" s="17">
        <v>0.209979460061783</v>
      </c>
      <c r="V577" s="17"/>
      <c r="W577" s="17">
        <v>0.26235691550516899</v>
      </c>
      <c r="X577" s="17">
        <v>0.329984380014963</v>
      </c>
      <c r="Y577" s="17">
        <v>0.244852963110918</v>
      </c>
      <c r="Z577" s="17">
        <v>6.9497240841171107E-2</v>
      </c>
      <c r="AA577" s="17">
        <v>0.23132007266803101</v>
      </c>
      <c r="AB577" s="17"/>
      <c r="AC577" s="17">
        <v>0.25252577212671101</v>
      </c>
      <c r="AD577" s="17">
        <v>0.30886914835349899</v>
      </c>
      <c r="AE577" s="17">
        <v>0.23719638988081801</v>
      </c>
    </row>
    <row r="578" spans="2:31" x14ac:dyDescent="0.35">
      <c r="B578" t="s">
        <v>229</v>
      </c>
      <c r="C578" s="17">
        <v>0.26578948792349</v>
      </c>
      <c r="D578" s="17">
        <v>0.270071953040733</v>
      </c>
      <c r="E578" s="17">
        <v>0.26324341657016498</v>
      </c>
      <c r="F578" s="17"/>
      <c r="G578" s="17">
        <v>0.28355347050577101</v>
      </c>
      <c r="H578" s="17">
        <v>0.30530290844562102</v>
      </c>
      <c r="I578" s="17">
        <v>0.30642365980918501</v>
      </c>
      <c r="J578" s="17">
        <v>0.23235686321013399</v>
      </c>
      <c r="K578" s="17">
        <v>0.27315842796628798</v>
      </c>
      <c r="L578" s="17">
        <v>0.20723828481274101</v>
      </c>
      <c r="M578" s="17"/>
      <c r="N578" s="17">
        <v>0.30031277960435199</v>
      </c>
      <c r="O578" s="17">
        <v>0.26896485314658403</v>
      </c>
      <c r="P578" s="17">
        <v>0.29377526860586101</v>
      </c>
      <c r="Q578" s="17">
        <v>0.20165678387886299</v>
      </c>
      <c r="R578" s="17"/>
      <c r="S578" s="17">
        <v>0.23383970805834201</v>
      </c>
      <c r="T578" s="17">
        <v>0.28709504745572501</v>
      </c>
      <c r="U578" s="17">
        <v>0.28794805798107598</v>
      </c>
      <c r="V578" s="17"/>
      <c r="W578" s="17">
        <v>0.22375581693469199</v>
      </c>
      <c r="X578" s="17">
        <v>0.31213399467942798</v>
      </c>
      <c r="Y578" s="17">
        <v>0.27027503463055202</v>
      </c>
      <c r="Z578" s="17">
        <v>0.14723934466227201</v>
      </c>
      <c r="AA578" s="17">
        <v>0.30533179501322499</v>
      </c>
      <c r="AB578" s="17"/>
      <c r="AC578" s="17">
        <v>0.25298814077056497</v>
      </c>
      <c r="AD578" s="17">
        <v>0.319786310228799</v>
      </c>
      <c r="AE578" s="17">
        <v>0.34824757310834997</v>
      </c>
    </row>
    <row r="579" spans="2:31" x14ac:dyDescent="0.35">
      <c r="B579" t="s">
        <v>230</v>
      </c>
      <c r="C579" s="17">
        <v>0.25614612950912202</v>
      </c>
      <c r="D579" s="17">
        <v>0.27548479751185101</v>
      </c>
      <c r="E579" s="17">
        <v>0.23718413465079</v>
      </c>
      <c r="F579" s="17"/>
      <c r="G579" s="17">
        <v>0.23911364975183499</v>
      </c>
      <c r="H579" s="17">
        <v>0.28540168062565202</v>
      </c>
      <c r="I579" s="17">
        <v>0.22163125379468601</v>
      </c>
      <c r="J579" s="17">
        <v>0.196494189819794</v>
      </c>
      <c r="K579" s="17">
        <v>0.26944534000765102</v>
      </c>
      <c r="L579" s="17">
        <v>0.30212239308904298</v>
      </c>
      <c r="M579" s="17"/>
      <c r="N579" s="17">
        <v>0.30635403672407402</v>
      </c>
      <c r="O579" s="17">
        <v>0.21594230506599299</v>
      </c>
      <c r="P579" s="17">
        <v>0.21499576681357799</v>
      </c>
      <c r="Q579" s="17">
        <v>0.24567127096277899</v>
      </c>
      <c r="R579" s="17"/>
      <c r="S579" s="17">
        <v>0.26332320500086498</v>
      </c>
      <c r="T579" s="17">
        <v>0.28487120826649698</v>
      </c>
      <c r="U579" s="17">
        <v>0.21505940976016799</v>
      </c>
      <c r="V579" s="17"/>
      <c r="W579" s="17">
        <v>0.254012505863557</v>
      </c>
      <c r="X579" s="17">
        <v>0.30685271901408001</v>
      </c>
      <c r="Y579" s="17">
        <v>0.310293685973905</v>
      </c>
      <c r="Z579" s="17">
        <v>0.17869547743389799</v>
      </c>
      <c r="AA579" s="17">
        <v>0.20092989130929201</v>
      </c>
      <c r="AB579" s="17"/>
      <c r="AC579" s="17">
        <v>0.25880775424577501</v>
      </c>
      <c r="AD579" s="17">
        <v>0.273870267541997</v>
      </c>
      <c r="AE579" s="17">
        <v>0.30277299484986497</v>
      </c>
    </row>
    <row r="580" spans="2:31" x14ac:dyDescent="0.35">
      <c r="B580" t="s">
        <v>231</v>
      </c>
      <c r="C580" s="17">
        <v>0.220821321685193</v>
      </c>
      <c r="D580" s="17">
        <v>0.226512770607391</v>
      </c>
      <c r="E580" s="17">
        <v>0.21666136473872699</v>
      </c>
      <c r="F580" s="17"/>
      <c r="G580" s="17">
        <v>0.16631866097491699</v>
      </c>
      <c r="H580" s="17">
        <v>0.28706674480342198</v>
      </c>
      <c r="I580" s="17">
        <v>0.25879892455412801</v>
      </c>
      <c r="J580" s="17">
        <v>0.197728487876736</v>
      </c>
      <c r="K580" s="17">
        <v>0.236650043676748</v>
      </c>
      <c r="L580" s="17">
        <v>0.18062476714640099</v>
      </c>
      <c r="M580" s="17"/>
      <c r="N580" s="17">
        <v>0.23345385588800499</v>
      </c>
      <c r="O580" s="17">
        <v>0.20888261168873501</v>
      </c>
      <c r="P580" s="17">
        <v>0.24471584995363599</v>
      </c>
      <c r="Q580" s="17">
        <v>0.20464239461049299</v>
      </c>
      <c r="R580" s="17"/>
      <c r="S580" s="17">
        <v>0.19744769131647699</v>
      </c>
      <c r="T580" s="17">
        <v>0.250584993239516</v>
      </c>
      <c r="U580" s="17">
        <v>0.22817282177527701</v>
      </c>
      <c r="V580" s="17"/>
      <c r="W580" s="17">
        <v>0.20529950954353099</v>
      </c>
      <c r="X580" s="17">
        <v>0.26994696906296001</v>
      </c>
      <c r="Y580" s="17">
        <v>0.13800248310365101</v>
      </c>
      <c r="Z580" s="17">
        <v>0.482916394990825</v>
      </c>
      <c r="AA580" s="17">
        <v>0.202980845863583</v>
      </c>
      <c r="AB580" s="17"/>
      <c r="AC580" s="17">
        <v>0.22426375906443</v>
      </c>
      <c r="AD580" s="17">
        <v>0.26725198138591499</v>
      </c>
      <c r="AE580" s="17">
        <v>0.19482270534094401</v>
      </c>
    </row>
    <row r="581" spans="2:31" x14ac:dyDescent="0.35">
      <c r="B581" t="s">
        <v>232</v>
      </c>
      <c r="C581" s="17">
        <v>0.20694151092935101</v>
      </c>
      <c r="D581" s="17">
        <v>0.20870792576097899</v>
      </c>
      <c r="E581" s="17">
        <v>0.206461726706715</v>
      </c>
      <c r="F581" s="17"/>
      <c r="G581" s="17">
        <v>0.27871765056137299</v>
      </c>
      <c r="H581" s="17">
        <v>0.23085555496899801</v>
      </c>
      <c r="I581" s="17">
        <v>0.23910966254674901</v>
      </c>
      <c r="J581" s="17">
        <v>0.19539325656145601</v>
      </c>
      <c r="K581" s="17">
        <v>0.18900239551129699</v>
      </c>
      <c r="L581" s="17">
        <v>0.14085764637543999</v>
      </c>
      <c r="M581" s="17"/>
      <c r="N581" s="17">
        <v>0.20760599400124899</v>
      </c>
      <c r="O581" s="17">
        <v>0.22209093708454999</v>
      </c>
      <c r="P581" s="17">
        <v>0.19110902016721401</v>
      </c>
      <c r="Q581" s="17">
        <v>0.21125401752564901</v>
      </c>
      <c r="R581" s="17"/>
      <c r="S581" s="17">
        <v>0.17854680042197199</v>
      </c>
      <c r="T581" s="17">
        <v>0.222094544760844</v>
      </c>
      <c r="U581" s="17">
        <v>0.16372369725685701</v>
      </c>
      <c r="V581" s="17"/>
      <c r="W581" s="17">
        <v>0.19777598374003599</v>
      </c>
      <c r="X581" s="17">
        <v>0.22026674322738399</v>
      </c>
      <c r="Y581" s="17">
        <v>0.22468656330140199</v>
      </c>
      <c r="Z581" s="17">
        <v>0.31171769022299201</v>
      </c>
      <c r="AA581" s="17">
        <v>0.17378022427026199</v>
      </c>
      <c r="AB581" s="17"/>
      <c r="AC581" s="17">
        <v>0.207735432745179</v>
      </c>
      <c r="AD581" s="17">
        <v>0.23525276793344899</v>
      </c>
      <c r="AE581" s="17">
        <v>0.249629822424351</v>
      </c>
    </row>
    <row r="582" spans="2:31" x14ac:dyDescent="0.35">
      <c r="B582" t="s">
        <v>235</v>
      </c>
      <c r="C582" s="17">
        <v>7.6187240368800493E-2</v>
      </c>
      <c r="D582" s="17">
        <v>8.5739701880918603E-2</v>
      </c>
      <c r="E582" s="17">
        <v>6.7479289130617598E-2</v>
      </c>
      <c r="F582" s="17"/>
      <c r="G582" s="17">
        <v>0.14241573438779301</v>
      </c>
      <c r="H582" s="17">
        <v>0.119611143668092</v>
      </c>
      <c r="I582" s="17">
        <v>0.11912155831573901</v>
      </c>
      <c r="J582" s="17">
        <v>5.2075927798700399E-2</v>
      </c>
      <c r="K582" s="17">
        <v>2.6785714285714302E-2</v>
      </c>
      <c r="L582" s="17">
        <v>2.9244238287264399E-2</v>
      </c>
      <c r="M582" s="17"/>
      <c r="N582" s="17">
        <v>0.11009561147899399</v>
      </c>
      <c r="O582" s="17">
        <v>6.8036523430763801E-2</v>
      </c>
      <c r="P582" s="17">
        <v>9.1105452186254696E-2</v>
      </c>
      <c r="Q582" s="17">
        <v>2.58992963559035E-2</v>
      </c>
      <c r="R582" s="17"/>
      <c r="S582" s="17">
        <v>5.84758391715463E-2</v>
      </c>
      <c r="T582" s="17">
        <v>9.1682097404090293E-2</v>
      </c>
      <c r="U582" s="17">
        <v>5.2526726008356298E-2</v>
      </c>
      <c r="V582" s="17"/>
      <c r="W582" s="17">
        <v>7.0023895044816195E-2</v>
      </c>
      <c r="X582" s="17">
        <v>8.7923955306021595E-2</v>
      </c>
      <c r="Y582" s="17">
        <v>0.12900021191764</v>
      </c>
      <c r="Z582" s="17">
        <v>0.124777349809164</v>
      </c>
      <c r="AA582" s="17">
        <v>5.2876184286053E-2</v>
      </c>
      <c r="AB582" s="17"/>
      <c r="AC582" s="17">
        <v>0.11027833897459401</v>
      </c>
      <c r="AD582" s="17">
        <v>9.0369582296555506E-2</v>
      </c>
      <c r="AE582" s="17">
        <v>0.123350134421348</v>
      </c>
    </row>
    <row r="583" spans="2:31" x14ac:dyDescent="0.35">
      <c r="B583" t="s">
        <v>273</v>
      </c>
      <c r="C583" s="17">
        <v>7.5532033769675697E-2</v>
      </c>
      <c r="D583" s="17">
        <v>8.9106814634000997E-2</v>
      </c>
      <c r="E583" s="17">
        <v>6.2965475733360102E-2</v>
      </c>
      <c r="F583" s="17"/>
      <c r="G583" s="17">
        <v>1.1951463293562101E-2</v>
      </c>
      <c r="H583" s="17">
        <v>3.3791660008631097E-2</v>
      </c>
      <c r="I583" s="17">
        <v>6.5222584363312699E-2</v>
      </c>
      <c r="J583" s="17">
        <v>8.0932907243198196E-2</v>
      </c>
      <c r="K583" s="17">
        <v>9.2998802244351406E-2</v>
      </c>
      <c r="L583" s="17">
        <v>0.13286338069363501</v>
      </c>
      <c r="M583" s="17"/>
      <c r="N583" s="17">
        <v>5.0162335061982102E-2</v>
      </c>
      <c r="O583" s="17">
        <v>9.5760879379095998E-2</v>
      </c>
      <c r="P583" s="17">
        <v>6.3654220847322696E-2</v>
      </c>
      <c r="Q583" s="17">
        <v>9.9924257588004606E-2</v>
      </c>
      <c r="R583" s="17"/>
      <c r="S583" s="17">
        <v>0.13130079064792899</v>
      </c>
      <c r="T583" s="17">
        <v>3.8670002172160801E-2</v>
      </c>
      <c r="U583" s="17">
        <v>8.7434148824076602E-2</v>
      </c>
      <c r="V583" s="17"/>
      <c r="W583" s="17">
        <v>0.12447473386637301</v>
      </c>
      <c r="X583" s="17">
        <v>4.1845277409416397E-2</v>
      </c>
      <c r="Y583" s="17">
        <v>3.7786262410710397E-2</v>
      </c>
      <c r="Z583" s="17">
        <v>8.8833427956948902E-2</v>
      </c>
      <c r="AA583" s="17">
        <v>6.2641167996759603E-2</v>
      </c>
      <c r="AB583" s="17"/>
      <c r="AC583" s="17">
        <v>9.8406178104635006E-2</v>
      </c>
      <c r="AD583" s="17">
        <v>3.0249051525871699E-2</v>
      </c>
      <c r="AE583" s="17">
        <v>4.2678880853466397E-2</v>
      </c>
    </row>
    <row r="584" spans="2:31" x14ac:dyDescent="0.35">
      <c r="B584" t="s">
        <v>96</v>
      </c>
      <c r="C584" s="17">
        <v>7.5507863792194999E-2</v>
      </c>
      <c r="D584" s="17">
        <v>5.6335616918844401E-2</v>
      </c>
      <c r="E584" s="17">
        <v>9.4324085640567101E-2</v>
      </c>
      <c r="F584" s="17"/>
      <c r="G584" s="17">
        <v>7.0568868058988904E-2</v>
      </c>
      <c r="H584" s="17">
        <v>8.4316784751634899E-2</v>
      </c>
      <c r="I584" s="17">
        <v>7.6546194774199702E-2</v>
      </c>
      <c r="J584" s="17">
        <v>9.6045228393220605E-2</v>
      </c>
      <c r="K584" s="17">
        <v>9.2998802244351406E-2</v>
      </c>
      <c r="L584" s="17">
        <v>4.3342817478214703E-2</v>
      </c>
      <c r="M584" s="17"/>
      <c r="N584" s="17">
        <v>4.9028850093476198E-2</v>
      </c>
      <c r="O584" s="17">
        <v>5.9129028767655301E-2</v>
      </c>
      <c r="P584" s="17">
        <v>9.2970944595111099E-2</v>
      </c>
      <c r="Q584" s="17">
        <v>0.117426851381585</v>
      </c>
      <c r="R584" s="17"/>
      <c r="S584" s="17">
        <v>7.0259770571263105E-2</v>
      </c>
      <c r="T584" s="17">
        <v>5.8102881066545001E-2</v>
      </c>
      <c r="U584" s="17">
        <v>0.112217715575449</v>
      </c>
      <c r="V584" s="17"/>
      <c r="W584" s="17">
        <v>5.32713274030817E-2</v>
      </c>
      <c r="X584" s="17">
        <v>5.4625595588927003E-2</v>
      </c>
      <c r="Y584" s="17">
        <v>5.1990359764549299E-2</v>
      </c>
      <c r="Z584" s="17">
        <v>0.124777349809164</v>
      </c>
      <c r="AA584" s="17">
        <v>0.154177201222927</v>
      </c>
      <c r="AB584" s="17"/>
      <c r="AC584" s="17">
        <v>4.0460653735361701E-2</v>
      </c>
      <c r="AD584" s="17">
        <v>5.7626005882478903E-2</v>
      </c>
      <c r="AE584" s="17">
        <v>2.2353206508829299E-2</v>
      </c>
    </row>
    <row r="585" spans="2:31" x14ac:dyDescent="0.35">
      <c r="B585" t="s">
        <v>234</v>
      </c>
      <c r="C585" s="17">
        <v>6.2376450770576901E-2</v>
      </c>
      <c r="D585" s="17">
        <v>6.4537348875779194E-2</v>
      </c>
      <c r="E585" s="17">
        <v>5.8740832284604798E-2</v>
      </c>
      <c r="F585" s="17"/>
      <c r="G585" s="17">
        <v>0.102811733578254</v>
      </c>
      <c r="H585" s="17">
        <v>3.0948627462921399E-2</v>
      </c>
      <c r="I585" s="17">
        <v>0.11493873251749299</v>
      </c>
      <c r="J585" s="17">
        <v>5.08416297417578E-2</v>
      </c>
      <c r="K585" s="17">
        <v>4.9858340612791402E-2</v>
      </c>
      <c r="L585" s="17">
        <v>2.9244238287264399E-2</v>
      </c>
      <c r="M585" s="17"/>
      <c r="N585" s="17">
        <v>8.1244079579816803E-2</v>
      </c>
      <c r="O585" s="17">
        <v>5.9104925280581297E-2</v>
      </c>
      <c r="P585" s="17">
        <v>5.78664091586319E-2</v>
      </c>
      <c r="Q585" s="17">
        <v>3.9187274613668603E-2</v>
      </c>
      <c r="R585" s="17"/>
      <c r="S585" s="17">
        <v>5.7311348638484597E-2</v>
      </c>
      <c r="T585" s="17">
        <v>6.5199209862528099E-2</v>
      </c>
      <c r="U585" s="17">
        <v>7.7496484492673601E-2</v>
      </c>
      <c r="V585" s="17"/>
      <c r="W585" s="17">
        <v>4.47618529224902E-2</v>
      </c>
      <c r="X585" s="17">
        <v>5.5708752202104798E-2</v>
      </c>
      <c r="Y585" s="17">
        <v>0.109988141105237</v>
      </c>
      <c r="Z585" s="17">
        <v>0.30347282724306202</v>
      </c>
      <c r="AA585" s="17">
        <v>7.1316917821973205E-2</v>
      </c>
      <c r="AB585" s="17"/>
      <c r="AC585" s="17">
        <v>2.8346677888756899E-2</v>
      </c>
      <c r="AD585" s="17">
        <v>7.9418591625084398E-2</v>
      </c>
      <c r="AE585" s="17">
        <v>0.12741865162479901</v>
      </c>
    </row>
    <row r="586" spans="2:31" x14ac:dyDescent="0.35">
      <c r="B586" t="s">
        <v>236</v>
      </c>
      <c r="C586" s="17">
        <v>5.17155672829182E-3</v>
      </c>
      <c r="D586" s="17">
        <v>7.5521459519156302E-3</v>
      </c>
      <c r="E586" s="17">
        <v>2.92044765131767E-3</v>
      </c>
      <c r="F586" s="17"/>
      <c r="G586" s="17">
        <v>0</v>
      </c>
      <c r="H586" s="17">
        <v>0</v>
      </c>
      <c r="I586" s="17">
        <v>0</v>
      </c>
      <c r="J586" s="17">
        <v>0</v>
      </c>
      <c r="K586" s="17">
        <v>1.26416593872086E-2</v>
      </c>
      <c r="L586" s="17">
        <v>1.24128346563566E-2</v>
      </c>
      <c r="M586" s="17"/>
      <c r="N586" s="17">
        <v>1.2937438109710001E-2</v>
      </c>
      <c r="O586" s="17">
        <v>0</v>
      </c>
      <c r="P586" s="17">
        <v>0</v>
      </c>
      <c r="Q586" s="17">
        <v>0</v>
      </c>
      <c r="R586" s="17"/>
      <c r="S586" s="17">
        <v>3.8928907504589098E-3</v>
      </c>
      <c r="T586" s="17">
        <v>7.63957441990525E-3</v>
      </c>
      <c r="U586" s="17">
        <v>0</v>
      </c>
      <c r="V586" s="17"/>
      <c r="W586" s="17">
        <v>1.24680077437245E-2</v>
      </c>
      <c r="X586" s="17">
        <v>0</v>
      </c>
      <c r="Y586" s="17">
        <v>0</v>
      </c>
      <c r="Z586" s="17">
        <v>0</v>
      </c>
      <c r="AA586" s="17">
        <v>0</v>
      </c>
      <c r="AB586" s="17"/>
      <c r="AC586" s="17">
        <v>2.2556673874810501E-2</v>
      </c>
      <c r="AD586" s="17">
        <v>0</v>
      </c>
      <c r="AE586" s="17">
        <v>0</v>
      </c>
    </row>
    <row r="587" spans="2:31" x14ac:dyDescent="0.35">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row>
    <row r="588" spans="2:31" x14ac:dyDescent="0.35">
      <c r="B588" s="6" t="s">
        <v>278</v>
      </c>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row>
    <row r="589" spans="2:31" x14ac:dyDescent="0.35">
      <c r="B589" s="24" t="s">
        <v>60</v>
      </c>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row>
    <row r="590" spans="2:31" x14ac:dyDescent="0.35">
      <c r="B590" t="s">
        <v>238</v>
      </c>
      <c r="C590" s="17">
        <v>0.29336821361707999</v>
      </c>
      <c r="D590" s="17">
        <v>0.24755520194198799</v>
      </c>
      <c r="E590" s="17">
        <v>0.33899250889629901</v>
      </c>
      <c r="F590" s="17"/>
      <c r="G590" s="17">
        <v>0.230773710819693</v>
      </c>
      <c r="H590" s="17">
        <v>0.24608632079554499</v>
      </c>
      <c r="I590" s="17">
        <v>0.33435913305686299</v>
      </c>
      <c r="J590" s="17">
        <v>0.26575094048658798</v>
      </c>
      <c r="K590" s="17">
        <v>0.30118913284566601</v>
      </c>
      <c r="L590" s="17">
        <v>0.338313817152749</v>
      </c>
      <c r="M590" s="17"/>
      <c r="N590" s="17">
        <v>0.30824245724694099</v>
      </c>
      <c r="O590" s="17">
        <v>0.30325022311252697</v>
      </c>
      <c r="P590" s="17">
        <v>0.30035654728724798</v>
      </c>
      <c r="Q590" s="17">
        <v>0.25851759836404198</v>
      </c>
      <c r="R590" s="17"/>
      <c r="S590" s="17">
        <v>0.33524656176565398</v>
      </c>
      <c r="T590" s="17">
        <v>0.285471870751142</v>
      </c>
      <c r="U590" s="17">
        <v>0.238835017137733</v>
      </c>
      <c r="V590" s="17"/>
      <c r="W590" s="17">
        <v>0.34213691297516302</v>
      </c>
      <c r="X590" s="17">
        <v>0.25342980371735802</v>
      </c>
      <c r="Y590" s="17">
        <v>0.20818464586876301</v>
      </c>
      <c r="Z590" s="17">
        <v>0.325941264816067</v>
      </c>
      <c r="AA590" s="17">
        <v>0.25097765252680199</v>
      </c>
      <c r="AB590" s="17"/>
      <c r="AC590" s="17">
        <v>0.25793447885479798</v>
      </c>
      <c r="AD590" s="17">
        <v>0.27882176157963401</v>
      </c>
      <c r="AE590" s="17">
        <v>0.21238858879745501</v>
      </c>
    </row>
    <row r="591" spans="2:31" x14ac:dyDescent="0.35">
      <c r="B591" t="s">
        <v>275</v>
      </c>
      <c r="C591" s="17">
        <v>0.24758960085069201</v>
      </c>
      <c r="D591" s="17">
        <v>0.243765102639174</v>
      </c>
      <c r="E591" s="17">
        <v>0.252706106118884</v>
      </c>
      <c r="F591" s="17"/>
      <c r="G591" s="17">
        <v>0.26193036732341402</v>
      </c>
      <c r="H591" s="17">
        <v>0.217980725878333</v>
      </c>
      <c r="I591" s="17">
        <v>0.23603226337616101</v>
      </c>
      <c r="J591" s="17">
        <v>0.288969888840791</v>
      </c>
      <c r="K591" s="17">
        <v>0.22312848407507499</v>
      </c>
      <c r="L591" s="17">
        <v>0.26498599293900699</v>
      </c>
      <c r="M591" s="17"/>
      <c r="N591" s="17">
        <v>0.25485748452129797</v>
      </c>
      <c r="O591" s="17">
        <v>0.24573811710343499</v>
      </c>
      <c r="P591" s="17">
        <v>0.26688466535185401</v>
      </c>
      <c r="Q591" s="17">
        <v>0.23148733601638799</v>
      </c>
      <c r="R591" s="17"/>
      <c r="S591" s="17">
        <v>0.29673992492736601</v>
      </c>
      <c r="T591" s="17">
        <v>0.230218020874906</v>
      </c>
      <c r="U591" s="17">
        <v>0.17756645382326999</v>
      </c>
      <c r="V591" s="17"/>
      <c r="W591" s="17">
        <v>0.30785133475197701</v>
      </c>
      <c r="X591" s="17">
        <v>0.256605376459275</v>
      </c>
      <c r="Y591" s="17">
        <v>0.23044566406567399</v>
      </c>
      <c r="Z591" s="17">
        <v>0.124777349809164</v>
      </c>
      <c r="AA591" s="17">
        <v>0.153295834063429</v>
      </c>
      <c r="AB591" s="17"/>
      <c r="AC591" s="17">
        <v>0.28462574637230098</v>
      </c>
      <c r="AD591" s="17">
        <v>0.226865567380412</v>
      </c>
      <c r="AE591" s="17">
        <v>0.22830263059306799</v>
      </c>
    </row>
    <row r="592" spans="2:31" x14ac:dyDescent="0.35">
      <c r="B592" t="s">
        <v>276</v>
      </c>
      <c r="C592" s="17">
        <v>0.23272316554393199</v>
      </c>
      <c r="D592" s="17">
        <v>0.197846932070536</v>
      </c>
      <c r="E592" s="17">
        <v>0.267510774775848</v>
      </c>
      <c r="F592" s="17"/>
      <c r="G592" s="17">
        <v>0.230773710819693</v>
      </c>
      <c r="H592" s="17">
        <v>0.19824186332830801</v>
      </c>
      <c r="I592" s="17">
        <v>0.23910966254674901</v>
      </c>
      <c r="J592" s="17">
        <v>0.186052331300333</v>
      </c>
      <c r="K592" s="17">
        <v>0.188122495296832</v>
      </c>
      <c r="L592" s="17">
        <v>0.32063954125454402</v>
      </c>
      <c r="M592" s="17"/>
      <c r="N592" s="17">
        <v>0.26202839729327299</v>
      </c>
      <c r="O592" s="17">
        <v>0.23816696323243999</v>
      </c>
      <c r="P592" s="17">
        <v>0.174180003548842</v>
      </c>
      <c r="Q592" s="17">
        <v>0.22551681883522201</v>
      </c>
      <c r="R592" s="17"/>
      <c r="S592" s="17">
        <v>0.30205067943825797</v>
      </c>
      <c r="T592" s="17">
        <v>0.19285821497251901</v>
      </c>
      <c r="U592" s="17">
        <v>0.17703593657942199</v>
      </c>
      <c r="V592" s="17"/>
      <c r="W592" s="17">
        <v>0.27120532786308799</v>
      </c>
      <c r="X592" s="17">
        <v>0.22230438483346199</v>
      </c>
      <c r="Y592" s="17">
        <v>0.18983590126368999</v>
      </c>
      <c r="Z592" s="17">
        <v>0.248199160994966</v>
      </c>
      <c r="AA592" s="17">
        <v>0.18009361086085099</v>
      </c>
      <c r="AB592" s="17"/>
      <c r="AC592" s="17">
        <v>0.25312530231446201</v>
      </c>
      <c r="AD592" s="17">
        <v>0.24107729471980699</v>
      </c>
      <c r="AE592" s="17">
        <v>0.142581201102325</v>
      </c>
    </row>
    <row r="593" spans="2:31" x14ac:dyDescent="0.35">
      <c r="B593" t="s">
        <v>277</v>
      </c>
      <c r="C593" s="17">
        <v>0.214324233433629</v>
      </c>
      <c r="D593" s="17">
        <v>0.25671610851404703</v>
      </c>
      <c r="E593" s="17">
        <v>0.171023130108269</v>
      </c>
      <c r="F593" s="17"/>
      <c r="G593" s="17">
        <v>0.16517874927253401</v>
      </c>
      <c r="H593" s="17">
        <v>0.14481056122104</v>
      </c>
      <c r="I593" s="17">
        <v>0.17499250481109399</v>
      </c>
      <c r="J593" s="17">
        <v>0.21499080918055899</v>
      </c>
      <c r="K593" s="17">
        <v>0.28880487837609098</v>
      </c>
      <c r="L593" s="17">
        <v>0.25415679899820998</v>
      </c>
      <c r="M593" s="17"/>
      <c r="N593" s="17">
        <v>0.20660999980625899</v>
      </c>
      <c r="O593" s="17">
        <v>0.26379785897434099</v>
      </c>
      <c r="P593" s="17">
        <v>0.19198216907951601</v>
      </c>
      <c r="Q593" s="17">
        <v>0.19198128315544399</v>
      </c>
      <c r="R593" s="17"/>
      <c r="S593" s="17">
        <v>0.198917217680356</v>
      </c>
      <c r="T593" s="17">
        <v>0.26202484166425999</v>
      </c>
      <c r="U593" s="17">
        <v>0.165670407743051</v>
      </c>
      <c r="V593" s="17"/>
      <c r="W593" s="17">
        <v>0.19577622186379401</v>
      </c>
      <c r="X593" s="17">
        <v>0.23490168818084001</v>
      </c>
      <c r="Y593" s="17">
        <v>0.28334971440372603</v>
      </c>
      <c r="Z593" s="17">
        <v>0.19291905202697299</v>
      </c>
      <c r="AA593" s="17">
        <v>0.193366201040538</v>
      </c>
      <c r="AB593" s="17"/>
      <c r="AC593" s="17">
        <v>0.23351937965115799</v>
      </c>
      <c r="AD593" s="17">
        <v>0.238455436582274</v>
      </c>
      <c r="AE593" s="17">
        <v>0.29686658405663802</v>
      </c>
    </row>
    <row r="594" spans="2:31" x14ac:dyDescent="0.35">
      <c r="B594" t="s">
        <v>240</v>
      </c>
      <c r="C594" s="17">
        <v>0.20501687132699101</v>
      </c>
      <c r="D594" s="17">
        <v>0.18049487145180201</v>
      </c>
      <c r="E594" s="17">
        <v>0.22971915298451301</v>
      </c>
      <c r="F594" s="17"/>
      <c r="G594" s="17">
        <v>0.26079045562102998</v>
      </c>
      <c r="H594" s="17">
        <v>0.23905992206624199</v>
      </c>
      <c r="I594" s="17">
        <v>0.20908277639994799</v>
      </c>
      <c r="J594" s="17">
        <v>0.18838756261561301</v>
      </c>
      <c r="K594" s="17">
        <v>0.166638066120263</v>
      </c>
      <c r="L594" s="17">
        <v>0.18956400891453701</v>
      </c>
      <c r="M594" s="17"/>
      <c r="N594" s="17">
        <v>0.206778517581792</v>
      </c>
      <c r="O594" s="17">
        <v>0.19819344455357299</v>
      </c>
      <c r="P594" s="17">
        <v>0.214893114087188</v>
      </c>
      <c r="Q594" s="17">
        <v>0.203418937053606</v>
      </c>
      <c r="R594" s="17"/>
      <c r="S594" s="17">
        <v>0.21059667295468801</v>
      </c>
      <c r="T594" s="17">
        <v>0.19075257283408101</v>
      </c>
      <c r="U594" s="17">
        <v>0.195075542186467</v>
      </c>
      <c r="V594" s="17"/>
      <c r="W594" s="17">
        <v>0.20071448386034199</v>
      </c>
      <c r="X594" s="17">
        <v>0.23935170475265199</v>
      </c>
      <c r="Y594" s="17">
        <v>0.14602550131900499</v>
      </c>
      <c r="Z594" s="17">
        <v>0.16657553177805001</v>
      </c>
      <c r="AA594" s="17">
        <v>0.18660823109668601</v>
      </c>
      <c r="AB594" s="17"/>
      <c r="AC594" s="17">
        <v>0.19981239997884401</v>
      </c>
      <c r="AD594" s="17">
        <v>0.20307356649248001</v>
      </c>
      <c r="AE594" s="17">
        <v>0.19486286227059299</v>
      </c>
    </row>
    <row r="595" spans="2:31" x14ac:dyDescent="0.35">
      <c r="B595" t="s">
        <v>245</v>
      </c>
      <c r="C595" s="17">
        <v>0.191200147597852</v>
      </c>
      <c r="D595" s="17">
        <v>0.211486480391366</v>
      </c>
      <c r="E595" s="17">
        <v>0.172879636175514</v>
      </c>
      <c r="F595" s="17"/>
      <c r="G595" s="17">
        <v>0.145973556062375</v>
      </c>
      <c r="H595" s="17">
        <v>0.168795934773213</v>
      </c>
      <c r="I595" s="17">
        <v>0.18631611522198099</v>
      </c>
      <c r="J595" s="17">
        <v>0.20473418182257799</v>
      </c>
      <c r="K595" s="17">
        <v>0.19192138489468</v>
      </c>
      <c r="L595" s="17">
        <v>0.230378209590861</v>
      </c>
      <c r="M595" s="17"/>
      <c r="N595" s="17">
        <v>0.227979333636883</v>
      </c>
      <c r="O595" s="17">
        <v>0.18010055441468401</v>
      </c>
      <c r="P595" s="17">
        <v>0.17582829556530499</v>
      </c>
      <c r="Q595" s="17">
        <v>0.15878657683303599</v>
      </c>
      <c r="R595" s="17"/>
      <c r="S595" s="17">
        <v>0.23032193146275201</v>
      </c>
      <c r="T595" s="17">
        <v>0.17592495231615901</v>
      </c>
      <c r="U595" s="17">
        <v>0.20217103827438501</v>
      </c>
      <c r="V595" s="17"/>
      <c r="W595" s="17">
        <v>0.22476558067771699</v>
      </c>
      <c r="X595" s="17">
        <v>0.148343633900448</v>
      </c>
      <c r="Y595" s="17">
        <v>0.25675185534165401</v>
      </c>
      <c r="Z595" s="17">
        <v>0.35739739758769301</v>
      </c>
      <c r="AA595" s="17">
        <v>0.13882586166364599</v>
      </c>
      <c r="AB595" s="17"/>
      <c r="AC595" s="17">
        <v>0.19680508926826101</v>
      </c>
      <c r="AD595" s="17">
        <v>0.13755984050793599</v>
      </c>
      <c r="AE595" s="17">
        <v>0.22051682053254701</v>
      </c>
    </row>
    <row r="596" spans="2:31" x14ac:dyDescent="0.35">
      <c r="B596" t="s">
        <v>242</v>
      </c>
      <c r="C596" s="17">
        <v>0.14106608785788799</v>
      </c>
      <c r="D596" s="17">
        <v>0.124071507035941</v>
      </c>
      <c r="E596" s="17">
        <v>0.15817964522120301</v>
      </c>
      <c r="F596" s="17"/>
      <c r="G596" s="17">
        <v>0.11125907788407299</v>
      </c>
      <c r="H596" s="17">
        <v>0.14487370603959401</v>
      </c>
      <c r="I596" s="17">
        <v>0.128353755827502</v>
      </c>
      <c r="J596" s="17">
        <v>0.18495139804199501</v>
      </c>
      <c r="K596" s="17">
        <v>0.14577613224052599</v>
      </c>
      <c r="L596" s="17">
        <v>0.13812482193548301</v>
      </c>
      <c r="M596" s="17"/>
      <c r="N596" s="17">
        <v>0.14418710491485501</v>
      </c>
      <c r="O596" s="17">
        <v>0.14837526335141299</v>
      </c>
      <c r="P596" s="17">
        <v>0.124914486729278</v>
      </c>
      <c r="Q596" s="17">
        <v>0.135439573938163</v>
      </c>
      <c r="R596" s="17"/>
      <c r="S596" s="17">
        <v>0.18313853330613</v>
      </c>
      <c r="T596" s="17">
        <v>0.124400009493882</v>
      </c>
      <c r="U596" s="17">
        <v>9.5404795523696503E-2</v>
      </c>
      <c r="V596" s="17"/>
      <c r="W596" s="17">
        <v>0.18543757144780401</v>
      </c>
      <c r="X596" s="17">
        <v>0.129378733353086</v>
      </c>
      <c r="Y596" s="17">
        <v>0.13557149518723499</v>
      </c>
      <c r="Z596" s="17">
        <v>0.18694034041382801</v>
      </c>
      <c r="AA596" s="17">
        <v>7.4746570130451898E-2</v>
      </c>
      <c r="AB596" s="17"/>
      <c r="AC596" s="17">
        <v>0.19110943017814899</v>
      </c>
      <c r="AD596" s="17">
        <v>0.11144284477231101</v>
      </c>
      <c r="AE596" s="17">
        <v>0.14604645627575</v>
      </c>
    </row>
    <row r="597" spans="2:31" x14ac:dyDescent="0.35">
      <c r="B597" t="s">
        <v>246</v>
      </c>
      <c r="C597" s="17">
        <v>0.13501316533028501</v>
      </c>
      <c r="D597" s="17">
        <v>0.127937195133978</v>
      </c>
      <c r="E597" s="17">
        <v>0.14065542693994501</v>
      </c>
      <c r="F597" s="17"/>
      <c r="G597" s="17">
        <v>0.13738812518912499</v>
      </c>
      <c r="H597" s="17">
        <v>0.10405564730166</v>
      </c>
      <c r="I597" s="17">
        <v>0.125276356656915</v>
      </c>
      <c r="J597" s="17">
        <v>0.14908872465165501</v>
      </c>
      <c r="K597" s="17">
        <v>0.14135474734584599</v>
      </c>
      <c r="L597" s="17">
        <v>0.14706406370361899</v>
      </c>
      <c r="M597" s="17"/>
      <c r="N597" s="17">
        <v>0.121720499599532</v>
      </c>
      <c r="O597" s="17">
        <v>0.13755409835438401</v>
      </c>
      <c r="P597" s="17">
        <v>0.18162917089135999</v>
      </c>
      <c r="Q597" s="17">
        <v>0.11107779325262999</v>
      </c>
      <c r="R597" s="17"/>
      <c r="S597" s="17">
        <v>0.18476478458680101</v>
      </c>
      <c r="T597" s="17">
        <v>0.10399803909418399</v>
      </c>
      <c r="U597" s="17">
        <v>0.10666003644326801</v>
      </c>
      <c r="V597" s="17"/>
      <c r="W597" s="17">
        <v>0.16562027446215799</v>
      </c>
      <c r="X597" s="17">
        <v>0.15431415152125599</v>
      </c>
      <c r="Y597" s="17">
        <v>0.109960077644876</v>
      </c>
      <c r="Z597" s="17">
        <v>0</v>
      </c>
      <c r="AA597" s="17">
        <v>5.6758003197407203E-2</v>
      </c>
      <c r="AB597" s="17"/>
      <c r="AC597" s="17">
        <v>0.155723131695888</v>
      </c>
      <c r="AD597" s="17">
        <v>0.123467558182576</v>
      </c>
      <c r="AE597" s="17">
        <v>6.5033406206379901E-2</v>
      </c>
    </row>
    <row r="598" spans="2:31" x14ac:dyDescent="0.35">
      <c r="B598" t="s">
        <v>96</v>
      </c>
      <c r="C598" s="17">
        <v>0.10266700575325199</v>
      </c>
      <c r="D598" s="17">
        <v>9.0500547454433505E-2</v>
      </c>
      <c r="E598" s="17">
        <v>0.11492847266377</v>
      </c>
      <c r="F598" s="17"/>
      <c r="G598" s="17">
        <v>8.8496062999332006E-2</v>
      </c>
      <c r="H598" s="17">
        <v>0.10121261475595</v>
      </c>
      <c r="I598" s="17">
        <v>0.13450855416867799</v>
      </c>
      <c r="J598" s="17">
        <v>0.11569464737519999</v>
      </c>
      <c r="K598" s="17">
        <v>8.3361933879737102E-2</v>
      </c>
      <c r="L598" s="17">
        <v>9.56248767245651E-2</v>
      </c>
      <c r="M598" s="17"/>
      <c r="N598" s="17">
        <v>7.4650773331125006E-2</v>
      </c>
      <c r="O598" s="17">
        <v>6.3817865205765406E-2</v>
      </c>
      <c r="P598" s="17">
        <v>0.115265193935252</v>
      </c>
      <c r="Q598" s="17">
        <v>0.17883721496065699</v>
      </c>
      <c r="R598" s="17"/>
      <c r="S598" s="17">
        <v>8.7905568298403E-2</v>
      </c>
      <c r="T598" s="17">
        <v>0.10098141065269101</v>
      </c>
      <c r="U598" s="17">
        <v>0.13811524160653099</v>
      </c>
      <c r="V598" s="17"/>
      <c r="W598" s="17">
        <v>7.3501495711751103E-2</v>
      </c>
      <c r="X598" s="17">
        <v>9.7015774763345497E-2</v>
      </c>
      <c r="Y598" s="17">
        <v>5.4568187389968E-2</v>
      </c>
      <c r="Z598" s="17">
        <v>0.21361077776611301</v>
      </c>
      <c r="AA598" s="17">
        <v>0.16762674815350501</v>
      </c>
      <c r="AB598" s="17"/>
      <c r="AC598" s="17">
        <v>4.9619349742722099E-2</v>
      </c>
      <c r="AD598" s="17">
        <v>9.4281930440677494E-2</v>
      </c>
      <c r="AE598" s="17">
        <v>5.7675577609784201E-2</v>
      </c>
    </row>
    <row r="599" spans="2:31" x14ac:dyDescent="0.35">
      <c r="B599" t="s">
        <v>243</v>
      </c>
      <c r="C599" s="17">
        <v>9.1832382241083102E-2</v>
      </c>
      <c r="D599" s="17">
        <v>8.9645846389295306E-2</v>
      </c>
      <c r="E599" s="17">
        <v>9.44661387712597E-2</v>
      </c>
      <c r="F599" s="17"/>
      <c r="G599" s="17">
        <v>0.11125907788407299</v>
      </c>
      <c r="H599" s="17">
        <v>0.10689867984737</v>
      </c>
      <c r="I599" s="17">
        <v>9.0080658440402597E-2</v>
      </c>
      <c r="J599" s="17">
        <v>5.6613025630657399E-2</v>
      </c>
      <c r="K599" s="17">
        <v>8.9285714285714302E-2</v>
      </c>
      <c r="L599" s="17">
        <v>9.4782004457268296E-2</v>
      </c>
      <c r="M599" s="17"/>
      <c r="N599" s="17">
        <v>9.1461482056692398E-2</v>
      </c>
      <c r="O599" s="17">
        <v>9.8576425551301194E-2</v>
      </c>
      <c r="P599" s="17">
        <v>8.0153409161906705E-2</v>
      </c>
      <c r="Q599" s="17">
        <v>9.4482541884727697E-2</v>
      </c>
      <c r="R599" s="17"/>
      <c r="S599" s="17">
        <v>0.100193022602488</v>
      </c>
      <c r="T599" s="17">
        <v>8.1272436357449102E-2</v>
      </c>
      <c r="U599" s="17">
        <v>9.55637120196169E-2</v>
      </c>
      <c r="V599" s="17"/>
      <c r="W599" s="17">
        <v>0.116436448205279</v>
      </c>
      <c r="X599" s="17">
        <v>8.6995876764665303E-2</v>
      </c>
      <c r="Y599" s="17">
        <v>6.1082529766436702E-2</v>
      </c>
      <c r="Z599" s="17">
        <v>0.12342181118580201</v>
      </c>
      <c r="AA599" s="17">
        <v>8.7467350141993097E-2</v>
      </c>
      <c r="AB599" s="17"/>
      <c r="AC599" s="17">
        <v>0.125541695653901</v>
      </c>
      <c r="AD599" s="17">
        <v>9.5671762926502604E-2</v>
      </c>
      <c r="AE599" s="17">
        <v>7.6071927472150094E-2</v>
      </c>
    </row>
    <row r="600" spans="2:31" x14ac:dyDescent="0.35">
      <c r="B600" t="s">
        <v>247</v>
      </c>
      <c r="C600" s="17">
        <v>8.3789116991339604E-2</v>
      </c>
      <c r="D600" s="17">
        <v>0.112168756312229</v>
      </c>
      <c r="E600" s="17">
        <v>5.5152438654492202E-2</v>
      </c>
      <c r="F600" s="17"/>
      <c r="G600" s="17">
        <v>0.102811733578254</v>
      </c>
      <c r="H600" s="17">
        <v>0.101374980025893</v>
      </c>
      <c r="I600" s="17">
        <v>0.111861333346905</v>
      </c>
      <c r="J600" s="17">
        <v>5.67463904292618E-2</v>
      </c>
      <c r="K600" s="17">
        <v>6.4002395511297105E-2</v>
      </c>
      <c r="L600" s="17">
        <v>7.0901311230885403E-2</v>
      </c>
      <c r="M600" s="17"/>
      <c r="N600" s="17">
        <v>6.6085946751478303E-2</v>
      </c>
      <c r="O600" s="17">
        <v>0.109436726110909</v>
      </c>
      <c r="P600" s="17">
        <v>5.6351376952770399E-2</v>
      </c>
      <c r="Q600" s="17">
        <v>0.101794273889736</v>
      </c>
      <c r="R600" s="17"/>
      <c r="S600" s="17">
        <v>0.105354324561304</v>
      </c>
      <c r="T600" s="17">
        <v>7.6394887393368693E-2</v>
      </c>
      <c r="U600" s="17">
        <v>5.2356058452203001E-2</v>
      </c>
      <c r="V600" s="17"/>
      <c r="W600" s="17">
        <v>9.04907695734537E-2</v>
      </c>
      <c r="X600" s="17">
        <v>9.5394551039814895E-2</v>
      </c>
      <c r="Y600" s="17">
        <v>6.5019044517486593E-2</v>
      </c>
      <c r="Z600" s="17">
        <v>0</v>
      </c>
      <c r="AA600" s="17">
        <v>5.1554192890043503E-2</v>
      </c>
      <c r="AB600" s="17"/>
      <c r="AC600" s="17">
        <v>0.120427996383592</v>
      </c>
      <c r="AD600" s="17">
        <v>6.8821334532030196E-2</v>
      </c>
      <c r="AE600" s="17">
        <v>4.7895504213794703E-2</v>
      </c>
    </row>
    <row r="601" spans="2:31" x14ac:dyDescent="0.35">
      <c r="B601" t="s">
        <v>248</v>
      </c>
      <c r="C601" s="17">
        <v>6.62543502702828E-2</v>
      </c>
      <c r="D601" s="17">
        <v>8.1216103813603197E-2</v>
      </c>
      <c r="E601" s="17">
        <v>5.0373838669446301E-2</v>
      </c>
      <c r="F601" s="17"/>
      <c r="G601" s="17">
        <v>0.108787465225035</v>
      </c>
      <c r="H601" s="17">
        <v>7.7452751292274802E-2</v>
      </c>
      <c r="I601" s="17">
        <v>6.0053772293601801E-2</v>
      </c>
      <c r="J601" s="17">
        <v>6.5953950891780203E-2</v>
      </c>
      <c r="K601" s="17">
        <v>4.9858340612791402E-2</v>
      </c>
      <c r="L601" s="17">
        <v>5.2282059246350501E-2</v>
      </c>
      <c r="M601" s="17"/>
      <c r="N601" s="17">
        <v>4.24308785560117E-2</v>
      </c>
      <c r="O601" s="17">
        <v>9.6354242421359301E-2</v>
      </c>
      <c r="P601" s="17">
        <v>3.5318024263302598E-2</v>
      </c>
      <c r="Q601" s="17">
        <v>9.0196233310092605E-2</v>
      </c>
      <c r="R601" s="17"/>
      <c r="S601" s="17">
        <v>8.5424288451345004E-2</v>
      </c>
      <c r="T601" s="17">
        <v>4.9789484773752501E-2</v>
      </c>
      <c r="U601" s="17">
        <v>6.2503243728287403E-2</v>
      </c>
      <c r="V601" s="17"/>
      <c r="W601" s="17">
        <v>6.9018925853904206E-2</v>
      </c>
      <c r="X601" s="17">
        <v>6.2987999015059803E-2</v>
      </c>
      <c r="Y601" s="17">
        <v>3.6458197898765303E-2</v>
      </c>
      <c r="Z601" s="17">
        <v>0.267528905390847</v>
      </c>
      <c r="AA601" s="17">
        <v>5.62082681262423E-2</v>
      </c>
      <c r="AB601" s="17"/>
      <c r="AC601" s="17">
        <v>8.1778814060949404E-2</v>
      </c>
      <c r="AD601" s="17">
        <v>7.0858020970279406E-2</v>
      </c>
      <c r="AE601" s="17">
        <v>4.5247373882656802E-2</v>
      </c>
    </row>
    <row r="602" spans="2:31" x14ac:dyDescent="0.35">
      <c r="B602" t="s">
        <v>249</v>
      </c>
      <c r="C602" s="17">
        <v>3.9423839360174899E-2</v>
      </c>
      <c r="D602" s="17">
        <v>3.6886133074604401E-2</v>
      </c>
      <c r="E602" s="17">
        <v>4.2086929792075997E-2</v>
      </c>
      <c r="F602" s="17"/>
      <c r="G602" s="17">
        <v>9.5749792915928306E-2</v>
      </c>
      <c r="H602" s="17">
        <v>5.77138887422496E-2</v>
      </c>
      <c r="I602" s="17">
        <v>2.7935473247677901E-2</v>
      </c>
      <c r="J602" s="17">
        <v>1.9649418981979399E-2</v>
      </c>
      <c r="K602" s="17">
        <v>3.0498802244351499E-2</v>
      </c>
      <c r="L602" s="17">
        <v>2.1249972605458901E-2</v>
      </c>
      <c r="M602" s="17"/>
      <c r="N602" s="17">
        <v>1.9438768270945199E-2</v>
      </c>
      <c r="O602" s="17">
        <v>3.9824511030075699E-2</v>
      </c>
      <c r="P602" s="17">
        <v>5.2341494503242797E-2</v>
      </c>
      <c r="Q602" s="17">
        <v>6.2539372049645298E-2</v>
      </c>
      <c r="R602" s="17"/>
      <c r="S602" s="17">
        <v>2.7559823948750201E-2</v>
      </c>
      <c r="T602" s="17">
        <v>4.1652157139978302E-2</v>
      </c>
      <c r="U602" s="17">
        <v>4.1654536223764402E-2</v>
      </c>
      <c r="V602" s="17"/>
      <c r="W602" s="17">
        <v>3.0970983620812902E-2</v>
      </c>
      <c r="X602" s="17">
        <v>5.75001481855009E-2</v>
      </c>
      <c r="Y602" s="17">
        <v>4.8485941308334703E-2</v>
      </c>
      <c r="Z602" s="17">
        <v>0</v>
      </c>
      <c r="AA602" s="17">
        <v>4.5493798445802099E-2</v>
      </c>
      <c r="AB602" s="17"/>
      <c r="AC602" s="17">
        <v>4.3167938358277501E-2</v>
      </c>
      <c r="AD602" s="17">
        <v>5.2800619256074002E-2</v>
      </c>
      <c r="AE602" s="17">
        <v>4.0537675617199002E-2</v>
      </c>
    </row>
    <row r="603" spans="2:31" x14ac:dyDescent="0.35">
      <c r="B603" t="s">
        <v>250</v>
      </c>
      <c r="C603" s="17">
        <v>3.4508222222571799E-2</v>
      </c>
      <c r="D603" s="17">
        <v>3.1236278168320301E-2</v>
      </c>
      <c r="E603" s="17">
        <v>3.7846150756738701E-2</v>
      </c>
      <c r="F603" s="17"/>
      <c r="G603" s="17">
        <v>3.8272299852885001E-2</v>
      </c>
      <c r="H603" s="17">
        <v>8.1636117475868006E-2</v>
      </c>
      <c r="I603" s="17">
        <v>4.7624735255056803E-2</v>
      </c>
      <c r="J603" s="17">
        <v>2.3085583555598199E-2</v>
      </c>
      <c r="K603" s="17">
        <v>1.41440548985057E-2</v>
      </c>
      <c r="L603" s="17">
        <v>1.68314036309078E-2</v>
      </c>
      <c r="M603" s="17"/>
      <c r="N603" s="17">
        <v>3.1854022240226598E-2</v>
      </c>
      <c r="O603" s="17">
        <v>3.15754445522081E-2</v>
      </c>
      <c r="P603" s="17">
        <v>3.3589862087930397E-2</v>
      </c>
      <c r="Q603" s="17">
        <v>4.4723686605618797E-2</v>
      </c>
      <c r="R603" s="17"/>
      <c r="S603" s="17">
        <v>3.5461555664362501E-2</v>
      </c>
      <c r="T603" s="17">
        <v>2.27551340500452E-2</v>
      </c>
      <c r="U603" s="17">
        <v>5.9527375115544297E-2</v>
      </c>
      <c r="V603" s="17"/>
      <c r="W603" s="17">
        <v>2.8595370359458298E-2</v>
      </c>
      <c r="X603" s="17">
        <v>4.6635738157410199E-2</v>
      </c>
      <c r="Y603" s="17">
        <v>0</v>
      </c>
      <c r="Z603" s="17">
        <v>0.21361077776611301</v>
      </c>
      <c r="AA603" s="17">
        <v>4.2097411632006199E-2</v>
      </c>
      <c r="AB603" s="17"/>
      <c r="AC603" s="17">
        <v>4.2741888019918101E-2</v>
      </c>
      <c r="AD603" s="17">
        <v>4.5460523312725203E-2</v>
      </c>
      <c r="AE603" s="17">
        <v>4.3726766813334997E-2</v>
      </c>
    </row>
    <row r="604" spans="2:31" x14ac:dyDescent="0.35">
      <c r="B604" t="s">
        <v>236</v>
      </c>
      <c r="C604" s="17">
        <v>9.7115334973687396E-3</v>
      </c>
      <c r="D604" s="17">
        <v>1.3407037793868801E-2</v>
      </c>
      <c r="E604" s="17">
        <v>6.2268957090985799E-3</v>
      </c>
      <c r="F604" s="17"/>
      <c r="G604" s="17">
        <v>0</v>
      </c>
      <c r="H604" s="17">
        <v>0</v>
      </c>
      <c r="I604" s="17">
        <v>0</v>
      </c>
      <c r="J604" s="17">
        <v>3.0091277501440299E-2</v>
      </c>
      <c r="K604" s="17">
        <v>1.7857142857142901E-2</v>
      </c>
      <c r="L604" s="17">
        <v>1.0624986302729501E-2</v>
      </c>
      <c r="M604" s="17"/>
      <c r="N604" s="17">
        <v>1.30098074554267E-2</v>
      </c>
      <c r="O604" s="17">
        <v>1.08677842807077E-2</v>
      </c>
      <c r="P604" s="17">
        <v>1.01609537124847E-2</v>
      </c>
      <c r="Q604" s="17">
        <v>0</v>
      </c>
      <c r="R604" s="17"/>
      <c r="S604" s="17">
        <v>1.53218747134297E-2</v>
      </c>
      <c r="T604" s="17">
        <v>2.3104747667487399E-3</v>
      </c>
      <c r="U604" s="17">
        <v>1.8078894385375601E-2</v>
      </c>
      <c r="V604" s="17"/>
      <c r="W604" s="17">
        <v>1.9370634081290399E-2</v>
      </c>
      <c r="X604" s="17">
        <v>4.2375804181472897E-3</v>
      </c>
      <c r="Y604" s="17">
        <v>0</v>
      </c>
      <c r="Z604" s="17">
        <v>0</v>
      </c>
      <c r="AA604" s="17">
        <v>1.2611007819374199E-2</v>
      </c>
      <c r="AB604" s="17"/>
      <c r="AC604" s="17">
        <v>1.58313918801005E-2</v>
      </c>
      <c r="AD604" s="17">
        <v>5.3051378374792896E-3</v>
      </c>
      <c r="AE604" s="17">
        <v>0</v>
      </c>
    </row>
    <row r="605" spans="2:31" x14ac:dyDescent="0.35">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row>
    <row r="606" spans="2:31" x14ac:dyDescent="0.35">
      <c r="B606" s="6" t="s">
        <v>254</v>
      </c>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row>
    <row r="607" spans="2:31" x14ac:dyDescent="0.35">
      <c r="B607" s="24" t="s">
        <v>60</v>
      </c>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row>
    <row r="608" spans="2:31" x14ac:dyDescent="0.35">
      <c r="B608" t="s">
        <v>279</v>
      </c>
      <c r="C608" s="17">
        <v>0.57638502475176301</v>
      </c>
      <c r="D608" s="17">
        <v>0.62779604881864104</v>
      </c>
      <c r="E608" s="17">
        <v>0.524632427171697</v>
      </c>
      <c r="F608" s="17"/>
      <c r="G608" s="17">
        <v>0.55254577849151099</v>
      </c>
      <c r="H608" s="17">
        <v>0.57390797951834605</v>
      </c>
      <c r="I608" s="17">
        <v>0.557095813479207</v>
      </c>
      <c r="J608" s="17">
        <v>0.59767069509929005</v>
      </c>
      <c r="K608" s="17">
        <v>0.58044294449635403</v>
      </c>
      <c r="L608" s="17">
        <v>0.59351769605632299</v>
      </c>
      <c r="M608" s="17"/>
      <c r="N608" s="17">
        <v>0.59992426421484302</v>
      </c>
      <c r="O608" s="17">
        <v>0.58104944633923705</v>
      </c>
      <c r="P608" s="17">
        <v>0.58612142484641805</v>
      </c>
      <c r="Q608" s="17">
        <v>0.52521129441290704</v>
      </c>
      <c r="R608" s="17"/>
      <c r="S608" s="17">
        <v>0.53107281328500899</v>
      </c>
      <c r="T608" s="17">
        <v>0.64691220530059101</v>
      </c>
      <c r="U608" s="17">
        <v>0.52256802128204105</v>
      </c>
      <c r="V608" s="17"/>
      <c r="W608" s="17">
        <v>0.54484043784311897</v>
      </c>
      <c r="X608" s="17">
        <v>0.65010179077536601</v>
      </c>
      <c r="Y608" s="17">
        <v>0.58890829704015901</v>
      </c>
      <c r="Z608" s="17">
        <v>0.44936307600186898</v>
      </c>
      <c r="AA608" s="17">
        <v>0.53933656009259201</v>
      </c>
      <c r="AB608" s="17"/>
      <c r="AC608" s="17">
        <v>0.52591109353311905</v>
      </c>
      <c r="AD608" s="17">
        <v>0.63972236190671306</v>
      </c>
      <c r="AE608" s="17">
        <v>0.72245010176376001</v>
      </c>
    </row>
    <row r="609" spans="2:31" x14ac:dyDescent="0.35">
      <c r="B609" t="s">
        <v>280</v>
      </c>
      <c r="C609" s="17">
        <v>0.24767237642864201</v>
      </c>
      <c r="D609" s="17">
        <v>0.26233466577298398</v>
      </c>
      <c r="E609" s="17">
        <v>0.235072662710998</v>
      </c>
      <c r="F609" s="17"/>
      <c r="G609" s="17">
        <v>0.28597138047796999</v>
      </c>
      <c r="H609" s="17">
        <v>0.233536222244765</v>
      </c>
      <c r="I609" s="17">
        <v>0.25264412621295201</v>
      </c>
      <c r="J609" s="17">
        <v>0.190722793930894</v>
      </c>
      <c r="K609" s="17">
        <v>0.24628691204136299</v>
      </c>
      <c r="L609" s="17">
        <v>0.26309604076634602</v>
      </c>
      <c r="M609" s="17"/>
      <c r="N609" s="17">
        <v>0.261421144118749</v>
      </c>
      <c r="O609" s="17">
        <v>0.25333612148394302</v>
      </c>
      <c r="P609" s="17">
        <v>0.235055726983459</v>
      </c>
      <c r="Q609" s="17">
        <v>0.23789289950428399</v>
      </c>
      <c r="R609" s="17"/>
      <c r="S609" s="17">
        <v>0.33470414047733399</v>
      </c>
      <c r="T609" s="17">
        <v>0.19515026753412401</v>
      </c>
      <c r="U609" s="17">
        <v>0.189633453759565</v>
      </c>
      <c r="V609" s="17"/>
      <c r="W609" s="17">
        <v>0.32037538497741702</v>
      </c>
      <c r="X609" s="17">
        <v>0.189286563635889</v>
      </c>
      <c r="Y609" s="17">
        <v>0.24924151707137601</v>
      </c>
      <c r="Z609" s="17">
        <v>0.352605259448455</v>
      </c>
      <c r="AA609" s="17">
        <v>0.15678150784518</v>
      </c>
      <c r="AB609" s="17"/>
      <c r="AC609" s="17">
        <v>0.32868584779861898</v>
      </c>
      <c r="AD609" s="17">
        <v>0.20545992771435601</v>
      </c>
      <c r="AE609" s="17">
        <v>0.14929652979283001</v>
      </c>
    </row>
    <row r="610" spans="2:31" x14ac:dyDescent="0.35">
      <c r="B610" t="s">
        <v>96</v>
      </c>
      <c r="C610" s="17">
        <v>0.17594259881959501</v>
      </c>
      <c r="D610" s="17">
        <v>0.109869285408376</v>
      </c>
      <c r="E610" s="17">
        <v>0.240294910117305</v>
      </c>
      <c r="F610" s="17"/>
      <c r="G610" s="17">
        <v>0.16148284103051999</v>
      </c>
      <c r="H610" s="17">
        <v>0.19255579823688801</v>
      </c>
      <c r="I610" s="17">
        <v>0.19026006030784101</v>
      </c>
      <c r="J610" s="17">
        <v>0.211606510969816</v>
      </c>
      <c r="K610" s="17">
        <v>0.17327014346228301</v>
      </c>
      <c r="L610" s="17">
        <v>0.143386263177331</v>
      </c>
      <c r="M610" s="17"/>
      <c r="N610" s="17">
        <v>0.13865459166640801</v>
      </c>
      <c r="O610" s="17">
        <v>0.16561443217682001</v>
      </c>
      <c r="P610" s="17">
        <v>0.17882284817012301</v>
      </c>
      <c r="Q610" s="17">
        <v>0.236895806082809</v>
      </c>
      <c r="R610" s="17"/>
      <c r="S610" s="17">
        <v>0.13422304623765599</v>
      </c>
      <c r="T610" s="17">
        <v>0.157937527165285</v>
      </c>
      <c r="U610" s="17">
        <v>0.28779852495839398</v>
      </c>
      <c r="V610" s="17"/>
      <c r="W610" s="17">
        <v>0.134784177179464</v>
      </c>
      <c r="X610" s="17">
        <v>0.16061164558874499</v>
      </c>
      <c r="Y610" s="17">
        <v>0.161850185888465</v>
      </c>
      <c r="Z610" s="17">
        <v>0.198031664549676</v>
      </c>
      <c r="AA610" s="17">
        <v>0.30388193206222802</v>
      </c>
      <c r="AB610" s="17"/>
      <c r="AC610" s="17">
        <v>0.145403058668262</v>
      </c>
      <c r="AD610" s="17">
        <v>0.15481771037893</v>
      </c>
      <c r="AE610" s="17">
        <v>0.12825336844341001</v>
      </c>
    </row>
    <row r="611" spans="2:31" x14ac:dyDescent="0.35">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row>
    <row r="612" spans="2:31" x14ac:dyDescent="0.35">
      <c r="B612" s="6" t="s">
        <v>285</v>
      </c>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row>
    <row r="613" spans="2:31" x14ac:dyDescent="0.35">
      <c r="B613" s="24" t="s">
        <v>60</v>
      </c>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row>
    <row r="614" spans="2:31" x14ac:dyDescent="0.35">
      <c r="B614" t="s">
        <v>224</v>
      </c>
      <c r="C614" s="17">
        <v>0.32999107143393203</v>
      </c>
      <c r="D614" s="17">
        <v>0.32747663365375701</v>
      </c>
      <c r="E614" s="17">
        <v>0.330198960806802</v>
      </c>
      <c r="F614" s="17"/>
      <c r="G614" s="17">
        <v>0.285779591223699</v>
      </c>
      <c r="H614" s="17">
        <v>0.28399820216921501</v>
      </c>
      <c r="I614" s="17">
        <v>0.288825810700929</v>
      </c>
      <c r="J614" s="17">
        <v>0.37113709414093199</v>
      </c>
      <c r="K614" s="17">
        <v>0.39807262632707702</v>
      </c>
      <c r="L614" s="17">
        <v>0.334738120445495</v>
      </c>
      <c r="M614" s="17"/>
      <c r="N614" s="17">
        <v>0.333918136597113</v>
      </c>
      <c r="O614" s="17">
        <v>0.34508419854616801</v>
      </c>
      <c r="P614" s="17">
        <v>0.268981182517471</v>
      </c>
      <c r="Q614" s="17">
        <v>0.36139968903625902</v>
      </c>
      <c r="R614" s="17"/>
      <c r="S614" s="17">
        <v>0.32055719420790002</v>
      </c>
      <c r="T614" s="17">
        <v>0.373369477162458</v>
      </c>
      <c r="U614" s="17">
        <v>0.24701886307926299</v>
      </c>
      <c r="V614" s="17"/>
      <c r="W614" s="17">
        <v>0.34892197067689101</v>
      </c>
      <c r="X614" s="17">
        <v>0.33912270166635999</v>
      </c>
      <c r="Y614" s="17">
        <v>0.38270403991054303</v>
      </c>
      <c r="Z614" s="17">
        <v>0.35949458380502303</v>
      </c>
      <c r="AA614" s="17">
        <v>0.30444314602495398</v>
      </c>
      <c r="AB614" s="17"/>
      <c r="AC614" s="17">
        <v>0.35609221905822303</v>
      </c>
      <c r="AD614" s="17">
        <v>0.34689167852622399</v>
      </c>
      <c r="AE614" s="17">
        <v>0.30901730496239299</v>
      </c>
    </row>
    <row r="615" spans="2:31" x14ac:dyDescent="0.35">
      <c r="B615" t="s">
        <v>223</v>
      </c>
      <c r="C615" s="17">
        <v>0.32778411963179699</v>
      </c>
      <c r="D615" s="17">
        <v>0.31879689782385301</v>
      </c>
      <c r="E615" s="17">
        <v>0.33831837467422599</v>
      </c>
      <c r="F615" s="17"/>
      <c r="G615" s="17">
        <v>0.31457204044206</v>
      </c>
      <c r="H615" s="17">
        <v>0.27000854952916298</v>
      </c>
      <c r="I615" s="17">
        <v>0.28464298490268303</v>
      </c>
      <c r="J615" s="17">
        <v>0.36880186282565097</v>
      </c>
      <c r="K615" s="17">
        <v>0.36014764816545097</v>
      </c>
      <c r="L615" s="17">
        <v>0.35514522078365701</v>
      </c>
      <c r="M615" s="17"/>
      <c r="N615" s="17">
        <v>0.30932874176807901</v>
      </c>
      <c r="O615" s="17">
        <v>0.34124079403596402</v>
      </c>
      <c r="P615" s="17">
        <v>0.36255780231028301</v>
      </c>
      <c r="Q615" s="17">
        <v>0.31477902615641801</v>
      </c>
      <c r="R615" s="17"/>
      <c r="S615" s="17">
        <v>0.291622441517572</v>
      </c>
      <c r="T615" s="17">
        <v>0.39745222274756897</v>
      </c>
      <c r="U615" s="17">
        <v>0.23676393827962</v>
      </c>
      <c r="V615" s="17"/>
      <c r="W615" s="17">
        <v>0.32810225959248401</v>
      </c>
      <c r="X615" s="17">
        <v>0.35533445434326899</v>
      </c>
      <c r="Y615" s="17">
        <v>0.24489694154216399</v>
      </c>
      <c r="Z615" s="17">
        <v>0.16657553177805001</v>
      </c>
      <c r="AA615" s="17">
        <v>0.28794849977098103</v>
      </c>
      <c r="AB615" s="17"/>
      <c r="AC615" s="17">
        <v>0.35856263389061599</v>
      </c>
      <c r="AD615" s="17">
        <v>0.37156505315732102</v>
      </c>
      <c r="AE615" s="17">
        <v>0.33032394435543699</v>
      </c>
    </row>
    <row r="616" spans="2:31" x14ac:dyDescent="0.35">
      <c r="B616" t="s">
        <v>229</v>
      </c>
      <c r="C616" s="17">
        <v>0.29638987725560201</v>
      </c>
      <c r="D616" s="17">
        <v>0.31137578878771599</v>
      </c>
      <c r="E616" s="17">
        <v>0.281835221642392</v>
      </c>
      <c r="F616" s="17"/>
      <c r="G616" s="17">
        <v>0.374275654223031</v>
      </c>
      <c r="H616" s="17">
        <v>0.34043490209213501</v>
      </c>
      <c r="I616" s="17">
        <v>0.322049536374511</v>
      </c>
      <c r="J616" s="17">
        <v>0.26478337202685498</v>
      </c>
      <c r="K616" s="17">
        <v>0.21737630694752</v>
      </c>
      <c r="L616" s="17">
        <v>0.28876458234635599</v>
      </c>
      <c r="M616" s="17"/>
      <c r="N616" s="17">
        <v>0.323758460030793</v>
      </c>
      <c r="O616" s="17">
        <v>0.29615029608961402</v>
      </c>
      <c r="P616" s="17">
        <v>0.31372766279882403</v>
      </c>
      <c r="Q616" s="17">
        <v>0.24464407940562499</v>
      </c>
      <c r="R616" s="17"/>
      <c r="S616" s="17">
        <v>0.236360100683951</v>
      </c>
      <c r="T616" s="17">
        <v>0.31239260886551201</v>
      </c>
      <c r="U616" s="17">
        <v>0.33670896551145302</v>
      </c>
      <c r="V616" s="17"/>
      <c r="W616" s="17">
        <v>0.24124949352355601</v>
      </c>
      <c r="X616" s="17">
        <v>0.36924807108753899</v>
      </c>
      <c r="Y616" s="17">
        <v>0.23897132432809201</v>
      </c>
      <c r="Z616" s="17">
        <v>0.52397292936574302</v>
      </c>
      <c r="AA616" s="17">
        <v>0.32154213386910402</v>
      </c>
      <c r="AB616" s="17"/>
      <c r="AC616" s="17">
        <v>0.34294311251862902</v>
      </c>
      <c r="AD616" s="17">
        <v>0.34875896869119799</v>
      </c>
      <c r="AE616" s="17">
        <v>0.33560581655257399</v>
      </c>
    </row>
    <row r="617" spans="2:31" x14ac:dyDescent="0.35">
      <c r="B617" t="s">
        <v>225</v>
      </c>
      <c r="C617" s="17">
        <v>0.276810924708358</v>
      </c>
      <c r="D617" s="17">
        <v>0.25356851548508202</v>
      </c>
      <c r="E617" s="17">
        <v>0.29657161248229102</v>
      </c>
      <c r="F617" s="17"/>
      <c r="G617" s="17">
        <v>0.28094377127930198</v>
      </c>
      <c r="H617" s="17">
        <v>0.31210379708642699</v>
      </c>
      <c r="I617" s="17">
        <v>0.33238716051393302</v>
      </c>
      <c r="J617" s="17">
        <v>0.31796023308389298</v>
      </c>
      <c r="K617" s="17">
        <v>0.25221069244734001</v>
      </c>
      <c r="L617" s="17">
        <v>0.20187473975185999</v>
      </c>
      <c r="M617" s="17"/>
      <c r="N617" s="17">
        <v>0.27200990561509802</v>
      </c>
      <c r="O617" s="17">
        <v>0.30216774824143</v>
      </c>
      <c r="P617" s="17">
        <v>0.27601465606959502</v>
      </c>
      <c r="Q617" s="17">
        <v>0.26553905149556301</v>
      </c>
      <c r="R617" s="17"/>
      <c r="S617" s="17">
        <v>0.22032661071773699</v>
      </c>
      <c r="T617" s="17">
        <v>0.31255659012898601</v>
      </c>
      <c r="U617" s="17">
        <v>0.28942820464408597</v>
      </c>
      <c r="V617" s="17"/>
      <c r="W617" s="17">
        <v>0.23518763629388301</v>
      </c>
      <c r="X617" s="17">
        <v>0.30241251948070502</v>
      </c>
      <c r="Y617" s="17">
        <v>0.24885312171011101</v>
      </c>
      <c r="Z617" s="17">
        <v>0.124777349809164</v>
      </c>
      <c r="AA617" s="17">
        <v>0.33253727755125601</v>
      </c>
      <c r="AB617" s="17"/>
      <c r="AC617" s="17">
        <v>0.24976594184079901</v>
      </c>
      <c r="AD617" s="17">
        <v>0.33598793561611601</v>
      </c>
      <c r="AE617" s="17">
        <v>0.35470763070023897</v>
      </c>
    </row>
    <row r="618" spans="2:31" x14ac:dyDescent="0.35">
      <c r="B618" t="s">
        <v>281</v>
      </c>
      <c r="C618" s="17">
        <v>0.19240629253292801</v>
      </c>
      <c r="D618" s="17">
        <v>0.174741375096582</v>
      </c>
      <c r="E618" s="17">
        <v>0.210463208889028</v>
      </c>
      <c r="F618" s="17"/>
      <c r="G618" s="17">
        <v>0.22137824406576201</v>
      </c>
      <c r="H618" s="17">
        <v>0.168795934773213</v>
      </c>
      <c r="I618" s="17">
        <v>0.18631611522198099</v>
      </c>
      <c r="J618" s="17">
        <v>0.17794570409615201</v>
      </c>
      <c r="K618" s="17">
        <v>0.177069033060131</v>
      </c>
      <c r="L618" s="17">
        <v>0.21691829502914001</v>
      </c>
      <c r="M618" s="17"/>
      <c r="N618" s="17">
        <v>0.18826708250562199</v>
      </c>
      <c r="O618" s="17">
        <v>0.209615964754226</v>
      </c>
      <c r="P618" s="17">
        <v>0.193539363847822</v>
      </c>
      <c r="Q618" s="17">
        <v>0.18815591772801701</v>
      </c>
      <c r="R618" s="17"/>
      <c r="S618" s="17">
        <v>0.192534599886688</v>
      </c>
      <c r="T618" s="17">
        <v>0.21570885992396299</v>
      </c>
      <c r="U618" s="17">
        <v>0.144752856385547</v>
      </c>
      <c r="V618" s="17"/>
      <c r="W618" s="17">
        <v>0.20149330033212501</v>
      </c>
      <c r="X618" s="17">
        <v>0.230128429818587</v>
      </c>
      <c r="Y618" s="17">
        <v>0.10437588004996901</v>
      </c>
      <c r="Z618" s="17">
        <v>0.425866016908864</v>
      </c>
      <c r="AA618" s="17">
        <v>0.121194662626817</v>
      </c>
      <c r="AB618" s="17"/>
      <c r="AC618" s="17">
        <v>0.19761308179946699</v>
      </c>
      <c r="AD618" s="17">
        <v>0.20866399401039201</v>
      </c>
      <c r="AE618" s="17">
        <v>0.114701524716319</v>
      </c>
    </row>
    <row r="619" spans="2:31" x14ac:dyDescent="0.35">
      <c r="B619" t="s">
        <v>282</v>
      </c>
      <c r="C619" s="17">
        <v>0.180086880548711</v>
      </c>
      <c r="D619" s="17">
        <v>0.22652059633136201</v>
      </c>
      <c r="E619" s="17">
        <v>0.13664303460680799</v>
      </c>
      <c r="F619" s="17"/>
      <c r="G619" s="17">
        <v>0.14839146603457401</v>
      </c>
      <c r="H619" s="17">
        <v>0.16461256858961901</v>
      </c>
      <c r="I619" s="17">
        <v>0.177083917710217</v>
      </c>
      <c r="J619" s="17">
        <v>0.133008835041899</v>
      </c>
      <c r="K619" s="17">
        <v>0.163010779800837</v>
      </c>
      <c r="L619" s="17">
        <v>0.257834599524498</v>
      </c>
      <c r="M619" s="17"/>
      <c r="N619" s="17">
        <v>0.217528297643383</v>
      </c>
      <c r="O619" s="17">
        <v>0.14848818145029499</v>
      </c>
      <c r="P619" s="17">
        <v>0.18743392764194</v>
      </c>
      <c r="Q619" s="17">
        <v>0.15880840142187999</v>
      </c>
      <c r="R619" s="17"/>
      <c r="S619" s="17">
        <v>0.200016571060432</v>
      </c>
      <c r="T619" s="17">
        <v>0.207473676809772</v>
      </c>
      <c r="U619" s="17">
        <v>9.0196020808099603E-2</v>
      </c>
      <c r="V619" s="17"/>
      <c r="W619" s="17">
        <v>0.21908875694459601</v>
      </c>
      <c r="X619" s="17">
        <v>0.162056304711268</v>
      </c>
      <c r="Y619" s="17">
        <v>0.233396260796567</v>
      </c>
      <c r="Z619" s="17">
        <v>0</v>
      </c>
      <c r="AA619" s="17">
        <v>0.118161893335062</v>
      </c>
      <c r="AB619" s="17"/>
      <c r="AC619" s="17">
        <v>0.21941771893189599</v>
      </c>
      <c r="AD619" s="17">
        <v>0.17285121531092801</v>
      </c>
      <c r="AE619" s="17">
        <v>0.23272760470566001</v>
      </c>
    </row>
    <row r="620" spans="2:31" x14ac:dyDescent="0.35">
      <c r="B620" t="s">
        <v>283</v>
      </c>
      <c r="C620" s="17">
        <v>0.158015728889529</v>
      </c>
      <c r="D620" s="17">
        <v>0.193258482064841</v>
      </c>
      <c r="E620" s="17">
        <v>0.12516729958612499</v>
      </c>
      <c r="F620" s="17"/>
      <c r="G620" s="17">
        <v>2.98786582339052E-2</v>
      </c>
      <c r="H620" s="17">
        <v>9.2845882388764095E-2</v>
      </c>
      <c r="I620" s="17">
        <v>7.6665635130392706E-2</v>
      </c>
      <c r="J620" s="17">
        <v>0.11446034931825699</v>
      </c>
      <c r="K620" s="17">
        <v>0.249205901424746</v>
      </c>
      <c r="L620" s="17">
        <v>0.29412812740723798</v>
      </c>
      <c r="M620" s="17"/>
      <c r="N620" s="17">
        <v>0.14940931184786199</v>
      </c>
      <c r="O620" s="17">
        <v>0.172744894946921</v>
      </c>
      <c r="P620" s="17">
        <v>0.17825798531665599</v>
      </c>
      <c r="Q620" s="17">
        <v>0.13532471194208601</v>
      </c>
      <c r="R620" s="17"/>
      <c r="S620" s="17">
        <v>0.26465206042123601</v>
      </c>
      <c r="T620" s="17">
        <v>0.106637422467369</v>
      </c>
      <c r="U620" s="17">
        <v>0.14402827710608701</v>
      </c>
      <c r="V620" s="17"/>
      <c r="W620" s="17">
        <v>0.24191222315400501</v>
      </c>
      <c r="X620" s="17">
        <v>0.127823098413992</v>
      </c>
      <c r="Y620" s="17">
        <v>0.13224224165016299</v>
      </c>
      <c r="Z620" s="17">
        <v>0</v>
      </c>
      <c r="AA620" s="17">
        <v>0.11438160865349099</v>
      </c>
      <c r="AB620" s="17"/>
      <c r="AC620" s="17">
        <v>0.17499496602598899</v>
      </c>
      <c r="AD620" s="17">
        <v>9.8367238140127697E-2</v>
      </c>
      <c r="AE620" s="17">
        <v>0.111866989225735</v>
      </c>
    </row>
    <row r="621" spans="2:31" x14ac:dyDescent="0.35">
      <c r="B621" t="s">
        <v>230</v>
      </c>
      <c r="C621" s="17">
        <v>0.139198399089633</v>
      </c>
      <c r="D621" s="17">
        <v>0.14755060231667599</v>
      </c>
      <c r="E621" s="17">
        <v>0.13201006692172901</v>
      </c>
      <c r="F621" s="17"/>
      <c r="G621" s="17">
        <v>0.18310594421287699</v>
      </c>
      <c r="H621" s="17">
        <v>0.13784730731029099</v>
      </c>
      <c r="I621" s="17">
        <v>0.16773227984226</v>
      </c>
      <c r="J621" s="17">
        <v>0.147987791393317</v>
      </c>
      <c r="K621" s="17">
        <v>8.6366724902331299E-2</v>
      </c>
      <c r="L621" s="17">
        <v>0.13107553234000799</v>
      </c>
      <c r="M621" s="17"/>
      <c r="N621" s="17">
        <v>0.171592509949372</v>
      </c>
      <c r="O621" s="17">
        <v>0.155642912571853</v>
      </c>
      <c r="P621" s="17">
        <v>0.102087562068848</v>
      </c>
      <c r="Q621" s="17">
        <v>0.104815169497042</v>
      </c>
      <c r="R621" s="17"/>
      <c r="S621" s="17">
        <v>0.111270107151255</v>
      </c>
      <c r="T621" s="17">
        <v>0.16499686337504599</v>
      </c>
      <c r="U621" s="17">
        <v>8.4354683979550399E-2</v>
      </c>
      <c r="V621" s="17"/>
      <c r="W621" s="17">
        <v>0.113532458030581</v>
      </c>
      <c r="X621" s="17">
        <v>0.21153669033124101</v>
      </c>
      <c r="Y621" s="17">
        <v>0.13299600287088001</v>
      </c>
      <c r="Z621" s="17">
        <v>0.124777349809164</v>
      </c>
      <c r="AA621" s="17">
        <v>0.13273279950137801</v>
      </c>
      <c r="AB621" s="17"/>
      <c r="AC621" s="17">
        <v>0.14604164251636001</v>
      </c>
      <c r="AD621" s="17">
        <v>0.167864936714124</v>
      </c>
      <c r="AE621" s="17">
        <v>0.23232086935097501</v>
      </c>
    </row>
    <row r="622" spans="2:31" x14ac:dyDescent="0.35">
      <c r="B622" t="s">
        <v>231</v>
      </c>
      <c r="C622" s="17">
        <v>0.13515030433651601</v>
      </c>
      <c r="D622" s="17">
        <v>0.141408171943043</v>
      </c>
      <c r="E622" s="17">
        <v>0.12994533729308999</v>
      </c>
      <c r="F622" s="17"/>
      <c r="G622" s="17">
        <v>0.14483364435999199</v>
      </c>
      <c r="H622" s="17">
        <v>0.20961399351114701</v>
      </c>
      <c r="I622" s="17">
        <v>0.126381783284573</v>
      </c>
      <c r="J622" s="17">
        <v>0.15375918728221599</v>
      </c>
      <c r="K622" s="17">
        <v>0.12278930755266</v>
      </c>
      <c r="L622" s="17">
        <v>8.9418459396386804E-2</v>
      </c>
      <c r="M622" s="17"/>
      <c r="N622" s="17">
        <v>0.15550346212642899</v>
      </c>
      <c r="O622" s="17">
        <v>0.15004092291195001</v>
      </c>
      <c r="P622" s="17">
        <v>0.135482304837097</v>
      </c>
      <c r="Q622" s="17">
        <v>9.2901652526168402E-2</v>
      </c>
      <c r="R622" s="17"/>
      <c r="S622" s="17">
        <v>9.14044984163081E-2</v>
      </c>
      <c r="T622" s="17">
        <v>0.17389919340690899</v>
      </c>
      <c r="U622" s="17">
        <v>0.17421309650389799</v>
      </c>
      <c r="V622" s="17"/>
      <c r="W622" s="17">
        <v>0.10645638724517301</v>
      </c>
      <c r="X622" s="17">
        <v>0.17939542551888199</v>
      </c>
      <c r="Y622" s="17">
        <v>9.7539560010670101E-2</v>
      </c>
      <c r="Z622" s="17">
        <v>0.248199160994966</v>
      </c>
      <c r="AA622" s="17">
        <v>0.11887841701379601</v>
      </c>
      <c r="AB622" s="17"/>
      <c r="AC622" s="17">
        <v>0.13904006616004799</v>
      </c>
      <c r="AD622" s="17">
        <v>0.17245099285716001</v>
      </c>
      <c r="AE622" s="17">
        <v>0.105293599002206</v>
      </c>
    </row>
    <row r="623" spans="2:31" x14ac:dyDescent="0.35">
      <c r="B623" t="s">
        <v>284</v>
      </c>
      <c r="C623" s="17">
        <v>0.13402717752209001</v>
      </c>
      <c r="D623" s="17">
        <v>0.142793580799216</v>
      </c>
      <c r="E623" s="17">
        <v>0.12641158652151199</v>
      </c>
      <c r="F623" s="17"/>
      <c r="G623" s="17">
        <v>0.19505740750643899</v>
      </c>
      <c r="H623" s="17">
        <v>0.20961399351114701</v>
      </c>
      <c r="I623" s="17">
        <v>0.13155059535428401</v>
      </c>
      <c r="J623" s="17">
        <v>0.111024184744639</v>
      </c>
      <c r="K623" s="17">
        <v>0.10121907673688001</v>
      </c>
      <c r="L623" s="17">
        <v>9.2994156103641104E-2</v>
      </c>
      <c r="M623" s="17"/>
      <c r="N623" s="17">
        <v>0.139659539563012</v>
      </c>
      <c r="O623" s="17">
        <v>0.153030966401518</v>
      </c>
      <c r="P623" s="17">
        <v>0.106882744950291</v>
      </c>
      <c r="Q623" s="17">
        <v>0.1228228093781</v>
      </c>
      <c r="R623" s="17"/>
      <c r="S623" s="17">
        <v>0.109649787029932</v>
      </c>
      <c r="T623" s="17">
        <v>0.15052173870740801</v>
      </c>
      <c r="U623" s="17">
        <v>0.119490978478398</v>
      </c>
      <c r="V623" s="17"/>
      <c r="W623" s="17">
        <v>0.10129171709460499</v>
      </c>
      <c r="X623" s="17">
        <v>0.158960445330526</v>
      </c>
      <c r="Y623" s="17">
        <v>0.14810997509767901</v>
      </c>
      <c r="Z623" s="17">
        <v>0.35739739758769301</v>
      </c>
      <c r="AA623" s="17">
        <v>0.14593638293369901</v>
      </c>
      <c r="AB623" s="17"/>
      <c r="AC623" s="17">
        <v>0.15338915899157601</v>
      </c>
      <c r="AD623" s="17">
        <v>0.15944134827423401</v>
      </c>
      <c r="AE623" s="17">
        <v>0.15586111734454799</v>
      </c>
    </row>
    <row r="624" spans="2:31" x14ac:dyDescent="0.35">
      <c r="B624" t="s">
        <v>96</v>
      </c>
      <c r="C624" s="17">
        <v>0.13137490815951799</v>
      </c>
      <c r="D624" s="17">
        <v>0.10230490263021499</v>
      </c>
      <c r="E624" s="17">
        <v>0.15827842131688699</v>
      </c>
      <c r="F624" s="17"/>
      <c r="G624" s="17">
        <v>0.141137736117978</v>
      </c>
      <c r="H624" s="17">
        <v>0.12797787603527899</v>
      </c>
      <c r="I624" s="17">
        <v>0.16859882575753199</v>
      </c>
      <c r="J624" s="17">
        <v>0.173356739901319</v>
      </c>
      <c r="K624" s="17">
        <v>0.113066637548834</v>
      </c>
      <c r="L624" s="17">
        <v>8.6787738775462794E-2</v>
      </c>
      <c r="M624" s="17"/>
      <c r="N624" s="17">
        <v>0.10704723073481</v>
      </c>
      <c r="O624" s="17">
        <v>0.128122130906448</v>
      </c>
      <c r="P624" s="17">
        <v>0.13764889560885599</v>
      </c>
      <c r="Q624" s="17">
        <v>0.16587168259645901</v>
      </c>
      <c r="R624" s="17"/>
      <c r="S624" s="17">
        <v>0.102168812870521</v>
      </c>
      <c r="T624" s="17">
        <v>0.116474365753509</v>
      </c>
      <c r="U624" s="17">
        <v>0.18759290137524401</v>
      </c>
      <c r="V624" s="17"/>
      <c r="W624" s="17">
        <v>0.104228772548651</v>
      </c>
      <c r="X624" s="17">
        <v>9.4594525453593398E-2</v>
      </c>
      <c r="Y624" s="17">
        <v>0.109568471074771</v>
      </c>
      <c r="Z624" s="17">
        <v>0.19427459065033501</v>
      </c>
      <c r="AA624" s="17">
        <v>0.20092879023311999</v>
      </c>
      <c r="AB624" s="17"/>
      <c r="AC624" s="17">
        <v>9.8061805452219195E-2</v>
      </c>
      <c r="AD624" s="17">
        <v>0.112796108698416</v>
      </c>
      <c r="AE624" s="17">
        <v>0.13571141723701399</v>
      </c>
    </row>
    <row r="625" spans="2:31" x14ac:dyDescent="0.35">
      <c r="B625" t="s">
        <v>232</v>
      </c>
      <c r="C625" s="17">
        <v>9.9661852644894106E-2</v>
      </c>
      <c r="D625" s="17">
        <v>9.4122242175863596E-2</v>
      </c>
      <c r="E625" s="17">
        <v>0.105554903290207</v>
      </c>
      <c r="F625" s="17"/>
      <c r="G625" s="17">
        <v>0.17827012426847899</v>
      </c>
      <c r="H625" s="17">
        <v>0.123794509851685</v>
      </c>
      <c r="I625" s="17">
        <v>8.7989245541279598E-2</v>
      </c>
      <c r="J625" s="17">
        <v>9.8247094909896901E-2</v>
      </c>
      <c r="K625" s="17">
        <v>6.6213087958637201E-2</v>
      </c>
      <c r="L625" s="17">
        <v>7.5319880205436507E-2</v>
      </c>
      <c r="M625" s="17"/>
      <c r="N625" s="17">
        <v>9.6366829937737195E-2</v>
      </c>
      <c r="O625" s="17">
        <v>0.100924371449574</v>
      </c>
      <c r="P625" s="17">
        <v>0.111679362868103</v>
      </c>
      <c r="Q625" s="17">
        <v>9.97121468484959E-2</v>
      </c>
      <c r="R625" s="17"/>
      <c r="S625" s="17">
        <v>6.8438432087173803E-2</v>
      </c>
      <c r="T625" s="17">
        <v>0.103108482372338</v>
      </c>
      <c r="U625" s="17">
        <v>0.13129925538419501</v>
      </c>
      <c r="V625" s="17"/>
      <c r="W625" s="17">
        <v>7.2411816961107697E-2</v>
      </c>
      <c r="X625" s="17">
        <v>0.124720522748423</v>
      </c>
      <c r="Y625" s="17">
        <v>7.1913473104443695E-2</v>
      </c>
      <c r="Z625" s="17">
        <v>0.201163915006903</v>
      </c>
      <c r="AA625" s="17">
        <v>0.124240487804252</v>
      </c>
      <c r="AB625" s="17"/>
      <c r="AC625" s="17">
        <v>8.3489496078474404E-2</v>
      </c>
      <c r="AD625" s="17">
        <v>0.120504021496067</v>
      </c>
      <c r="AE625" s="17">
        <v>0.131410126400894</v>
      </c>
    </row>
    <row r="626" spans="2:31" x14ac:dyDescent="0.35">
      <c r="B626" t="s">
        <v>235</v>
      </c>
      <c r="C626" s="17">
        <v>5.7724171670487899E-2</v>
      </c>
      <c r="D626" s="17">
        <v>6.2603671376869494E-2</v>
      </c>
      <c r="E626" s="17">
        <v>5.3386299160158399E-2</v>
      </c>
      <c r="F626" s="17"/>
      <c r="G626" s="17">
        <v>6.7011046384406595E-2</v>
      </c>
      <c r="H626" s="17">
        <v>0.16042920240602601</v>
      </c>
      <c r="I626" s="17">
        <v>7.1496823060681697E-2</v>
      </c>
      <c r="J626" s="17">
        <v>6.1283488261218801E-2</v>
      </c>
      <c r="K626" s="17">
        <v>2.82881097970114E-2</v>
      </c>
      <c r="L626" s="17">
        <v>0</v>
      </c>
      <c r="M626" s="17"/>
      <c r="N626" s="17">
        <v>7.5706055959798096E-2</v>
      </c>
      <c r="O626" s="17">
        <v>5.07484126218384E-2</v>
      </c>
      <c r="P626" s="17">
        <v>3.9642296898182501E-2</v>
      </c>
      <c r="Q626" s="17">
        <v>5.4786489814748499E-2</v>
      </c>
      <c r="R626" s="17"/>
      <c r="S626" s="17">
        <v>3.9407310130474597E-2</v>
      </c>
      <c r="T626" s="17">
        <v>6.0622237655694397E-2</v>
      </c>
      <c r="U626" s="17">
        <v>8.7484786768342301E-2</v>
      </c>
      <c r="V626" s="17"/>
      <c r="W626" s="17">
        <v>3.3333353660672603E-2</v>
      </c>
      <c r="X626" s="17">
        <v>7.7194530526953103E-2</v>
      </c>
      <c r="Y626" s="17">
        <v>7.7428041792076296E-2</v>
      </c>
      <c r="Z626" s="17">
        <v>0</v>
      </c>
      <c r="AA626" s="17">
        <v>8.3029180703908204E-2</v>
      </c>
      <c r="AB626" s="17"/>
      <c r="AC626" s="17">
        <v>5.8021489190895399E-2</v>
      </c>
      <c r="AD626" s="17">
        <v>7.1500658562209704E-2</v>
      </c>
      <c r="AE626" s="17">
        <v>9.1622271027129706E-2</v>
      </c>
    </row>
    <row r="627" spans="2:31" x14ac:dyDescent="0.35">
      <c r="B627" t="s">
        <v>234</v>
      </c>
      <c r="C627" s="17">
        <v>3.2887614723641899E-2</v>
      </c>
      <c r="D627" s="17">
        <v>3.8236409545894703E-2</v>
      </c>
      <c r="E627" s="17">
        <v>2.7954409151703299E-2</v>
      </c>
      <c r="F627" s="17"/>
      <c r="G627" s="17">
        <v>5.7477493063043297E-2</v>
      </c>
      <c r="H627" s="17">
        <v>4.50014249215272E-2</v>
      </c>
      <c r="I627" s="17">
        <v>3.4209711945046899E-2</v>
      </c>
      <c r="J627" s="17">
        <v>3.5862673390339897E-2</v>
      </c>
      <c r="K627" s="17">
        <v>3.94273736729229E-2</v>
      </c>
      <c r="L627" s="17">
        <v>0</v>
      </c>
      <c r="M627" s="17"/>
      <c r="N627" s="17">
        <v>4.1222250575061299E-2</v>
      </c>
      <c r="O627" s="17">
        <v>3.57025026404649E-2</v>
      </c>
      <c r="P627" s="17">
        <v>2.8596894695295999E-2</v>
      </c>
      <c r="Q627" s="17">
        <v>2.1592246820209E-2</v>
      </c>
      <c r="R627" s="17"/>
      <c r="S627" s="17">
        <v>3.5138830340304801E-2</v>
      </c>
      <c r="T627" s="17">
        <v>3.4465555516325498E-2</v>
      </c>
      <c r="U627" s="17">
        <v>1.27664055961097E-2</v>
      </c>
      <c r="V627" s="17"/>
      <c r="W627" s="17">
        <v>2.79822051557687E-2</v>
      </c>
      <c r="X627" s="17">
        <v>4.9789753851836302E-2</v>
      </c>
      <c r="Y627" s="17">
        <v>2.66851098319369E-2</v>
      </c>
      <c r="Z627" s="17">
        <v>0.21361077776611301</v>
      </c>
      <c r="AA627" s="17">
        <v>2.8177304520952299E-2</v>
      </c>
      <c r="AB627" s="17"/>
      <c r="AC627" s="17">
        <v>2.75449543630467E-2</v>
      </c>
      <c r="AD627" s="17">
        <v>5.5901101083406297E-2</v>
      </c>
      <c r="AE627" s="17">
        <v>1.42262936178221E-2</v>
      </c>
    </row>
    <row r="628" spans="2:31" x14ac:dyDescent="0.35">
      <c r="B628" t="s">
        <v>236</v>
      </c>
      <c r="C628" s="17">
        <v>5.5449792341408797E-3</v>
      </c>
      <c r="D628" s="17">
        <v>4.8461801779479301E-3</v>
      </c>
      <c r="E628" s="17">
        <v>6.2471727430359596E-3</v>
      </c>
      <c r="F628" s="17"/>
      <c r="G628" s="17">
        <v>0</v>
      </c>
      <c r="H628" s="17">
        <v>7.0263987293029103E-3</v>
      </c>
      <c r="I628" s="17">
        <v>0</v>
      </c>
      <c r="J628" s="17">
        <v>5.7713958888995498E-3</v>
      </c>
      <c r="K628" s="17">
        <v>1.26416593872086E-2</v>
      </c>
      <c r="L628" s="17">
        <v>6.2064173281783097E-3</v>
      </c>
      <c r="M628" s="17"/>
      <c r="N628" s="17">
        <v>4.3439955031749303E-3</v>
      </c>
      <c r="O628" s="17">
        <v>8.7135107112961893E-3</v>
      </c>
      <c r="P628" s="17">
        <v>0</v>
      </c>
      <c r="Q628" s="17">
        <v>4.7591620686462301E-3</v>
      </c>
      <c r="R628" s="17"/>
      <c r="S628" s="17">
        <v>5.2710192633382202E-3</v>
      </c>
      <c r="T628" s="17">
        <v>7.40860427612639E-3</v>
      </c>
      <c r="U628" s="17">
        <v>0</v>
      </c>
      <c r="V628" s="17"/>
      <c r="W628" s="17">
        <v>4.1863751627642101E-3</v>
      </c>
      <c r="X628" s="17">
        <v>3.0168840367502201E-3</v>
      </c>
      <c r="Y628" s="17">
        <v>2.2368508870398499E-2</v>
      </c>
      <c r="Z628" s="17">
        <v>0</v>
      </c>
      <c r="AA628" s="17">
        <v>0</v>
      </c>
      <c r="AB628" s="17"/>
      <c r="AC628" s="17">
        <v>3.78692014013262E-3</v>
      </c>
      <c r="AD628" s="17">
        <v>2.2062256634045301E-3</v>
      </c>
      <c r="AE628" s="17">
        <v>2.5264814883592401E-2</v>
      </c>
    </row>
    <row r="629" spans="2:31" x14ac:dyDescent="0.35">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17"/>
    </row>
    <row r="630" spans="2:31" x14ac:dyDescent="0.35">
      <c r="B630" s="6" t="s">
        <v>290</v>
      </c>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row>
    <row r="631" spans="2:31" x14ac:dyDescent="0.35">
      <c r="B631" s="24" t="s">
        <v>60</v>
      </c>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row>
    <row r="632" spans="2:31" x14ac:dyDescent="0.35">
      <c r="B632" t="s">
        <v>238</v>
      </c>
      <c r="C632" s="17">
        <v>0.32547642668183102</v>
      </c>
      <c r="D632" s="17">
        <v>0.29251735408320501</v>
      </c>
      <c r="E632" s="17">
        <v>0.35704006425434598</v>
      </c>
      <c r="F632" s="17"/>
      <c r="G632" s="17">
        <v>0.22716218645827299</v>
      </c>
      <c r="H632" s="17">
        <v>0.219321059516216</v>
      </c>
      <c r="I632" s="17">
        <v>0.31565585732094897</v>
      </c>
      <c r="J632" s="17">
        <v>0.37787605848956501</v>
      </c>
      <c r="K632" s="17">
        <v>0.38012968183072299</v>
      </c>
      <c r="L632" s="17">
        <v>0.38260161071729398</v>
      </c>
      <c r="M632" s="17"/>
      <c r="N632" s="17">
        <v>0.32562483782783602</v>
      </c>
      <c r="O632" s="17">
        <v>0.34695662376195202</v>
      </c>
      <c r="P632" s="17">
        <v>0.31261265548598499</v>
      </c>
      <c r="Q632" s="17">
        <v>0.31084235244290198</v>
      </c>
      <c r="R632" s="17"/>
      <c r="S632" s="17">
        <v>0.36203280252121001</v>
      </c>
      <c r="T632" s="17">
        <v>0.33416293641947697</v>
      </c>
      <c r="U632" s="17">
        <v>0.27099469106258101</v>
      </c>
      <c r="V632" s="17"/>
      <c r="W632" s="17">
        <v>0.36094958053715998</v>
      </c>
      <c r="X632" s="17">
        <v>0.30017787528175399</v>
      </c>
      <c r="Y632" s="17">
        <v>0.26444248621880001</v>
      </c>
      <c r="Z632" s="17">
        <v>0.31036215159962999</v>
      </c>
      <c r="AA632" s="17">
        <v>0.28708826766211798</v>
      </c>
      <c r="AB632" s="17"/>
      <c r="AC632" s="17">
        <v>0.28668921957454602</v>
      </c>
      <c r="AD632" s="17">
        <v>0.30663175379570101</v>
      </c>
      <c r="AE632" s="17">
        <v>0.29353256347479001</v>
      </c>
    </row>
    <row r="633" spans="2:31" x14ac:dyDescent="0.35">
      <c r="B633" t="s">
        <v>246</v>
      </c>
      <c r="C633" s="17">
        <v>0.31233988844003602</v>
      </c>
      <c r="D633" s="17">
        <v>0.30393518813315801</v>
      </c>
      <c r="E633" s="17">
        <v>0.32049970770601799</v>
      </c>
      <c r="F633" s="17"/>
      <c r="G633" s="17">
        <v>0.23319162079189201</v>
      </c>
      <c r="H633" s="17">
        <v>0.18703209841541199</v>
      </c>
      <c r="I633" s="17">
        <v>0.264953722895304</v>
      </c>
      <c r="J633" s="17">
        <v>0.341961518736349</v>
      </c>
      <c r="K633" s="17">
        <v>0.35564046163155999</v>
      </c>
      <c r="L633" s="17">
        <v>0.42604653201454201</v>
      </c>
      <c r="M633" s="17"/>
      <c r="N633" s="17">
        <v>0.35523445494403</v>
      </c>
      <c r="O633" s="17">
        <v>0.30635587194178598</v>
      </c>
      <c r="P633" s="17">
        <v>0.31056250872825297</v>
      </c>
      <c r="Q633" s="17">
        <v>0.26028372877730099</v>
      </c>
      <c r="R633" s="17"/>
      <c r="S633" s="17">
        <v>0.37755090003724301</v>
      </c>
      <c r="T633" s="17">
        <v>0.32330773910234201</v>
      </c>
      <c r="U633" s="17">
        <v>0.205610042067777</v>
      </c>
      <c r="V633" s="17"/>
      <c r="W633" s="17">
        <v>0.369695485074721</v>
      </c>
      <c r="X633" s="17">
        <v>0.34689442348723898</v>
      </c>
      <c r="Y633" s="17">
        <v>0.310959055735541</v>
      </c>
      <c r="Z633" s="17">
        <v>8.8833427956948902E-2</v>
      </c>
      <c r="AA633" s="17">
        <v>0.22157197811297799</v>
      </c>
      <c r="AB633" s="17"/>
      <c r="AC633" s="17">
        <v>0.27963526502045499</v>
      </c>
      <c r="AD633" s="17">
        <v>0.31965482761769498</v>
      </c>
      <c r="AE633" s="17">
        <v>0.28242844014164298</v>
      </c>
    </row>
    <row r="634" spans="2:31" x14ac:dyDescent="0.35">
      <c r="B634" t="s">
        <v>240</v>
      </c>
      <c r="C634" s="17">
        <v>0.27171123828246901</v>
      </c>
      <c r="D634" s="17">
        <v>0.237977973868471</v>
      </c>
      <c r="E634" s="17">
        <v>0.30370165743136401</v>
      </c>
      <c r="F634" s="17"/>
      <c r="G634" s="17">
        <v>0.33116753442574898</v>
      </c>
      <c r="H634" s="17">
        <v>0.27000854952916298</v>
      </c>
      <c r="I634" s="17">
        <v>0.24846130041470599</v>
      </c>
      <c r="J634" s="17">
        <v>0.27165570117409199</v>
      </c>
      <c r="K634" s="17">
        <v>0.267771341217932</v>
      </c>
      <c r="L634" s="17">
        <v>0.25773249570546503</v>
      </c>
      <c r="M634" s="17"/>
      <c r="N634" s="17">
        <v>0.28657070683302199</v>
      </c>
      <c r="O634" s="17">
        <v>0.29275651906932698</v>
      </c>
      <c r="P634" s="17">
        <v>0.25099348718935099</v>
      </c>
      <c r="Q634" s="17">
        <v>0.23887514422873299</v>
      </c>
      <c r="R634" s="17"/>
      <c r="S634" s="17">
        <v>0.28755804620900999</v>
      </c>
      <c r="T634" s="17">
        <v>0.25707335212430699</v>
      </c>
      <c r="U634" s="17">
        <v>0.247497248458421</v>
      </c>
      <c r="V634" s="17"/>
      <c r="W634" s="17">
        <v>0.274227938602708</v>
      </c>
      <c r="X634" s="17">
        <v>0.29001935854654298</v>
      </c>
      <c r="Y634" s="17">
        <v>0.27116238134363502</v>
      </c>
      <c r="Z634" s="17">
        <v>0.3010886670997</v>
      </c>
      <c r="AA634" s="17">
        <v>0.26707801613666998</v>
      </c>
      <c r="AB634" s="17"/>
      <c r="AC634" s="17">
        <v>0.26925312130073698</v>
      </c>
      <c r="AD634" s="17">
        <v>0.29821272560255602</v>
      </c>
      <c r="AE634" s="17">
        <v>0.27260365755694899</v>
      </c>
    </row>
    <row r="635" spans="2:31" x14ac:dyDescent="0.35">
      <c r="B635" t="s">
        <v>286</v>
      </c>
      <c r="C635" s="17">
        <v>0.239161869614608</v>
      </c>
      <c r="D635" s="17">
        <v>0.19477800590004599</v>
      </c>
      <c r="E635" s="17">
        <v>0.283098802781513</v>
      </c>
      <c r="F635" s="17"/>
      <c r="G635" s="17">
        <v>0.25353672570443397</v>
      </c>
      <c r="H635" s="17">
        <v>0.24190295461195199</v>
      </c>
      <c r="I635" s="17">
        <v>0.20280853770257901</v>
      </c>
      <c r="J635" s="17">
        <v>0.24610152150460901</v>
      </c>
      <c r="K635" s="17">
        <v>0.222420187139032</v>
      </c>
      <c r="L635" s="17">
        <v>0.27098820262911799</v>
      </c>
      <c r="M635" s="17"/>
      <c r="N635" s="17">
        <v>0.27422716661602198</v>
      </c>
      <c r="O635" s="17">
        <v>0.22616962122055401</v>
      </c>
      <c r="P635" s="17">
        <v>0.192400445614025</v>
      </c>
      <c r="Q635" s="17">
        <v>0.24402657171648401</v>
      </c>
      <c r="R635" s="17"/>
      <c r="S635" s="17">
        <v>0.26957415735425699</v>
      </c>
      <c r="T635" s="17">
        <v>0.218109383319296</v>
      </c>
      <c r="U635" s="17">
        <v>0.21666937084386101</v>
      </c>
      <c r="V635" s="17"/>
      <c r="W635" s="17">
        <v>0.26749551488163598</v>
      </c>
      <c r="X635" s="17">
        <v>0.25668421995466101</v>
      </c>
      <c r="Y635" s="17">
        <v>0.20452683975880401</v>
      </c>
      <c r="Z635" s="17">
        <v>0.41477469277301598</v>
      </c>
      <c r="AA635" s="17">
        <v>0.20854517139040399</v>
      </c>
      <c r="AB635" s="17"/>
      <c r="AC635" s="17">
        <v>0.28697329407172201</v>
      </c>
      <c r="AD635" s="17">
        <v>0.22966080203147399</v>
      </c>
      <c r="AE635" s="17">
        <v>0.25129701816390398</v>
      </c>
    </row>
    <row r="636" spans="2:31" x14ac:dyDescent="0.35">
      <c r="B636" t="s">
        <v>242</v>
      </c>
      <c r="C636" s="17">
        <v>0.222035169840688</v>
      </c>
      <c r="D636" s="17">
        <v>0.24452523221243699</v>
      </c>
      <c r="E636" s="17">
        <v>0.201783475758463</v>
      </c>
      <c r="F636" s="17"/>
      <c r="G636" s="17">
        <v>7.8962509677968695E-2</v>
      </c>
      <c r="H636" s="17">
        <v>0.123794509851685</v>
      </c>
      <c r="I636" s="17">
        <v>0.17806990398168199</v>
      </c>
      <c r="J636" s="17">
        <v>0.31906116634223097</v>
      </c>
      <c r="K636" s="17">
        <v>0.30427972550747201</v>
      </c>
      <c r="L636" s="17">
        <v>0.27992744439725398</v>
      </c>
      <c r="M636" s="17"/>
      <c r="N636" s="17">
        <v>0.22228950065426101</v>
      </c>
      <c r="O636" s="17">
        <v>0.233103257842603</v>
      </c>
      <c r="P636" s="17">
        <v>0.21033951681938001</v>
      </c>
      <c r="Q636" s="17">
        <v>0.22013596654506401</v>
      </c>
      <c r="R636" s="17"/>
      <c r="S636" s="17">
        <v>0.28993314396818898</v>
      </c>
      <c r="T636" s="17">
        <v>0.23036821295817</v>
      </c>
      <c r="U636" s="17">
        <v>0.13740971482359901</v>
      </c>
      <c r="V636" s="17"/>
      <c r="W636" s="17">
        <v>0.28310431449019602</v>
      </c>
      <c r="X636" s="17">
        <v>0.20109117575680699</v>
      </c>
      <c r="Y636" s="17">
        <v>0.211013017318051</v>
      </c>
      <c r="Z636" s="17">
        <v>0.12342181118580201</v>
      </c>
      <c r="AA636" s="17">
        <v>0.16263115805188399</v>
      </c>
      <c r="AB636" s="17"/>
      <c r="AC636" s="17">
        <v>0.21477755401408199</v>
      </c>
      <c r="AD636" s="17">
        <v>0.20918821309475999</v>
      </c>
      <c r="AE636" s="17">
        <v>0.187254698521827</v>
      </c>
    </row>
    <row r="637" spans="2:31" x14ac:dyDescent="0.35">
      <c r="B637" t="s">
        <v>275</v>
      </c>
      <c r="C637" s="17">
        <v>0.18778516147749799</v>
      </c>
      <c r="D637" s="17">
        <v>0.18316570484088701</v>
      </c>
      <c r="E637" s="17">
        <v>0.193312949019496</v>
      </c>
      <c r="F637" s="17"/>
      <c r="G637" s="17">
        <v>0.214124514149165</v>
      </c>
      <c r="H637" s="17">
        <v>0.20392792841972701</v>
      </c>
      <c r="I637" s="17">
        <v>0.180161316880805</v>
      </c>
      <c r="J637" s="17">
        <v>0.24389965498793301</v>
      </c>
      <c r="K637" s="17">
        <v>0.147364329391034</v>
      </c>
      <c r="L637" s="17">
        <v>0.170944756930002</v>
      </c>
      <c r="M637" s="17"/>
      <c r="N637" s="17">
        <v>0.19493702931818199</v>
      </c>
      <c r="O637" s="17">
        <v>0.18916191222102599</v>
      </c>
      <c r="P637" s="17">
        <v>0.18414731947084201</v>
      </c>
      <c r="Q637" s="17">
        <v>0.182055176721486</v>
      </c>
      <c r="R637" s="17"/>
      <c r="S637" s="17">
        <v>0.23088136610531501</v>
      </c>
      <c r="T637" s="17">
        <v>0.15161818080193101</v>
      </c>
      <c r="U637" s="17">
        <v>0.17801404139727101</v>
      </c>
      <c r="V637" s="17"/>
      <c r="W637" s="17">
        <v>0.20767265933593601</v>
      </c>
      <c r="X637" s="17">
        <v>0.18893555391833</v>
      </c>
      <c r="Y637" s="17">
        <v>0.157373494318165</v>
      </c>
      <c r="Z637" s="17">
        <v>8.8833427956948902E-2</v>
      </c>
      <c r="AA637" s="17">
        <v>0.168065820619931</v>
      </c>
      <c r="AB637" s="17"/>
      <c r="AC637" s="17">
        <v>0.207607941222442</v>
      </c>
      <c r="AD637" s="17">
        <v>0.173642374478606</v>
      </c>
      <c r="AE637" s="17">
        <v>0.192981578336198</v>
      </c>
    </row>
    <row r="638" spans="2:31" x14ac:dyDescent="0.35">
      <c r="B638" t="s">
        <v>287</v>
      </c>
      <c r="C638" s="17">
        <v>0.18572820193290299</v>
      </c>
      <c r="D638" s="17">
        <v>0.15447739086123199</v>
      </c>
      <c r="E638" s="17">
        <v>0.21676593399542901</v>
      </c>
      <c r="F638" s="17"/>
      <c r="G638" s="17">
        <v>0.20928869420476801</v>
      </c>
      <c r="H638" s="17">
        <v>0.25745845097838399</v>
      </c>
      <c r="I638" s="17">
        <v>0.25879892455412801</v>
      </c>
      <c r="J638" s="17">
        <v>0.16173244968779199</v>
      </c>
      <c r="K638" s="17">
        <v>0.151785714285714</v>
      </c>
      <c r="L638" s="17">
        <v>0.108037711380922</v>
      </c>
      <c r="M638" s="17"/>
      <c r="N638" s="17">
        <v>0.175841206070497</v>
      </c>
      <c r="O638" s="17">
        <v>0.16891701719956101</v>
      </c>
      <c r="P638" s="17">
        <v>0.22261698435513499</v>
      </c>
      <c r="Q638" s="17">
        <v>0.19746495389584501</v>
      </c>
      <c r="R638" s="17"/>
      <c r="S638" s="17">
        <v>0.16407880382904</v>
      </c>
      <c r="T638" s="17">
        <v>0.18741587636309101</v>
      </c>
      <c r="U638" s="17">
        <v>0.22987633758807699</v>
      </c>
      <c r="V638" s="17"/>
      <c r="W638" s="17">
        <v>0.12916703824401399</v>
      </c>
      <c r="X638" s="17">
        <v>0.26773942941869799</v>
      </c>
      <c r="Y638" s="17">
        <v>0.134153531859414</v>
      </c>
      <c r="Z638" s="17">
        <v>0.202519453630265</v>
      </c>
      <c r="AA638" s="17">
        <v>0.16687464935847399</v>
      </c>
      <c r="AB638" s="17"/>
      <c r="AC638" s="17">
        <v>0.13291960608869099</v>
      </c>
      <c r="AD638" s="17">
        <v>0.25902902151169299</v>
      </c>
      <c r="AE638" s="17">
        <v>0.110875902661432</v>
      </c>
    </row>
    <row r="639" spans="2:31" x14ac:dyDescent="0.35">
      <c r="B639" t="s">
        <v>245</v>
      </c>
      <c r="C639" s="17">
        <v>0.16411818054008301</v>
      </c>
      <c r="D639" s="17">
        <v>0.169863975395737</v>
      </c>
      <c r="E639" s="17">
        <v>0.15957375920660199</v>
      </c>
      <c r="F639" s="17"/>
      <c r="G639" s="17">
        <v>0.174712302593897</v>
      </c>
      <c r="H639" s="17">
        <v>0.13500427476458199</v>
      </c>
      <c r="I639" s="17">
        <v>0.179055890253147</v>
      </c>
      <c r="J639" s="17">
        <v>0.142216395504417</v>
      </c>
      <c r="K639" s="17">
        <v>0.166638066120263</v>
      </c>
      <c r="L639" s="17">
        <v>0.17367758136995901</v>
      </c>
      <c r="M639" s="17"/>
      <c r="N639" s="17">
        <v>0.13543381005979599</v>
      </c>
      <c r="O639" s="17">
        <v>0.19990796788589901</v>
      </c>
      <c r="P639" s="17">
        <v>0.132364673107632</v>
      </c>
      <c r="Q639" s="17">
        <v>0.187331786660103</v>
      </c>
      <c r="R639" s="17"/>
      <c r="S639" s="17">
        <v>0.209591278756278</v>
      </c>
      <c r="T639" s="17">
        <v>0.131123858194725</v>
      </c>
      <c r="U639" s="17">
        <v>0.17775005570847999</v>
      </c>
      <c r="V639" s="17"/>
      <c r="W639" s="17">
        <v>0.16949718233279601</v>
      </c>
      <c r="X639" s="17">
        <v>0.17741153747237001</v>
      </c>
      <c r="Y639" s="17">
        <v>8.3771848645133207E-2</v>
      </c>
      <c r="Z639" s="17">
        <v>0.321453475735478</v>
      </c>
      <c r="AA639" s="17">
        <v>0.13548101593669101</v>
      </c>
      <c r="AB639" s="17"/>
      <c r="AC639" s="17">
        <v>0.17265193082295099</v>
      </c>
      <c r="AD639" s="17">
        <v>0.15495031082011301</v>
      </c>
      <c r="AE639" s="17">
        <v>0.108956699695056</v>
      </c>
    </row>
    <row r="640" spans="2:31" x14ac:dyDescent="0.35">
      <c r="B640" t="s">
        <v>241</v>
      </c>
      <c r="C640" s="17">
        <v>0.137044773521421</v>
      </c>
      <c r="D640" s="17">
        <v>8.1557668620888202E-2</v>
      </c>
      <c r="E640" s="17">
        <v>0.18909347041605701</v>
      </c>
      <c r="F640" s="17"/>
      <c r="G640" s="17">
        <v>0.18405406666099</v>
      </c>
      <c r="H640" s="17">
        <v>0.17147660204897999</v>
      </c>
      <c r="I640" s="17">
        <v>0.18422470232285801</v>
      </c>
      <c r="J640" s="17">
        <v>0.13287547024329399</v>
      </c>
      <c r="K640" s="17">
        <v>0.107057055503646</v>
      </c>
      <c r="L640" s="17">
        <v>7.4374904119106203E-2</v>
      </c>
      <c r="M640" s="17"/>
      <c r="N640" s="17">
        <v>0.141135384837447</v>
      </c>
      <c r="O640" s="17">
        <v>0.139723899493232</v>
      </c>
      <c r="P640" s="17">
        <v>0.13545461757735899</v>
      </c>
      <c r="Q640" s="17">
        <v>0.13174371793832801</v>
      </c>
      <c r="R640" s="17"/>
      <c r="S640" s="17">
        <v>0.12614067722626501</v>
      </c>
      <c r="T640" s="17">
        <v>0.126384297435884</v>
      </c>
      <c r="U640" s="17">
        <v>0.17964101256016499</v>
      </c>
      <c r="V640" s="17"/>
      <c r="W640" s="17">
        <v>0.11539494898326499</v>
      </c>
      <c r="X640" s="17">
        <v>0.16962329094982101</v>
      </c>
      <c r="Y640" s="17">
        <v>0.13343008051543501</v>
      </c>
      <c r="Z640" s="17">
        <v>0.124777349809164</v>
      </c>
      <c r="AA640" s="17">
        <v>0.17492808482842001</v>
      </c>
      <c r="AB640" s="17"/>
      <c r="AC640" s="17">
        <v>0.13435503017793099</v>
      </c>
      <c r="AD640" s="17">
        <v>0.181370508282065</v>
      </c>
      <c r="AE640" s="17">
        <v>9.5942825914226898E-2</v>
      </c>
    </row>
    <row r="641" spans="2:31" x14ac:dyDescent="0.35">
      <c r="B641" t="s">
        <v>288</v>
      </c>
      <c r="C641" s="17">
        <v>0.13085155789980099</v>
      </c>
      <c r="D641" s="17">
        <v>0.18253901439450601</v>
      </c>
      <c r="E641" s="17">
        <v>7.9878437690280399E-2</v>
      </c>
      <c r="F641" s="17"/>
      <c r="G641" s="17">
        <v>8.3798329622366205E-2</v>
      </c>
      <c r="H641" s="17">
        <v>8.2913306295197803E-2</v>
      </c>
      <c r="I641" s="17">
        <v>0.13770539369545901</v>
      </c>
      <c r="J641" s="17">
        <v>0.13424313309884101</v>
      </c>
      <c r="K641" s="17">
        <v>0.14665603245499101</v>
      </c>
      <c r="L641" s="17">
        <v>0.169259012395408</v>
      </c>
      <c r="M641" s="17"/>
      <c r="N641" s="17">
        <v>0.126694460736093</v>
      </c>
      <c r="O641" s="17">
        <v>0.134458718808076</v>
      </c>
      <c r="P641" s="17">
        <v>0.15179345200055699</v>
      </c>
      <c r="Q641" s="17">
        <v>0.120155963389787</v>
      </c>
      <c r="R641" s="17"/>
      <c r="S641" s="17">
        <v>0.120806450769969</v>
      </c>
      <c r="T641" s="17">
        <v>0.16315916922311899</v>
      </c>
      <c r="U641" s="17">
        <v>9.4248582576777207E-2</v>
      </c>
      <c r="V641" s="17"/>
      <c r="W641" s="17">
        <v>0.155972866468787</v>
      </c>
      <c r="X641" s="17">
        <v>8.4590409435250799E-2</v>
      </c>
      <c r="Y641" s="17">
        <v>0.16898538339781299</v>
      </c>
      <c r="Z641" s="17">
        <v>0.19291905202697299</v>
      </c>
      <c r="AA641" s="17">
        <v>0.11849853066414499</v>
      </c>
      <c r="AB641" s="17"/>
      <c r="AC641" s="17">
        <v>0.15639553916537</v>
      </c>
      <c r="AD641" s="17">
        <v>0.114560987844274</v>
      </c>
      <c r="AE641" s="17">
        <v>0.16769419849927999</v>
      </c>
    </row>
    <row r="642" spans="2:31" x14ac:dyDescent="0.35">
      <c r="B642" t="s">
        <v>289</v>
      </c>
      <c r="C642" s="17">
        <v>0.12498698073463101</v>
      </c>
      <c r="D642" s="17">
        <v>0.15758152754105401</v>
      </c>
      <c r="E642" s="17">
        <v>9.4482836635922093E-2</v>
      </c>
      <c r="F642" s="17"/>
      <c r="G642" s="17">
        <v>0.123210541177635</v>
      </c>
      <c r="H642" s="17">
        <v>8.5819483659461196E-2</v>
      </c>
      <c r="I642" s="17">
        <v>8.60172729983497E-2</v>
      </c>
      <c r="J642" s="17">
        <v>0.15032302270859699</v>
      </c>
      <c r="K642" s="17">
        <v>0.131717878981231</v>
      </c>
      <c r="L642" s="17">
        <v>0.16305259506722999</v>
      </c>
      <c r="M642" s="17"/>
      <c r="N642" s="17">
        <v>0.131573235781173</v>
      </c>
      <c r="O642" s="17">
        <v>0.10358563393299899</v>
      </c>
      <c r="P642" s="17">
        <v>0.12025701618687799</v>
      </c>
      <c r="Q642" s="17">
        <v>0.14455992607680199</v>
      </c>
      <c r="R642" s="17"/>
      <c r="S642" s="17">
        <v>0.16264762396881299</v>
      </c>
      <c r="T642" s="17">
        <v>0.111406146677616</v>
      </c>
      <c r="U642" s="17">
        <v>0.10119930433308801</v>
      </c>
      <c r="V642" s="17"/>
      <c r="W642" s="17">
        <v>0.169349632753651</v>
      </c>
      <c r="X642" s="17">
        <v>9.4372475682911294E-2</v>
      </c>
      <c r="Y642" s="17">
        <v>9.5440678617907504E-2</v>
      </c>
      <c r="Z642" s="17">
        <v>0.124777349809164</v>
      </c>
      <c r="AA642" s="17">
        <v>9.3538242503799496E-2</v>
      </c>
      <c r="AB642" s="17"/>
      <c r="AC642" s="17">
        <v>0.16156517709590201</v>
      </c>
      <c r="AD642" s="17">
        <v>0.11537739111478899</v>
      </c>
      <c r="AE642" s="17">
        <v>0.10576760849892</v>
      </c>
    </row>
    <row r="643" spans="2:31" x14ac:dyDescent="0.35">
      <c r="B643" t="s">
        <v>96</v>
      </c>
      <c r="C643" s="17">
        <v>0.107753969543827</v>
      </c>
      <c r="D643" s="17">
        <v>7.8921878810755894E-2</v>
      </c>
      <c r="E643" s="17">
        <v>0.13601666609384899</v>
      </c>
      <c r="F643" s="17"/>
      <c r="G643" s="17">
        <v>0.12676836285221699</v>
      </c>
      <c r="H643" s="17">
        <v>0.118108444760266</v>
      </c>
      <c r="I643" s="17">
        <v>0.142754765408977</v>
      </c>
      <c r="J643" s="17">
        <v>0.10525278885573899</v>
      </c>
      <c r="K643" s="17">
        <v>8.7783318774417196E-2</v>
      </c>
      <c r="L643" s="17">
        <v>7.8793473093657404E-2</v>
      </c>
      <c r="M643" s="17"/>
      <c r="N643" s="17">
        <v>7.6950622878702302E-2</v>
      </c>
      <c r="O643" s="17">
        <v>0.104327630870981</v>
      </c>
      <c r="P643" s="17">
        <v>0.100398223038336</v>
      </c>
      <c r="Q643" s="17">
        <v>0.16155017858840501</v>
      </c>
      <c r="R643" s="17"/>
      <c r="S643" s="17">
        <v>7.23156839500919E-2</v>
      </c>
      <c r="T643" s="17">
        <v>9.2564941984271606E-2</v>
      </c>
      <c r="U643" s="17">
        <v>0.16939871079886601</v>
      </c>
      <c r="V643" s="17"/>
      <c r="W643" s="17">
        <v>7.2107922832039206E-2</v>
      </c>
      <c r="X643" s="17">
        <v>9.4835237998797603E-2</v>
      </c>
      <c r="Y643" s="17">
        <v>9.7353136481689695E-2</v>
      </c>
      <c r="Z643" s="17">
        <v>0.19427459065033501</v>
      </c>
      <c r="AA643" s="17">
        <v>0.18381982365390001</v>
      </c>
      <c r="AB643" s="17"/>
      <c r="AC643" s="17">
        <v>7.2792506735912796E-2</v>
      </c>
      <c r="AD643" s="17">
        <v>9.6799153362573095E-2</v>
      </c>
      <c r="AE643" s="17">
        <v>9.1774088513767199E-2</v>
      </c>
    </row>
    <row r="644" spans="2:31" x14ac:dyDescent="0.35">
      <c r="B644" t="s">
        <v>247</v>
      </c>
      <c r="C644" s="17">
        <v>8.4430206329518698E-2</v>
      </c>
      <c r="D644" s="17">
        <v>9.6721399631711405E-2</v>
      </c>
      <c r="E644" s="17">
        <v>7.3145926167016803E-2</v>
      </c>
      <c r="F644" s="17"/>
      <c r="G644" s="17">
        <v>9.9307614590510504E-2</v>
      </c>
      <c r="H644" s="17">
        <v>0.10974171239308</v>
      </c>
      <c r="I644" s="17">
        <v>9.4263484238648707E-2</v>
      </c>
      <c r="J644" s="17">
        <v>5.7847323687599997E-2</v>
      </c>
      <c r="K644" s="17">
        <v>7.6644054898505704E-2</v>
      </c>
      <c r="L644" s="17">
        <v>7.3532031851809398E-2</v>
      </c>
      <c r="M644" s="17"/>
      <c r="N644" s="17">
        <v>8.3310252974363896E-2</v>
      </c>
      <c r="O644" s="17">
        <v>9.0159575345991005E-2</v>
      </c>
      <c r="P644" s="17">
        <v>7.4691251069136697E-2</v>
      </c>
      <c r="Q644" s="17">
        <v>8.7581783814719094E-2</v>
      </c>
      <c r="R644" s="17"/>
      <c r="S644" s="17">
        <v>0.114660955382637</v>
      </c>
      <c r="T644" s="17">
        <v>6.3667085996483602E-2</v>
      </c>
      <c r="U644" s="17">
        <v>7.0163333726032104E-2</v>
      </c>
      <c r="V644" s="17"/>
      <c r="W644" s="17">
        <v>9.4089513973048905E-2</v>
      </c>
      <c r="X644" s="17">
        <v>8.4900412139881296E-2</v>
      </c>
      <c r="Y644" s="17">
        <v>8.1118883777271306E-2</v>
      </c>
      <c r="Z644" s="17">
        <v>0.124777349809164</v>
      </c>
      <c r="AA644" s="17">
        <v>5.75949905385248E-2</v>
      </c>
      <c r="AB644" s="17"/>
      <c r="AC644" s="17">
        <v>0.11732459771011799</v>
      </c>
      <c r="AD644" s="17">
        <v>7.3806767391452102E-2</v>
      </c>
      <c r="AE644" s="17">
        <v>6.3709325812399395E-2</v>
      </c>
    </row>
    <row r="645" spans="2:31" x14ac:dyDescent="0.35">
      <c r="B645" t="s">
        <v>249</v>
      </c>
      <c r="C645" s="17">
        <v>4.96814734627943E-2</v>
      </c>
      <c r="D645" s="17">
        <v>5.6524759902594597E-2</v>
      </c>
      <c r="E645" s="17">
        <v>4.34144728173348E-2</v>
      </c>
      <c r="F645" s="17"/>
      <c r="G645" s="17">
        <v>9.8167702888126998E-2</v>
      </c>
      <c r="H645" s="17">
        <v>6.4740287471552499E-2</v>
      </c>
      <c r="I645" s="17">
        <v>3.3104285317388897E-2</v>
      </c>
      <c r="J645" s="17">
        <v>3.3527442075059199E-2</v>
      </c>
      <c r="K645" s="17">
        <v>4.4642857142857199E-2</v>
      </c>
      <c r="L645" s="17">
        <v>3.72385039690699E-2</v>
      </c>
      <c r="M645" s="17"/>
      <c r="N645" s="17">
        <v>4.6763111615398402E-2</v>
      </c>
      <c r="O645" s="17">
        <v>3.9035054071999503E-2</v>
      </c>
      <c r="P645" s="17">
        <v>5.7545024451432003E-2</v>
      </c>
      <c r="Q645" s="17">
        <v>6.3673721653019794E-2</v>
      </c>
      <c r="R645" s="17"/>
      <c r="S645" s="17">
        <v>3.2443136345004099E-2</v>
      </c>
      <c r="T645" s="17">
        <v>5.3181384248333199E-2</v>
      </c>
      <c r="U645" s="17">
        <v>3.4391631394945298E-2</v>
      </c>
      <c r="V645" s="17"/>
      <c r="W645" s="17">
        <v>4.5669222140135697E-2</v>
      </c>
      <c r="X645" s="17">
        <v>8.4556222299981498E-2</v>
      </c>
      <c r="Y645" s="17">
        <v>3.5209602439823497E-2</v>
      </c>
      <c r="Z645" s="17">
        <v>0</v>
      </c>
      <c r="AA645" s="17">
        <v>1.40701792981952E-2</v>
      </c>
      <c r="AB645" s="17"/>
      <c r="AC645" s="17">
        <v>5.5243718740531501E-2</v>
      </c>
      <c r="AD645" s="17">
        <v>6.6509547798354093E-2</v>
      </c>
      <c r="AE645" s="17">
        <v>4.5524856704029698E-2</v>
      </c>
    </row>
    <row r="646" spans="2:31" x14ac:dyDescent="0.35">
      <c r="B646" t="s">
        <v>250</v>
      </c>
      <c r="C646" s="17">
        <v>2.50669401022664E-2</v>
      </c>
      <c r="D646" s="17">
        <v>1.99816916046766E-2</v>
      </c>
      <c r="E646" s="17">
        <v>3.0087295416524201E-2</v>
      </c>
      <c r="F646" s="17"/>
      <c r="G646" s="17">
        <v>6.4593136412207902E-2</v>
      </c>
      <c r="H646" s="17">
        <v>4.0818058737934003E-2</v>
      </c>
      <c r="I646" s="17">
        <v>1.75978491082559E-2</v>
      </c>
      <c r="J646" s="17">
        <v>5.7713958888995498E-3</v>
      </c>
      <c r="K646" s="17">
        <v>2.1570230815779998E-2</v>
      </c>
      <c r="L646" s="17">
        <v>1.0624986302729501E-2</v>
      </c>
      <c r="M646" s="17"/>
      <c r="N646" s="17">
        <v>1.8123279246552999E-2</v>
      </c>
      <c r="O646" s="17">
        <v>1.7248698484180099E-2</v>
      </c>
      <c r="P646" s="17">
        <v>5.0863958873305901E-2</v>
      </c>
      <c r="Q646" s="17">
        <v>2.70846617099854E-2</v>
      </c>
      <c r="R646" s="17"/>
      <c r="S646" s="17">
        <v>2.8358502157687201E-2</v>
      </c>
      <c r="T646" s="17">
        <v>2.3083595283109298E-2</v>
      </c>
      <c r="U646" s="17">
        <v>2.2751331214639701E-2</v>
      </c>
      <c r="V646" s="17"/>
      <c r="W646" s="17">
        <v>2.9546311851581301E-2</v>
      </c>
      <c r="X646" s="17">
        <v>4.16612305337885E-2</v>
      </c>
      <c r="Y646" s="17">
        <v>0</v>
      </c>
      <c r="Z646" s="17">
        <v>0</v>
      </c>
      <c r="AA646" s="17">
        <v>1.3407317964451E-2</v>
      </c>
      <c r="AB646" s="17"/>
      <c r="AC646" s="17">
        <v>4.08571593101364E-2</v>
      </c>
      <c r="AD646" s="17">
        <v>3.1501712839850503E-2</v>
      </c>
      <c r="AE646" s="17">
        <v>0</v>
      </c>
    </row>
    <row r="647" spans="2:31" x14ac:dyDescent="0.35">
      <c r="B647" t="s">
        <v>236</v>
      </c>
      <c r="C647" s="17">
        <v>2.0057361738560001E-2</v>
      </c>
      <c r="D647" s="17">
        <v>3.2408237318634701E-2</v>
      </c>
      <c r="E647" s="17">
        <v>6.6128961155618102E-3</v>
      </c>
      <c r="F647" s="17"/>
      <c r="G647" s="17">
        <v>0</v>
      </c>
      <c r="H647" s="17">
        <v>0</v>
      </c>
      <c r="I647" s="17">
        <v>1.4520449937668E-2</v>
      </c>
      <c r="J647" s="17">
        <v>1.49270899885418E-2</v>
      </c>
      <c r="K647" s="17">
        <v>2.82881097970114E-2</v>
      </c>
      <c r="L647" s="17">
        <v>4.6075641918172199E-2</v>
      </c>
      <c r="M647" s="17"/>
      <c r="N647" s="17">
        <v>2.06520435572865E-2</v>
      </c>
      <c r="O647" s="17">
        <v>2.58740767397862E-2</v>
      </c>
      <c r="P647" s="17">
        <v>5.6735804215385498E-3</v>
      </c>
      <c r="Q647" s="17">
        <v>2.0797684378906601E-2</v>
      </c>
      <c r="R647" s="17"/>
      <c r="S647" s="17">
        <v>2.8171921577884999E-2</v>
      </c>
      <c r="T647" s="17">
        <v>1.9263901440903199E-2</v>
      </c>
      <c r="U647" s="17">
        <v>1.22751683440458E-2</v>
      </c>
      <c r="V647" s="17"/>
      <c r="W647" s="17">
        <v>3.26303906290802E-2</v>
      </c>
      <c r="X647" s="17">
        <v>2.11462258674305E-2</v>
      </c>
      <c r="Y647" s="17">
        <v>1.76917998522171E-2</v>
      </c>
      <c r="Z647" s="17">
        <v>0</v>
      </c>
      <c r="AA647" s="17">
        <v>6.1977782374655699E-3</v>
      </c>
      <c r="AB647" s="17"/>
      <c r="AC647" s="17">
        <v>3.6081101465884599E-2</v>
      </c>
      <c r="AD647" s="17">
        <v>8.4040500115540508E-3</v>
      </c>
      <c r="AE647" s="17">
        <v>1.9982558999064402E-2</v>
      </c>
    </row>
    <row r="648" spans="2:31" x14ac:dyDescent="0.35">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row>
    <row r="649" spans="2:31" x14ac:dyDescent="0.35">
      <c r="B649" s="6" t="s">
        <v>254</v>
      </c>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row>
    <row r="650" spans="2:31" x14ac:dyDescent="0.35">
      <c r="B650" s="24" t="s">
        <v>60</v>
      </c>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row>
    <row r="651" spans="2:31" x14ac:dyDescent="0.35">
      <c r="B651" t="s">
        <v>291</v>
      </c>
      <c r="C651" s="17">
        <v>0.39718147170118201</v>
      </c>
      <c r="D651" s="17">
        <v>0.435101985084766</v>
      </c>
      <c r="E651" s="17">
        <v>0.35730697096343</v>
      </c>
      <c r="F651" s="17"/>
      <c r="G651" s="17">
        <v>0.45579416044063098</v>
      </c>
      <c r="H651" s="17">
        <v>0.417662143295913</v>
      </c>
      <c r="I651" s="17">
        <v>0.375829069970744</v>
      </c>
      <c r="J651" s="17">
        <v>0.33879208375993902</v>
      </c>
      <c r="K651" s="17">
        <v>0.40487630694752003</v>
      </c>
      <c r="L651" s="17">
        <v>0.39238372475272698</v>
      </c>
      <c r="M651" s="17"/>
      <c r="N651" s="17">
        <v>0.43969889975995702</v>
      </c>
      <c r="O651" s="17">
        <v>0.36645432574313402</v>
      </c>
      <c r="P651" s="17">
        <v>0.42681983068129398</v>
      </c>
      <c r="Q651" s="17">
        <v>0.35088087948102098</v>
      </c>
      <c r="R651" s="17"/>
      <c r="S651" s="17">
        <v>0.36482310254842598</v>
      </c>
      <c r="T651" s="17">
        <v>0.43811299456852199</v>
      </c>
      <c r="U651" s="17">
        <v>0.32516023245735398</v>
      </c>
      <c r="V651" s="17"/>
      <c r="W651" s="17">
        <v>0.39648504683425101</v>
      </c>
      <c r="X651" s="17">
        <v>0.42357873955492098</v>
      </c>
      <c r="Y651" s="17">
        <v>0.42565302111585002</v>
      </c>
      <c r="Z651" s="17">
        <v>0.24684362237160401</v>
      </c>
      <c r="AA651" s="17">
        <v>0.34601316363877499</v>
      </c>
      <c r="AB651" s="17"/>
      <c r="AC651" s="17">
        <v>0.43474848602493299</v>
      </c>
      <c r="AD651" s="17">
        <v>0.43821848207226799</v>
      </c>
      <c r="AE651" s="17">
        <v>0.36266740248277701</v>
      </c>
    </row>
    <row r="652" spans="2:31" x14ac:dyDescent="0.35">
      <c r="B652" t="s">
        <v>292</v>
      </c>
      <c r="C652" s="17">
        <v>0.37286907779110001</v>
      </c>
      <c r="D652" s="17">
        <v>0.39921848567211199</v>
      </c>
      <c r="E652" s="17">
        <v>0.34980296031487901</v>
      </c>
      <c r="F652" s="17"/>
      <c r="G652" s="17">
        <v>0.28825120388273701</v>
      </c>
      <c r="H652" s="17">
        <v>0.32219873844993602</v>
      </c>
      <c r="I652" s="17">
        <v>0.37484308369927899</v>
      </c>
      <c r="J652" s="17">
        <v>0.360561870822866</v>
      </c>
      <c r="K652" s="17">
        <v>0.41071428571428598</v>
      </c>
      <c r="L652" s="17">
        <v>0.43056720480812699</v>
      </c>
      <c r="M652" s="17"/>
      <c r="N652" s="17">
        <v>0.364575149182644</v>
      </c>
      <c r="O652" s="17">
        <v>0.408727723574274</v>
      </c>
      <c r="P652" s="17">
        <v>0.36207237018489402</v>
      </c>
      <c r="Q652" s="17">
        <v>0.35509565931131998</v>
      </c>
      <c r="R652" s="17"/>
      <c r="S652" s="17">
        <v>0.46087860677363202</v>
      </c>
      <c r="T652" s="17">
        <v>0.34000999184657998</v>
      </c>
      <c r="U652" s="17">
        <v>0.36384718471996402</v>
      </c>
      <c r="V652" s="17"/>
      <c r="W652" s="17">
        <v>0.41025674167825099</v>
      </c>
      <c r="X652" s="17">
        <v>0.36475492450275598</v>
      </c>
      <c r="Y652" s="17">
        <v>0.33914713324878798</v>
      </c>
      <c r="Z652" s="17">
        <v>0.43034736326955603</v>
      </c>
      <c r="AA652" s="17">
        <v>0.35193340819284602</v>
      </c>
      <c r="AB652" s="17"/>
      <c r="AC652" s="17">
        <v>0.35680427157913203</v>
      </c>
      <c r="AD652" s="17">
        <v>0.36280298026339902</v>
      </c>
      <c r="AE652" s="17">
        <v>0.41720360151895303</v>
      </c>
    </row>
    <row r="653" spans="2:31" x14ac:dyDescent="0.35">
      <c r="B653" t="s">
        <v>96</v>
      </c>
      <c r="C653" s="17">
        <v>0.22994945050771801</v>
      </c>
      <c r="D653" s="17">
        <v>0.16567952924312199</v>
      </c>
      <c r="E653" s="17">
        <v>0.29289006872169199</v>
      </c>
      <c r="F653" s="17"/>
      <c r="G653" s="17">
        <v>0.25595463567663301</v>
      </c>
      <c r="H653" s="17">
        <v>0.26013911825415098</v>
      </c>
      <c r="I653" s="17">
        <v>0.24932784632997801</v>
      </c>
      <c r="J653" s="17">
        <v>0.30064604541719497</v>
      </c>
      <c r="K653" s="17">
        <v>0.184409407338195</v>
      </c>
      <c r="L653" s="17">
        <v>0.177049070439146</v>
      </c>
      <c r="M653" s="17"/>
      <c r="N653" s="17">
        <v>0.19572595105740001</v>
      </c>
      <c r="O653" s="17">
        <v>0.224817950682591</v>
      </c>
      <c r="P653" s="17">
        <v>0.211107799133811</v>
      </c>
      <c r="Q653" s="17">
        <v>0.29402346120765799</v>
      </c>
      <c r="R653" s="17"/>
      <c r="S653" s="17">
        <v>0.174298290677941</v>
      </c>
      <c r="T653" s="17">
        <v>0.221877013584898</v>
      </c>
      <c r="U653" s="17">
        <v>0.310992582822682</v>
      </c>
      <c r="V653" s="17"/>
      <c r="W653" s="17">
        <v>0.193258211487497</v>
      </c>
      <c r="X653" s="17">
        <v>0.21166633594232301</v>
      </c>
      <c r="Y653" s="17">
        <v>0.235199845635362</v>
      </c>
      <c r="Z653" s="17">
        <v>0.32280901435884002</v>
      </c>
      <c r="AA653" s="17">
        <v>0.30205342816837899</v>
      </c>
      <c r="AB653" s="17"/>
      <c r="AC653" s="17">
        <v>0.20844724239593401</v>
      </c>
      <c r="AD653" s="17">
        <v>0.19897853766433199</v>
      </c>
      <c r="AE653" s="17">
        <v>0.22012899599826999</v>
      </c>
    </row>
    <row r="654" spans="2:31" x14ac:dyDescent="0.35">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row>
    <row r="655" spans="2:31" x14ac:dyDescent="0.35">
      <c r="B655" s="6" t="s">
        <v>302</v>
      </c>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row>
    <row r="656" spans="2:31" x14ac:dyDescent="0.35">
      <c r="B656" s="24" t="s">
        <v>60</v>
      </c>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row>
    <row r="657" spans="2:31" x14ac:dyDescent="0.35">
      <c r="B657" t="s">
        <v>293</v>
      </c>
      <c r="C657" s="17">
        <v>0.56585312999931903</v>
      </c>
      <c r="D657" s="17">
        <v>0.51925431125329802</v>
      </c>
      <c r="E657" s="17">
        <v>0.61382775002826195</v>
      </c>
      <c r="F657" s="17"/>
      <c r="G657" s="17">
        <v>0.55615730285293197</v>
      </c>
      <c r="H657" s="17">
        <v>0.51475453668682403</v>
      </c>
      <c r="I657" s="17">
        <v>0.58688381891362196</v>
      </c>
      <c r="J657" s="17">
        <v>0.64389372857336202</v>
      </c>
      <c r="K657" s="17">
        <v>0.57134276978936005</v>
      </c>
      <c r="L657" s="17">
        <v>0.53408424339546401</v>
      </c>
      <c r="M657" s="17"/>
      <c r="N657" s="17">
        <v>0.58289834829977705</v>
      </c>
      <c r="O657" s="17">
        <v>0.58975511112552603</v>
      </c>
      <c r="P657" s="17">
        <v>0.55559542800753903</v>
      </c>
      <c r="Q657" s="17">
        <v>0.52618619922604204</v>
      </c>
      <c r="R657" s="17"/>
      <c r="S657" s="17">
        <v>0.508375197018338</v>
      </c>
      <c r="T657" s="17">
        <v>0.63356655094372205</v>
      </c>
      <c r="U657" s="17">
        <v>0.50907809621423905</v>
      </c>
      <c r="V657" s="17"/>
      <c r="W657" s="17">
        <v>0.51250897838751597</v>
      </c>
      <c r="X657" s="17">
        <v>0.61089925895885799</v>
      </c>
      <c r="Y657" s="17">
        <v>0.61350890612810605</v>
      </c>
      <c r="Z657" s="17">
        <v>0.28310801860728402</v>
      </c>
      <c r="AA657" s="17">
        <v>0.52757049946053503</v>
      </c>
      <c r="AB657" s="17"/>
      <c r="AC657" s="17">
        <v>0.462126918617636</v>
      </c>
      <c r="AD657" s="17">
        <v>0.59524388209786805</v>
      </c>
      <c r="AE657" s="17">
        <v>0.55458705962453503</v>
      </c>
    </row>
    <row r="658" spans="2:31" x14ac:dyDescent="0.35">
      <c r="B658" t="s">
        <v>294</v>
      </c>
      <c r="C658" s="17">
        <v>0.47298147979927702</v>
      </c>
      <c r="D658" s="17">
        <v>0.51442278079417902</v>
      </c>
      <c r="E658" s="17">
        <v>0.432382952465452</v>
      </c>
      <c r="F658" s="17"/>
      <c r="G658" s="17">
        <v>0.46518962719456203</v>
      </c>
      <c r="H658" s="17">
        <v>0.334748837000716</v>
      </c>
      <c r="I658" s="17">
        <v>0.429608603566976</v>
      </c>
      <c r="J658" s="17">
        <v>0.50986545870885402</v>
      </c>
      <c r="K658" s="17">
        <v>0.47108939490615698</v>
      </c>
      <c r="L658" s="17">
        <v>0.58289270975359397</v>
      </c>
      <c r="M658" s="17"/>
      <c r="N658" s="17">
        <v>0.53326946410565901</v>
      </c>
      <c r="O658" s="17">
        <v>0.49531845018779103</v>
      </c>
      <c r="P658" s="17">
        <v>0.43097693102784101</v>
      </c>
      <c r="Q658" s="17">
        <v>0.38508433130552899</v>
      </c>
      <c r="R658" s="17"/>
      <c r="S658" s="17">
        <v>0.45007941092880599</v>
      </c>
      <c r="T658" s="17">
        <v>0.51854217233048505</v>
      </c>
      <c r="U658" s="17">
        <v>0.39332982821661899</v>
      </c>
      <c r="V658" s="17"/>
      <c r="W658" s="17">
        <v>0.46849464984632599</v>
      </c>
      <c r="X658" s="17">
        <v>0.47083004601230599</v>
      </c>
      <c r="Y658" s="17">
        <v>0.60470318733189898</v>
      </c>
      <c r="Z658" s="17">
        <v>0.64363766665220401</v>
      </c>
      <c r="AA658" s="17">
        <v>0.38896770553746601</v>
      </c>
      <c r="AB658" s="17"/>
      <c r="AC658" s="17">
        <v>0.46935363184986401</v>
      </c>
      <c r="AD658" s="17">
        <v>0.48714500071424899</v>
      </c>
      <c r="AE658" s="17">
        <v>0.51455801163368198</v>
      </c>
    </row>
    <row r="659" spans="2:31" x14ac:dyDescent="0.35">
      <c r="B659" t="s">
        <v>295</v>
      </c>
      <c r="C659" s="17">
        <v>0.431808528506329</v>
      </c>
      <c r="D659" s="17">
        <v>0.47230153352321402</v>
      </c>
      <c r="E659" s="17">
        <v>0.39187744758277798</v>
      </c>
      <c r="F659" s="17"/>
      <c r="G659" s="17">
        <v>0.28691950292608298</v>
      </c>
      <c r="H659" s="17">
        <v>0.27151124843698898</v>
      </c>
      <c r="I659" s="17">
        <v>0.40376454321842098</v>
      </c>
      <c r="J659" s="17">
        <v>0.47853988315047102</v>
      </c>
      <c r="K659" s="17">
        <v>0.51272746102641997</v>
      </c>
      <c r="L659" s="17">
        <v>0.54828492640544801</v>
      </c>
      <c r="M659" s="17"/>
      <c r="N659" s="17">
        <v>0.45722672759823302</v>
      </c>
      <c r="O659" s="17">
        <v>0.45140217368829</v>
      </c>
      <c r="P659" s="17">
        <v>0.37674360078160501</v>
      </c>
      <c r="Q659" s="17">
        <v>0.41003780973348902</v>
      </c>
      <c r="R659" s="17"/>
      <c r="S659" s="17">
        <v>0.45494243546514801</v>
      </c>
      <c r="T659" s="17">
        <v>0.49329504582299299</v>
      </c>
      <c r="U659" s="17">
        <v>0.27159961555013701</v>
      </c>
      <c r="V659" s="17"/>
      <c r="W659" s="17">
        <v>0.46067543360786201</v>
      </c>
      <c r="X659" s="17">
        <v>0.42749083136521998</v>
      </c>
      <c r="Y659" s="17">
        <v>0.51320750822458705</v>
      </c>
      <c r="Z659" s="17">
        <v>0.62941409205912902</v>
      </c>
      <c r="AA659" s="17">
        <v>0.31968973294736602</v>
      </c>
      <c r="AB659" s="17"/>
      <c r="AC659" s="17">
        <v>0.394130622105555</v>
      </c>
      <c r="AD659" s="17">
        <v>0.44678925678072701</v>
      </c>
      <c r="AE659" s="17">
        <v>0.48245244522108299</v>
      </c>
    </row>
    <row r="660" spans="2:31" x14ac:dyDescent="0.35">
      <c r="B660" t="s">
        <v>296</v>
      </c>
      <c r="C660" s="17">
        <v>0.212124038869242</v>
      </c>
      <c r="D660" s="17">
        <v>0.19163964975852299</v>
      </c>
      <c r="E660" s="17">
        <v>0.23299856075206701</v>
      </c>
      <c r="F660" s="17"/>
      <c r="G660" s="17">
        <v>0.145835469494944</v>
      </c>
      <c r="H660" s="17">
        <v>0.20811129460332001</v>
      </c>
      <c r="I660" s="17">
        <v>0.227786052135862</v>
      </c>
      <c r="J660" s="17">
        <v>0.160631516429454</v>
      </c>
      <c r="K660" s="17">
        <v>0.242488022443515</v>
      </c>
      <c r="L660" s="17">
        <v>0.24710750940273499</v>
      </c>
      <c r="M660" s="17"/>
      <c r="N660" s="17">
        <v>0.19246323935042201</v>
      </c>
      <c r="O660" s="17">
        <v>0.219217915828955</v>
      </c>
      <c r="P660" s="17">
        <v>0.24304824191072699</v>
      </c>
      <c r="Q660" s="17">
        <v>0.22269103210000901</v>
      </c>
      <c r="R660" s="17"/>
      <c r="S660" s="17">
        <v>0.23629042984978799</v>
      </c>
      <c r="T660" s="17">
        <v>0.204548624505034</v>
      </c>
      <c r="U660" s="17">
        <v>0.23610059640359399</v>
      </c>
      <c r="V660" s="17"/>
      <c r="W660" s="17">
        <v>0.23903482657299999</v>
      </c>
      <c r="X660" s="17">
        <v>0.206131572581634</v>
      </c>
      <c r="Y660" s="17">
        <v>0.1066898115949</v>
      </c>
      <c r="Z660" s="17">
        <v>0.24684362237160401</v>
      </c>
      <c r="AA660" s="17">
        <v>0.25859229968677</v>
      </c>
      <c r="AB660" s="17"/>
      <c r="AC660" s="17">
        <v>0.24149458817419001</v>
      </c>
      <c r="AD660" s="17">
        <v>0.18882358998454199</v>
      </c>
      <c r="AE660" s="17">
        <v>0.22946085826584101</v>
      </c>
    </row>
    <row r="661" spans="2:31" x14ac:dyDescent="0.35">
      <c r="B661" t="s">
        <v>297</v>
      </c>
      <c r="C661" s="17">
        <v>0.19005536266651299</v>
      </c>
      <c r="D661" s="17">
        <v>0.17487940293759899</v>
      </c>
      <c r="E661" s="17">
        <v>0.202057199026526</v>
      </c>
      <c r="F661" s="17"/>
      <c r="G661" s="17">
        <v>0.34809290423113998</v>
      </c>
      <c r="H661" s="17">
        <v>0.182848732231818</v>
      </c>
      <c r="I661" s="17">
        <v>0.15013443073400401</v>
      </c>
      <c r="J661" s="17">
        <v>0.165116747898535</v>
      </c>
      <c r="K661" s="17">
        <v>0.17406424203753701</v>
      </c>
      <c r="L661" s="17">
        <v>0.15590120165272101</v>
      </c>
      <c r="M661" s="17"/>
      <c r="N661" s="17">
        <v>0.163878461541305</v>
      </c>
      <c r="O661" s="17">
        <v>0.24109750279682399</v>
      </c>
      <c r="P661" s="17">
        <v>0.18998711385448699</v>
      </c>
      <c r="Q661" s="17">
        <v>0.169123652408878</v>
      </c>
      <c r="R661" s="17"/>
      <c r="S661" s="17">
        <v>0.19409989306924899</v>
      </c>
      <c r="T661" s="17">
        <v>0.13883335904270799</v>
      </c>
      <c r="U661" s="17">
        <v>0.249570030353959</v>
      </c>
      <c r="V661" s="17"/>
      <c r="W661" s="17">
        <v>0.18708166774859999</v>
      </c>
      <c r="X661" s="17">
        <v>0.155208064864645</v>
      </c>
      <c r="Y661" s="17">
        <v>0.13969875012604799</v>
      </c>
      <c r="Z661" s="17">
        <v>0.16657553177805001</v>
      </c>
      <c r="AA661" s="17">
        <v>0.214513719874005</v>
      </c>
      <c r="AB661" s="17"/>
      <c r="AC661" s="17">
        <v>0.170215263664862</v>
      </c>
      <c r="AD661" s="17">
        <v>0.17330860397842601</v>
      </c>
      <c r="AE661" s="17">
        <v>0.19270409551482501</v>
      </c>
    </row>
    <row r="662" spans="2:31" x14ac:dyDescent="0.35">
      <c r="B662" t="s">
        <v>298</v>
      </c>
      <c r="C662" s="17">
        <v>0.160877425661407</v>
      </c>
      <c r="D662" s="17">
        <v>0.167189229144666</v>
      </c>
      <c r="E662" s="17">
        <v>0.15577157664034</v>
      </c>
      <c r="F662" s="17"/>
      <c r="G662" s="17">
        <v>0.185523854185075</v>
      </c>
      <c r="H662" s="17">
        <v>0.22516948987757901</v>
      </c>
      <c r="I662" s="17">
        <v>0.12933974209896701</v>
      </c>
      <c r="J662" s="17">
        <v>0.10401849079879601</v>
      </c>
      <c r="K662" s="17">
        <v>0.17114525265415401</v>
      </c>
      <c r="L662" s="17">
        <v>0.15590120165272101</v>
      </c>
      <c r="M662" s="17"/>
      <c r="N662" s="17">
        <v>0.193596468527541</v>
      </c>
      <c r="O662" s="17">
        <v>0.13482382536137399</v>
      </c>
      <c r="P662" s="17">
        <v>0.14223547123392899</v>
      </c>
      <c r="Q662" s="17">
        <v>0.157688466628984</v>
      </c>
      <c r="R662" s="17"/>
      <c r="S662" s="17">
        <v>0.186804091951289</v>
      </c>
      <c r="T662" s="17">
        <v>0.144010178302095</v>
      </c>
      <c r="U662" s="17">
        <v>0.16491002751740899</v>
      </c>
      <c r="V662" s="17"/>
      <c r="W662" s="17">
        <v>0.19115723415070099</v>
      </c>
      <c r="X662" s="17">
        <v>0.15028723504087599</v>
      </c>
      <c r="Y662" s="17">
        <v>0.192600152418089</v>
      </c>
      <c r="Z662" s="17">
        <v>0</v>
      </c>
      <c r="AA662" s="17">
        <v>0.13606104308258801</v>
      </c>
      <c r="AB662" s="17"/>
      <c r="AC662" s="17">
        <v>0.17708187737203901</v>
      </c>
      <c r="AD662" s="17">
        <v>0.15044174033054999</v>
      </c>
      <c r="AE662" s="17">
        <v>0.172932098425672</v>
      </c>
    </row>
    <row r="663" spans="2:31" x14ac:dyDescent="0.35">
      <c r="B663" t="s">
        <v>299</v>
      </c>
      <c r="C663" s="17">
        <v>8.8478290722759104E-2</v>
      </c>
      <c r="D663" s="17">
        <v>9.1563374199974498E-2</v>
      </c>
      <c r="E663" s="17">
        <v>8.6040360850211495E-2</v>
      </c>
      <c r="F663" s="17"/>
      <c r="G663" s="17">
        <v>0.14953137773695799</v>
      </c>
      <c r="H663" s="17">
        <v>0.105558346209486</v>
      </c>
      <c r="I663" s="17">
        <v>9.7340883409236606E-2</v>
      </c>
      <c r="J663" s="17">
        <v>8.9039534447378499E-2</v>
      </c>
      <c r="K663" s="17">
        <v>5.5073824082725702E-2</v>
      </c>
      <c r="L663" s="17">
        <v>6.11191971954528E-2</v>
      </c>
      <c r="M663" s="17"/>
      <c r="N663" s="17">
        <v>7.5095461024726098E-2</v>
      </c>
      <c r="O663" s="17">
        <v>0.107493825009347</v>
      </c>
      <c r="P663" s="17">
        <v>8.5822712356443107E-2</v>
      </c>
      <c r="Q663" s="17">
        <v>8.8886192900466898E-2</v>
      </c>
      <c r="R663" s="17"/>
      <c r="S663" s="17">
        <v>9.3532172296608596E-2</v>
      </c>
      <c r="T663" s="17">
        <v>7.88777114754831E-2</v>
      </c>
      <c r="U663" s="17">
        <v>0.113500729361418</v>
      </c>
      <c r="V663" s="17"/>
      <c r="W663" s="17">
        <v>9.8717395148982506E-2</v>
      </c>
      <c r="X663" s="17">
        <v>9.3216990642567304E-2</v>
      </c>
      <c r="Y663" s="17">
        <v>7.5171051140271603E-2</v>
      </c>
      <c r="Z663" s="17">
        <v>0</v>
      </c>
      <c r="AA663" s="17">
        <v>6.8491346479622905E-2</v>
      </c>
      <c r="AB663" s="17"/>
      <c r="AC663" s="17">
        <v>9.4219979429726194E-2</v>
      </c>
      <c r="AD663" s="17">
        <v>8.9584775979829806E-2</v>
      </c>
      <c r="AE663" s="17">
        <v>9.8490736048356203E-2</v>
      </c>
    </row>
    <row r="664" spans="2:31" x14ac:dyDescent="0.35">
      <c r="B664" t="s">
        <v>300</v>
      </c>
      <c r="C664" s="17">
        <v>7.7134338869334199E-2</v>
      </c>
      <c r="D664" s="17">
        <v>6.5190758936853194E-2</v>
      </c>
      <c r="E664" s="17">
        <v>8.9032544306986205E-2</v>
      </c>
      <c r="F664" s="17"/>
      <c r="G664" s="17">
        <v>0.114816899558655</v>
      </c>
      <c r="H664" s="17">
        <v>0.15892650349820001</v>
      </c>
      <c r="I664" s="17">
        <v>7.4574222231269693E-2</v>
      </c>
      <c r="J664" s="17">
        <v>4.1634069279239502E-2</v>
      </c>
      <c r="K664" s="17">
        <v>5.5782121018768602E-2</v>
      </c>
      <c r="L664" s="17">
        <v>4.4287793564545E-2</v>
      </c>
      <c r="M664" s="17"/>
      <c r="N664" s="17">
        <v>8.4852221167411201E-2</v>
      </c>
      <c r="O664" s="17">
        <v>5.5319613218378402E-2</v>
      </c>
      <c r="P664" s="17">
        <v>8.5992809607897097E-2</v>
      </c>
      <c r="Q664" s="17">
        <v>8.4767050008223793E-2</v>
      </c>
      <c r="R664" s="17"/>
      <c r="S664" s="17">
        <v>7.2445140537543404E-2</v>
      </c>
      <c r="T664" s="17">
        <v>5.92362032118414E-2</v>
      </c>
      <c r="U664" s="17">
        <v>0.12577233669823901</v>
      </c>
      <c r="V664" s="17"/>
      <c r="W664" s="17">
        <v>6.6945666836167206E-2</v>
      </c>
      <c r="X664" s="17">
        <v>9.7140900633701496E-2</v>
      </c>
      <c r="Y664" s="17">
        <v>3.3880370273346498E-2</v>
      </c>
      <c r="Z664" s="17">
        <v>0.19427459065033501</v>
      </c>
      <c r="AA664" s="17">
        <v>9.3029420384346403E-2</v>
      </c>
      <c r="AB664" s="17"/>
      <c r="AC664" s="17">
        <v>5.8826676410477403E-2</v>
      </c>
      <c r="AD664" s="17">
        <v>0.105888533039896</v>
      </c>
      <c r="AE664" s="17">
        <v>1.81844691083697E-2</v>
      </c>
    </row>
    <row r="665" spans="2:31" x14ac:dyDescent="0.35">
      <c r="B665" t="s">
        <v>96</v>
      </c>
      <c r="C665" s="17">
        <v>6.9523940147705299E-2</v>
      </c>
      <c r="D665" s="17">
        <v>4.54400778897368E-2</v>
      </c>
      <c r="E665" s="17">
        <v>9.3012103188878703E-2</v>
      </c>
      <c r="F665" s="17"/>
      <c r="G665" s="17">
        <v>4.4248031499666003E-2</v>
      </c>
      <c r="H665" s="17">
        <v>9.7029248572357299E-2</v>
      </c>
      <c r="I665" s="17">
        <v>7.6546194774199702E-2</v>
      </c>
      <c r="J665" s="17">
        <v>0.102917557540458</v>
      </c>
      <c r="K665" s="17">
        <v>8.6280923263120105E-2</v>
      </c>
      <c r="L665" s="17">
        <v>2.6511413847306899E-2</v>
      </c>
      <c r="M665" s="17"/>
      <c r="N665" s="17">
        <v>3.8221201294661999E-2</v>
      </c>
      <c r="O665" s="17">
        <v>5.6995629803751301E-2</v>
      </c>
      <c r="P665" s="17">
        <v>9.0152520046851106E-2</v>
      </c>
      <c r="Q665" s="17">
        <v>0.11336177676178499</v>
      </c>
      <c r="R665" s="17"/>
      <c r="S665" s="17">
        <v>6.7904221243388393E-2</v>
      </c>
      <c r="T665" s="17">
        <v>5.62208122861542E-2</v>
      </c>
      <c r="U665" s="17">
        <v>0.10181463740829599</v>
      </c>
      <c r="V665" s="17"/>
      <c r="W665" s="17">
        <v>5.1464939746815E-2</v>
      </c>
      <c r="X665" s="17">
        <v>7.8129861772539694E-2</v>
      </c>
      <c r="Y665" s="17">
        <v>2.8695260063354901E-2</v>
      </c>
      <c r="Z665" s="17">
        <v>0</v>
      </c>
      <c r="AA665" s="17">
        <v>0.10812072476003</v>
      </c>
      <c r="AB665" s="17"/>
      <c r="AC665" s="17">
        <v>5.1990920521339301E-2</v>
      </c>
      <c r="AD665" s="17">
        <v>7.3179504463423806E-2</v>
      </c>
      <c r="AE665" s="17">
        <v>1.42262936178221E-2</v>
      </c>
    </row>
    <row r="666" spans="2:31" x14ac:dyDescent="0.35">
      <c r="B666" t="s">
        <v>301</v>
      </c>
      <c r="C666" s="17">
        <v>4.5695286233643002E-2</v>
      </c>
      <c r="D666" s="17">
        <v>6.6291042153930793E-2</v>
      </c>
      <c r="E666" s="17">
        <v>2.4019545785041001E-2</v>
      </c>
      <c r="F666" s="17"/>
      <c r="G666" s="17">
        <v>2.0345104912541899E-2</v>
      </c>
      <c r="H666" s="17">
        <v>6.3174443745172504E-2</v>
      </c>
      <c r="I666" s="17">
        <v>4.6638748983591799E-2</v>
      </c>
      <c r="J666" s="17">
        <v>2.7756046186159601E-2</v>
      </c>
      <c r="K666" s="17">
        <v>3.35035932669457E-2</v>
      </c>
      <c r="L666" s="17">
        <v>7.2689159584512594E-2</v>
      </c>
      <c r="M666" s="17"/>
      <c r="N666" s="17">
        <v>4.2477787184265599E-2</v>
      </c>
      <c r="O666" s="17">
        <v>3.6234889560931197E-2</v>
      </c>
      <c r="P666" s="17">
        <v>6.3268260644343904E-2</v>
      </c>
      <c r="Q666" s="17">
        <v>5.11951807912722E-2</v>
      </c>
      <c r="R666" s="17"/>
      <c r="S666" s="17">
        <v>5.7525921824368401E-2</v>
      </c>
      <c r="T666" s="17">
        <v>5.2324522779171698E-2</v>
      </c>
      <c r="U666" s="17">
        <v>2.5968795609614601E-2</v>
      </c>
      <c r="V666" s="17"/>
      <c r="W666" s="17">
        <v>6.7789640199617598E-2</v>
      </c>
      <c r="X666" s="17">
        <v>2.7555826625207398E-2</v>
      </c>
      <c r="Y666" s="17">
        <v>5.7823784076076898E-2</v>
      </c>
      <c r="Z666" s="17">
        <v>8.8833427956948902E-2</v>
      </c>
      <c r="AA666" s="17">
        <v>5.7150373172601299E-2</v>
      </c>
      <c r="AB666" s="17"/>
      <c r="AC666" s="17">
        <v>8.3044669849729497E-2</v>
      </c>
      <c r="AD666" s="17">
        <v>3.1192632289683098E-2</v>
      </c>
      <c r="AE666" s="17">
        <v>6.5310889027752797E-2</v>
      </c>
    </row>
    <row r="667" spans="2:31" x14ac:dyDescent="0.35">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row>
    <row r="668" spans="2:31" x14ac:dyDescent="0.35">
      <c r="B668" s="6" t="s">
        <v>303</v>
      </c>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c r="AD668" s="17"/>
      <c r="AE668" s="17"/>
    </row>
    <row r="669" spans="2:31" x14ac:dyDescent="0.35">
      <c r="B669" s="24" t="s">
        <v>60</v>
      </c>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row>
    <row r="670" spans="2:31" x14ac:dyDescent="0.35">
      <c r="B670" t="s">
        <v>300</v>
      </c>
      <c r="C670" s="17">
        <v>0.51330380612092896</v>
      </c>
      <c r="D670" s="17">
        <v>0.55187316526937003</v>
      </c>
      <c r="E670" s="17">
        <v>0.47348817336536603</v>
      </c>
      <c r="F670" s="17"/>
      <c r="G670" s="17">
        <v>0.44256469887725303</v>
      </c>
      <c r="H670" s="17">
        <v>0.34873848964076798</v>
      </c>
      <c r="I670" s="17">
        <v>0.45545266391553102</v>
      </c>
      <c r="J670" s="17">
        <v>0.63696953306324799</v>
      </c>
      <c r="K670" s="17">
        <v>0.52899640673305404</v>
      </c>
      <c r="L670" s="17">
        <v>0.62454978269721495</v>
      </c>
      <c r="M670" s="17"/>
      <c r="N670" s="17">
        <v>0.53244059386882003</v>
      </c>
      <c r="O670" s="17">
        <v>0.52607421233936003</v>
      </c>
      <c r="P670" s="17">
        <v>0.52117656099758702</v>
      </c>
      <c r="Q670" s="17">
        <v>0.46163836369937999</v>
      </c>
      <c r="R670" s="17"/>
      <c r="S670" s="17">
        <v>0.54443629215261202</v>
      </c>
      <c r="T670" s="17">
        <v>0.54739948815688</v>
      </c>
      <c r="U670" s="17">
        <v>0.38604652059905398</v>
      </c>
      <c r="V670" s="17"/>
      <c r="W670" s="17">
        <v>0.55155393461326696</v>
      </c>
      <c r="X670" s="17">
        <v>0.47146572369800299</v>
      </c>
      <c r="Y670" s="17">
        <v>0.56254490312127403</v>
      </c>
      <c r="Z670" s="17">
        <v>0.51886031684304001</v>
      </c>
      <c r="AA670" s="17">
        <v>0.45778894245172302</v>
      </c>
      <c r="AB670" s="17"/>
      <c r="AC670" s="17">
        <v>0.52317652579296803</v>
      </c>
      <c r="AD670" s="17">
        <v>0.51571787204558095</v>
      </c>
      <c r="AE670" s="17">
        <v>0.55411604104655798</v>
      </c>
    </row>
    <row r="671" spans="2:31" x14ac:dyDescent="0.35">
      <c r="B671" t="s">
        <v>299</v>
      </c>
      <c r="C671" s="17">
        <v>0.49359817780390097</v>
      </c>
      <c r="D671" s="17">
        <v>0.48813008730410401</v>
      </c>
      <c r="E671" s="17">
        <v>0.495870065706428</v>
      </c>
      <c r="F671" s="17"/>
      <c r="G671" s="17">
        <v>0.50346192704744697</v>
      </c>
      <c r="H671" s="17">
        <v>0.51469139186827095</v>
      </c>
      <c r="I671" s="17">
        <v>0.49273977503116601</v>
      </c>
      <c r="J671" s="17">
        <v>0.52127488568804803</v>
      </c>
      <c r="K671" s="17">
        <v>0.44722267000382598</v>
      </c>
      <c r="L671" s="17">
        <v>0.50136641221997902</v>
      </c>
      <c r="M671" s="17"/>
      <c r="N671" s="17">
        <v>0.52997616607981501</v>
      </c>
      <c r="O671" s="17">
        <v>0.51755311602661902</v>
      </c>
      <c r="P671" s="17">
        <v>0.49647060469682103</v>
      </c>
      <c r="Q671" s="17">
        <v>0.40880305400092198</v>
      </c>
      <c r="R671" s="17"/>
      <c r="S671" s="17">
        <v>0.46079576863119298</v>
      </c>
      <c r="T671" s="17">
        <v>0.51911167564778904</v>
      </c>
      <c r="U671" s="17">
        <v>0.46767471481883399</v>
      </c>
      <c r="V671" s="17"/>
      <c r="W671" s="17">
        <v>0.50259927618360201</v>
      </c>
      <c r="X671" s="17">
        <v>0.47232025710050002</v>
      </c>
      <c r="Y671" s="17">
        <v>0.58529259229740704</v>
      </c>
      <c r="Z671" s="17">
        <v>0.67719098564115998</v>
      </c>
      <c r="AA671" s="17">
        <v>0.45602654038241303</v>
      </c>
      <c r="AB671" s="17"/>
      <c r="AC671" s="17">
        <v>0.51721520777389896</v>
      </c>
      <c r="AD671" s="17">
        <v>0.52859637205020105</v>
      </c>
      <c r="AE671" s="17">
        <v>0.57921239597759699</v>
      </c>
    </row>
    <row r="672" spans="2:31" x14ac:dyDescent="0.35">
      <c r="B672" t="s">
        <v>298</v>
      </c>
      <c r="C672" s="17">
        <v>0.24923295250755201</v>
      </c>
      <c r="D672" s="17">
        <v>0.25939610066612401</v>
      </c>
      <c r="E672" s="17">
        <v>0.24095411208150799</v>
      </c>
      <c r="F672" s="17"/>
      <c r="G672" s="17">
        <v>0.22721588914511101</v>
      </c>
      <c r="H672" s="17">
        <v>0.17431963459468899</v>
      </c>
      <c r="I672" s="17">
        <v>0.29928287519654401</v>
      </c>
      <c r="J672" s="17">
        <v>0.316859299825555</v>
      </c>
      <c r="K672" s="17">
        <v>0.22692737367292301</v>
      </c>
      <c r="L672" s="17">
        <v>0.248052485489065</v>
      </c>
      <c r="M672" s="17"/>
      <c r="N672" s="17">
        <v>0.26028056956000001</v>
      </c>
      <c r="O672" s="17">
        <v>0.27848943039920598</v>
      </c>
      <c r="P672" s="17">
        <v>0.20614364923562001</v>
      </c>
      <c r="Q672" s="17">
        <v>0.23059553812598499</v>
      </c>
      <c r="R672" s="17"/>
      <c r="S672" s="17">
        <v>0.22932416001812</v>
      </c>
      <c r="T672" s="17">
        <v>0.283258676331683</v>
      </c>
      <c r="U672" s="17">
        <v>0.23234841839878501</v>
      </c>
      <c r="V672" s="17"/>
      <c r="W672" s="17">
        <v>0.24063132842579399</v>
      </c>
      <c r="X672" s="17">
        <v>0.25299274486517398</v>
      </c>
      <c r="Y672" s="17">
        <v>0.276835372027258</v>
      </c>
      <c r="Z672" s="17">
        <v>0.48427193361418702</v>
      </c>
      <c r="AA672" s="17">
        <v>0.21828695344268101</v>
      </c>
      <c r="AB672" s="17"/>
      <c r="AC672" s="17">
        <v>0.243624011616347</v>
      </c>
      <c r="AD672" s="17">
        <v>0.27800901001384598</v>
      </c>
      <c r="AE672" s="17">
        <v>0.36348751824379999</v>
      </c>
    </row>
    <row r="673" spans="2:31" x14ac:dyDescent="0.35">
      <c r="B673" t="s">
        <v>296</v>
      </c>
      <c r="C673" s="17">
        <v>0.15098391943971901</v>
      </c>
      <c r="D673" s="17">
        <v>0.15459793597499799</v>
      </c>
      <c r="E673" s="17">
        <v>0.148405484962878</v>
      </c>
      <c r="F673" s="17"/>
      <c r="G673" s="17">
        <v>0.259650543918647</v>
      </c>
      <c r="H673" s="17">
        <v>0.21111669241897299</v>
      </c>
      <c r="I673" s="17">
        <v>0.15838064197430299</v>
      </c>
      <c r="J673" s="17">
        <v>0.116795580633538</v>
      </c>
      <c r="K673" s="17">
        <v>0.111650043676748</v>
      </c>
      <c r="L673" s="17">
        <v>9.2994156103641104E-2</v>
      </c>
      <c r="M673" s="17"/>
      <c r="N673" s="17">
        <v>0.140751939452751</v>
      </c>
      <c r="O673" s="17">
        <v>0.16180845402295899</v>
      </c>
      <c r="P673" s="17">
        <v>0.15122676999898199</v>
      </c>
      <c r="Q673" s="17">
        <v>0.162214030820687</v>
      </c>
      <c r="R673" s="17"/>
      <c r="S673" s="17">
        <v>0.13386861512036299</v>
      </c>
      <c r="T673" s="17">
        <v>0.14122805270425101</v>
      </c>
      <c r="U673" s="17">
        <v>0.14129987785005699</v>
      </c>
      <c r="V673" s="17"/>
      <c r="W673" s="17">
        <v>0.13749465272851699</v>
      </c>
      <c r="X673" s="17">
        <v>0.172405242943201</v>
      </c>
      <c r="Y673" s="17">
        <v>0.19038652299759001</v>
      </c>
      <c r="Z673" s="17">
        <v>8.8833427956948902E-2</v>
      </c>
      <c r="AA673" s="17">
        <v>0.109385067032263</v>
      </c>
      <c r="AB673" s="17"/>
      <c r="AC673" s="17">
        <v>0.16487737858308801</v>
      </c>
      <c r="AD673" s="17">
        <v>0.152290228219229</v>
      </c>
      <c r="AE673" s="17">
        <v>0.263362842494482</v>
      </c>
    </row>
    <row r="674" spans="2:31" x14ac:dyDescent="0.35">
      <c r="B674" t="s">
        <v>96</v>
      </c>
      <c r="C674" s="17">
        <v>0.13420699334578901</v>
      </c>
      <c r="D674" s="17">
        <v>0.100157775425446</v>
      </c>
      <c r="E674" s="17">
        <v>0.167624555317963</v>
      </c>
      <c r="F674" s="17"/>
      <c r="G674" s="17">
        <v>8.3660243054934497E-2</v>
      </c>
      <c r="H674" s="17">
        <v>0.115265412214556</v>
      </c>
      <c r="I674" s="17">
        <v>0.13143115499808999</v>
      </c>
      <c r="J674" s="17">
        <v>0.15375918728221599</v>
      </c>
      <c r="K674" s="17">
        <v>0.19342378040597699</v>
      </c>
      <c r="L674" s="17">
        <v>0.114142024890067</v>
      </c>
      <c r="M674" s="17"/>
      <c r="N674" s="17">
        <v>9.4540596103062605E-2</v>
      </c>
      <c r="O674" s="17">
        <v>0.143500928656838</v>
      </c>
      <c r="P674" s="17">
        <v>9.4991655818029597E-2</v>
      </c>
      <c r="Q674" s="17">
        <v>0.207902911471431</v>
      </c>
      <c r="R674" s="17"/>
      <c r="S674" s="17">
        <v>0.123398238650371</v>
      </c>
      <c r="T674" s="17">
        <v>0.13827773204227101</v>
      </c>
      <c r="U674" s="17">
        <v>0.16296730317604299</v>
      </c>
      <c r="V674" s="17"/>
      <c r="W674" s="17">
        <v>0.121854516526548</v>
      </c>
      <c r="X674" s="17">
        <v>0.13223853697053201</v>
      </c>
      <c r="Y674" s="17">
        <v>6.3904862503178506E-2</v>
      </c>
      <c r="Z674" s="17">
        <v>8.8833427956948902E-2</v>
      </c>
      <c r="AA674" s="17">
        <v>0.20193500941710299</v>
      </c>
      <c r="AB674" s="17"/>
      <c r="AC674" s="17">
        <v>9.2999006468055201E-2</v>
      </c>
      <c r="AD674" s="17">
        <v>0.10929777868289001</v>
      </c>
      <c r="AE674" s="17">
        <v>5.3994884940609597E-2</v>
      </c>
    </row>
    <row r="675" spans="2:31" x14ac:dyDescent="0.35">
      <c r="B675" t="s">
        <v>297</v>
      </c>
      <c r="C675" s="17">
        <v>9.7217416997122705E-2</v>
      </c>
      <c r="D675" s="17">
        <v>0.135863625385477</v>
      </c>
      <c r="E675" s="17">
        <v>6.07509190547093E-2</v>
      </c>
      <c r="F675" s="17"/>
      <c r="G675" s="17">
        <v>8.3798329622366205E-2</v>
      </c>
      <c r="H675" s="17">
        <v>0.14921943749312999</v>
      </c>
      <c r="I675" s="17">
        <v>8.9094672168937697E-2</v>
      </c>
      <c r="J675" s="17">
        <v>6.2517786318161406E-2</v>
      </c>
      <c r="K675" s="17">
        <v>9.5295296330902696E-2</v>
      </c>
      <c r="L675" s="17">
        <v>0.10277627013907401</v>
      </c>
      <c r="M675" s="17"/>
      <c r="N675" s="17">
        <v>0.12079620295313399</v>
      </c>
      <c r="O675" s="17">
        <v>6.8840980144431005E-2</v>
      </c>
      <c r="P675" s="17">
        <v>9.69583988938576E-2</v>
      </c>
      <c r="Q675" s="17">
        <v>9.9679888731921698E-2</v>
      </c>
      <c r="R675" s="17"/>
      <c r="S675" s="17">
        <v>0.105154646996596</v>
      </c>
      <c r="T675" s="17">
        <v>0.114424649596509</v>
      </c>
      <c r="U675" s="17">
        <v>5.9519965022729403E-2</v>
      </c>
      <c r="V675" s="17"/>
      <c r="W675" s="17">
        <v>7.3843304570245696E-2</v>
      </c>
      <c r="X675" s="17">
        <v>0.13394929485792001</v>
      </c>
      <c r="Y675" s="17">
        <v>0.214835415498386</v>
      </c>
      <c r="Z675" s="17">
        <v>0.35739739758769301</v>
      </c>
      <c r="AA675" s="17">
        <v>7.4029362901744097E-2</v>
      </c>
      <c r="AB675" s="17"/>
      <c r="AC675" s="17">
        <v>8.6579399895474404E-2</v>
      </c>
      <c r="AD675" s="17">
        <v>0.116422100584119</v>
      </c>
      <c r="AE675" s="17">
        <v>0.167416715677907</v>
      </c>
    </row>
    <row r="676" spans="2:31" x14ac:dyDescent="0.35">
      <c r="B676" t="s">
        <v>293</v>
      </c>
      <c r="C676" s="17">
        <v>6.3042782692861996E-2</v>
      </c>
      <c r="D676" s="17">
        <v>9.2977002640242404E-2</v>
      </c>
      <c r="E676" s="17">
        <v>3.2999394135510701E-2</v>
      </c>
      <c r="F676" s="17"/>
      <c r="G676" s="17">
        <v>7.54046880033864E-2</v>
      </c>
      <c r="H676" s="17">
        <v>7.4609718746565107E-2</v>
      </c>
      <c r="I676" s="17">
        <v>7.1496823060681697E-2</v>
      </c>
      <c r="J676" s="17">
        <v>3.9246971601082599E-2</v>
      </c>
      <c r="K676" s="17">
        <v>4.3934560206814202E-2</v>
      </c>
      <c r="L676" s="17">
        <v>7.2689159584512594E-2</v>
      </c>
      <c r="M676" s="17"/>
      <c r="N676" s="17">
        <v>8.0866336170294498E-2</v>
      </c>
      <c r="O676" s="17">
        <v>5.0464616702560403E-2</v>
      </c>
      <c r="P676" s="17">
        <v>6.5373295538790996E-2</v>
      </c>
      <c r="Q676" s="17">
        <v>4.8095452100245698E-2</v>
      </c>
      <c r="R676" s="17"/>
      <c r="S676" s="17">
        <v>7.9339010054430004E-2</v>
      </c>
      <c r="T676" s="17">
        <v>4.8766017663061698E-2</v>
      </c>
      <c r="U676" s="17">
        <v>8.0655357861729601E-2</v>
      </c>
      <c r="V676" s="17"/>
      <c r="W676" s="17">
        <v>9.5735337051966393E-2</v>
      </c>
      <c r="X676" s="17">
        <v>5.3179019628140298E-2</v>
      </c>
      <c r="Y676" s="17">
        <v>5.8826706769163802E-2</v>
      </c>
      <c r="Z676" s="17">
        <v>0.23397558640189101</v>
      </c>
      <c r="AA676" s="17">
        <v>3.1529058649750301E-2</v>
      </c>
      <c r="AB676" s="17"/>
      <c r="AC676" s="17">
        <v>9.6547188420574706E-2</v>
      </c>
      <c r="AD676" s="17">
        <v>5.2026453518752097E-2</v>
      </c>
      <c r="AE676" s="17">
        <v>7.2882836276014107E-2</v>
      </c>
    </row>
    <row r="677" spans="2:31" x14ac:dyDescent="0.35">
      <c r="B677" t="s">
        <v>295</v>
      </c>
      <c r="C677" s="17">
        <v>5.5129789844722603E-2</v>
      </c>
      <c r="D677" s="17">
        <v>6.7721407328647801E-2</v>
      </c>
      <c r="E677" s="17">
        <v>4.3385846851066098E-2</v>
      </c>
      <c r="F677" s="17"/>
      <c r="G677" s="17">
        <v>0.100585612860326</v>
      </c>
      <c r="H677" s="17">
        <v>9.9872281118066994E-2</v>
      </c>
      <c r="I677" s="17">
        <v>5.1807561053302802E-2</v>
      </c>
      <c r="J677" s="17">
        <v>3.0091277501440299E-2</v>
      </c>
      <c r="K677" s="17">
        <v>2.6785714285714302E-2</v>
      </c>
      <c r="L677" s="17">
        <v>4.1657072943620997E-2</v>
      </c>
      <c r="M677" s="17"/>
      <c r="N677" s="17">
        <v>5.1996107490601497E-2</v>
      </c>
      <c r="O677" s="17">
        <v>4.2982728311506201E-2</v>
      </c>
      <c r="P677" s="17">
        <v>7.7321531605684099E-2</v>
      </c>
      <c r="Q677" s="17">
        <v>6.0721273886502898E-2</v>
      </c>
      <c r="R677" s="17"/>
      <c r="S677" s="17">
        <v>6.0562143960868398E-2</v>
      </c>
      <c r="T677" s="17">
        <v>5.1245281862371699E-2</v>
      </c>
      <c r="U677" s="17">
        <v>5.16203848910472E-2</v>
      </c>
      <c r="V677" s="17"/>
      <c r="W677" s="17">
        <v>5.9650082915613203E-2</v>
      </c>
      <c r="X677" s="17">
        <v>7.09597967072821E-2</v>
      </c>
      <c r="Y677" s="17">
        <v>5.5681201749744398E-2</v>
      </c>
      <c r="Z677" s="17">
        <v>0</v>
      </c>
      <c r="AA677" s="17">
        <v>5.2176377027746898E-2</v>
      </c>
      <c r="AB677" s="17"/>
      <c r="AC677" s="17">
        <v>8.2381651074452902E-2</v>
      </c>
      <c r="AD677" s="17">
        <v>6.5312291404042003E-2</v>
      </c>
      <c r="AE677" s="17">
        <v>6.6079973322164406E-2</v>
      </c>
    </row>
    <row r="678" spans="2:31" x14ac:dyDescent="0.35">
      <c r="B678" t="s">
        <v>294</v>
      </c>
      <c r="C678" s="17">
        <v>5.4471383177708901E-2</v>
      </c>
      <c r="D678" s="17">
        <v>6.0794451853711601E-2</v>
      </c>
      <c r="E678" s="17">
        <v>4.8731007645220099E-2</v>
      </c>
      <c r="F678" s="17"/>
      <c r="G678" s="17">
        <v>9.4609881213544703E-2</v>
      </c>
      <c r="H678" s="17">
        <v>7.1766686200855398E-2</v>
      </c>
      <c r="I678" s="17">
        <v>8.1834447200103702E-2</v>
      </c>
      <c r="J678" s="17">
        <v>2.19846502972601E-2</v>
      </c>
      <c r="K678" s="17">
        <v>2.52833187744172E-2</v>
      </c>
      <c r="L678" s="17">
        <v>4.07120968572907E-2</v>
      </c>
      <c r="M678" s="17"/>
      <c r="N678" s="17">
        <v>5.5217765995841203E-2</v>
      </c>
      <c r="O678" s="17">
        <v>5.7550923903567697E-2</v>
      </c>
      <c r="P678" s="17">
        <v>6.5282161037988201E-2</v>
      </c>
      <c r="Q678" s="17">
        <v>4.4484122288613502E-2</v>
      </c>
      <c r="R678" s="17"/>
      <c r="S678" s="17">
        <v>5.7848374901648403E-2</v>
      </c>
      <c r="T678" s="17">
        <v>4.1415682499213298E-2</v>
      </c>
      <c r="U678" s="17">
        <v>8.5488078344087906E-2</v>
      </c>
      <c r="V678" s="17"/>
      <c r="W678" s="17">
        <v>5.7286400406254698E-2</v>
      </c>
      <c r="X678" s="17">
        <v>4.95765288441734E-2</v>
      </c>
      <c r="Y678" s="17">
        <v>1.6099839259784799E-2</v>
      </c>
      <c r="Z678" s="17">
        <v>0.109198236592727</v>
      </c>
      <c r="AA678" s="17">
        <v>4.7522301791548101E-2</v>
      </c>
      <c r="AB678" s="17"/>
      <c r="AC678" s="17">
        <v>3.9445426854178602E-2</v>
      </c>
      <c r="AD678" s="17">
        <v>5.4018418495225998E-2</v>
      </c>
      <c r="AE678" s="17">
        <v>6.0520234616263401E-2</v>
      </c>
    </row>
    <row r="679" spans="2:31" x14ac:dyDescent="0.35">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row>
    <row r="680" spans="2:31" x14ac:dyDescent="0.35">
      <c r="B680" s="6" t="s">
        <v>305</v>
      </c>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row>
    <row r="681" spans="2:31" x14ac:dyDescent="0.35">
      <c r="B681" s="24" t="s">
        <v>60</v>
      </c>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row>
    <row r="682" spans="2:31" x14ac:dyDescent="0.35">
      <c r="B682" t="s">
        <v>299</v>
      </c>
      <c r="C682" s="17">
        <v>0.50149388170229503</v>
      </c>
      <c r="D682" s="17">
        <v>0.453152245152737</v>
      </c>
      <c r="E682" s="17">
        <v>0.54489966348595298</v>
      </c>
      <c r="F682" s="17"/>
      <c r="G682" s="17">
        <v>0.54884987024949705</v>
      </c>
      <c r="H682" s="17">
        <v>0.58077201297770698</v>
      </c>
      <c r="I682" s="17">
        <v>0.577651621401858</v>
      </c>
      <c r="J682" s="17">
        <v>0.46232662874211</v>
      </c>
      <c r="K682" s="17">
        <v>0.430782121018769</v>
      </c>
      <c r="L682" s="17">
        <v>0.444563680180044</v>
      </c>
      <c r="M682" s="17"/>
      <c r="N682" s="17">
        <v>0.51964253561275198</v>
      </c>
      <c r="O682" s="17">
        <v>0.51343000489839297</v>
      </c>
      <c r="P682" s="17">
        <v>0.51058826876951502</v>
      </c>
      <c r="Q682" s="17">
        <v>0.45640373464931799</v>
      </c>
      <c r="R682" s="17"/>
      <c r="S682" s="17">
        <v>0.44572847502632901</v>
      </c>
      <c r="T682" s="17">
        <v>0.52125860657841305</v>
      </c>
      <c r="U682" s="17">
        <v>0.55413426236379804</v>
      </c>
      <c r="V682" s="17"/>
      <c r="W682" s="17">
        <v>0.43387958699761398</v>
      </c>
      <c r="X682" s="17">
        <v>0.57180929289598903</v>
      </c>
      <c r="Y682" s="17">
        <v>0.57135088366725995</v>
      </c>
      <c r="Z682" s="17">
        <v>0.23607277261922099</v>
      </c>
      <c r="AA682" s="17">
        <v>0.53396524414806701</v>
      </c>
      <c r="AB682" s="17"/>
      <c r="AC682" s="17">
        <v>0.44457001799138202</v>
      </c>
      <c r="AD682" s="17">
        <v>0.59936993255011595</v>
      </c>
      <c r="AE682" s="17">
        <v>0.54443060205424798</v>
      </c>
    </row>
    <row r="683" spans="2:31" x14ac:dyDescent="0.35">
      <c r="B683" t="s">
        <v>300</v>
      </c>
      <c r="C683" s="17">
        <v>0.40526039343034997</v>
      </c>
      <c r="D683" s="17">
        <v>0.39621973546545802</v>
      </c>
      <c r="E683" s="17">
        <v>0.41436963630394003</v>
      </c>
      <c r="F683" s="17"/>
      <c r="G683" s="17">
        <v>0.33358544439794802</v>
      </c>
      <c r="H683" s="17">
        <v>0.36569746446363699</v>
      </c>
      <c r="I683" s="17">
        <v>0.38198386831191899</v>
      </c>
      <c r="J683" s="17">
        <v>0.42431395519796999</v>
      </c>
      <c r="K683" s="17">
        <v>0.45385474734584602</v>
      </c>
      <c r="L683" s="17">
        <v>0.44014511120549199</v>
      </c>
      <c r="M683" s="17"/>
      <c r="N683" s="17">
        <v>0.45551220694730599</v>
      </c>
      <c r="O683" s="17">
        <v>0.37695796505291501</v>
      </c>
      <c r="P683" s="17">
        <v>0.37045916144933</v>
      </c>
      <c r="Q683" s="17">
        <v>0.38487066579274298</v>
      </c>
      <c r="R683" s="17"/>
      <c r="S683" s="17">
        <v>0.41615660797586901</v>
      </c>
      <c r="T683" s="17">
        <v>0.44307387043163898</v>
      </c>
      <c r="U683" s="17">
        <v>0.31671615440469703</v>
      </c>
      <c r="V683" s="17"/>
      <c r="W683" s="17">
        <v>0.42133789137572902</v>
      </c>
      <c r="X683" s="17">
        <v>0.42149190429917999</v>
      </c>
      <c r="Y683" s="17">
        <v>0.40435805864325403</v>
      </c>
      <c r="Z683" s="17">
        <v>0.34015839668924602</v>
      </c>
      <c r="AA683" s="17">
        <v>0.34501153724028699</v>
      </c>
      <c r="AB683" s="17"/>
      <c r="AC683" s="17">
        <v>0.41241137603053402</v>
      </c>
      <c r="AD683" s="17">
        <v>0.425489063540476</v>
      </c>
      <c r="AE683" s="17">
        <v>0.43917162118167402</v>
      </c>
    </row>
    <row r="684" spans="2:31" x14ac:dyDescent="0.35">
      <c r="B684" t="s">
        <v>298</v>
      </c>
      <c r="C684" s="17">
        <v>0.278522317539527</v>
      </c>
      <c r="D684" s="17">
        <v>0.30352403440825598</v>
      </c>
      <c r="E684" s="17">
        <v>0.25446906152620302</v>
      </c>
      <c r="F684" s="17"/>
      <c r="G684" s="17">
        <v>0.26448636386304403</v>
      </c>
      <c r="H684" s="17">
        <v>0.29409314353272398</v>
      </c>
      <c r="I684" s="17">
        <v>0.27541078739091901</v>
      </c>
      <c r="J684" s="17">
        <v>0.36064336925859503</v>
      </c>
      <c r="K684" s="17">
        <v>0.26485235183454903</v>
      </c>
      <c r="L684" s="17">
        <v>0.24363391651451399</v>
      </c>
      <c r="M684" s="17"/>
      <c r="N684" s="17">
        <v>0.285756293005902</v>
      </c>
      <c r="O684" s="17">
        <v>0.31007819176801998</v>
      </c>
      <c r="P684" s="17">
        <v>0.24071484083500599</v>
      </c>
      <c r="Q684" s="17">
        <v>0.27363324213421403</v>
      </c>
      <c r="R684" s="17"/>
      <c r="S684" s="17">
        <v>0.220127004397594</v>
      </c>
      <c r="T684" s="17">
        <v>0.35819235100082902</v>
      </c>
      <c r="U684" s="17">
        <v>0.237626659092011</v>
      </c>
      <c r="V684" s="17"/>
      <c r="W684" s="17">
        <v>0.25929334809004501</v>
      </c>
      <c r="X684" s="17">
        <v>0.319461163748684</v>
      </c>
      <c r="Y684" s="17">
        <v>0.311591732363869</v>
      </c>
      <c r="Z684" s="17">
        <v>0.19427459065033501</v>
      </c>
      <c r="AA684" s="17">
        <v>0.25177741146520299</v>
      </c>
      <c r="AB684" s="17"/>
      <c r="AC684" s="17">
        <v>0.25791402188359402</v>
      </c>
      <c r="AD684" s="17">
        <v>0.33861968053660202</v>
      </c>
      <c r="AE684" s="17">
        <v>0.357453770041185</v>
      </c>
    </row>
    <row r="685" spans="2:31" x14ac:dyDescent="0.35">
      <c r="B685" t="s">
        <v>296</v>
      </c>
      <c r="C685" s="17">
        <v>0.150808257320623</v>
      </c>
      <c r="D685" s="17">
        <v>0.12061523562237</v>
      </c>
      <c r="E685" s="17">
        <v>0.17869719698525999</v>
      </c>
      <c r="F685" s="17"/>
      <c r="G685" s="17">
        <v>0.30256687446165897</v>
      </c>
      <c r="H685" s="17">
        <v>0.24758901970337099</v>
      </c>
      <c r="I685" s="17">
        <v>0.163549454044014</v>
      </c>
      <c r="J685" s="17">
        <v>8.6704303132097704E-2</v>
      </c>
      <c r="K685" s="17">
        <v>9.4501197755648594E-2</v>
      </c>
      <c r="L685" s="17">
        <v>7.0799207411851903E-2</v>
      </c>
      <c r="M685" s="17"/>
      <c r="N685" s="17">
        <v>0.14559916646005799</v>
      </c>
      <c r="O685" s="17">
        <v>0.186312665204074</v>
      </c>
      <c r="P685" s="17">
        <v>0.156239937638839</v>
      </c>
      <c r="Q685" s="17">
        <v>0.112696343566596</v>
      </c>
      <c r="R685" s="17"/>
      <c r="S685" s="17">
        <v>0.107072234599248</v>
      </c>
      <c r="T685" s="17">
        <v>0.14990005264551001</v>
      </c>
      <c r="U685" s="17">
        <v>0.132373190560863</v>
      </c>
      <c r="V685" s="17"/>
      <c r="W685" s="17">
        <v>0.12446680344868501</v>
      </c>
      <c r="X685" s="17">
        <v>0.15702978194790501</v>
      </c>
      <c r="Y685" s="17">
        <v>0.186637572464737</v>
      </c>
      <c r="Z685" s="17">
        <v>0.109198236592727</v>
      </c>
      <c r="AA685" s="17">
        <v>0.14972786661954501</v>
      </c>
      <c r="AB685" s="17"/>
      <c r="AC685" s="17">
        <v>0.15248972187242399</v>
      </c>
      <c r="AD685" s="17">
        <v>0.15130064763031101</v>
      </c>
      <c r="AE685" s="17">
        <v>0.20673515084456701</v>
      </c>
    </row>
    <row r="686" spans="2:31" x14ac:dyDescent="0.35">
      <c r="B686" t="s">
        <v>293</v>
      </c>
      <c r="C686" s="17">
        <v>0.126150789595567</v>
      </c>
      <c r="D686" s="17">
        <v>0.182621349060136</v>
      </c>
      <c r="E686" s="17">
        <v>7.1046382328831606E-2</v>
      </c>
      <c r="F686" s="17"/>
      <c r="G686" s="17">
        <v>0.12207062947525101</v>
      </c>
      <c r="H686" s="17">
        <v>0.13650697367240799</v>
      </c>
      <c r="I686" s="17">
        <v>0.107797947904852</v>
      </c>
      <c r="J686" s="17">
        <v>7.74448763067032E-2</v>
      </c>
      <c r="K686" s="17">
        <v>0.12057861510532</v>
      </c>
      <c r="L686" s="17">
        <v>0.17283470910266199</v>
      </c>
      <c r="M686" s="17"/>
      <c r="N686" s="17">
        <v>0.13288880654253801</v>
      </c>
      <c r="O686" s="17">
        <v>0.143485923540418</v>
      </c>
      <c r="P686" s="17">
        <v>0.121332565733027</v>
      </c>
      <c r="Q686" s="17">
        <v>9.5824184961583694E-2</v>
      </c>
      <c r="R686" s="17"/>
      <c r="S686" s="17">
        <v>0.15005023661514499</v>
      </c>
      <c r="T686" s="17">
        <v>0.119201020508283</v>
      </c>
      <c r="U686" s="17">
        <v>0.11515767344121</v>
      </c>
      <c r="V686" s="17"/>
      <c r="W686" s="17">
        <v>0.18621366781846199</v>
      </c>
      <c r="X686" s="17">
        <v>0.116322282235315</v>
      </c>
      <c r="Y686" s="17">
        <v>0.10837167100320901</v>
      </c>
      <c r="Z686" s="17">
        <v>0.12342181118580201</v>
      </c>
      <c r="AA686" s="17">
        <v>7.0842192541579002E-2</v>
      </c>
      <c r="AB686" s="17"/>
      <c r="AC686" s="17">
        <v>0.18616177170172599</v>
      </c>
      <c r="AD686" s="17">
        <v>0.11060342669084799</v>
      </c>
      <c r="AE686" s="17">
        <v>0.192957694538788</v>
      </c>
    </row>
    <row r="687" spans="2:31" x14ac:dyDescent="0.35">
      <c r="B687" t="s">
        <v>297</v>
      </c>
      <c r="C687" s="17">
        <v>0.114123236840731</v>
      </c>
      <c r="D687" s="17">
        <v>0.15805962021995501</v>
      </c>
      <c r="E687" s="17">
        <v>7.2686029266043103E-2</v>
      </c>
      <c r="F687" s="17"/>
      <c r="G687" s="17">
        <v>8.6216239594564897E-2</v>
      </c>
      <c r="H687" s="17">
        <v>0.10271531366377699</v>
      </c>
      <c r="I687" s="17">
        <v>9.7340883409236606E-2</v>
      </c>
      <c r="J687" s="17">
        <v>9.8380459708501303E-2</v>
      </c>
      <c r="K687" s="17">
        <v>0.117573824082726</v>
      </c>
      <c r="L687" s="17">
        <v>0.16042187444630601</v>
      </c>
      <c r="M687" s="17"/>
      <c r="N687" s="17">
        <v>0.13643854263546601</v>
      </c>
      <c r="O687" s="17">
        <v>0.131852234607959</v>
      </c>
      <c r="P687" s="17">
        <v>8.2621006311577802E-2</v>
      </c>
      <c r="Q687" s="17">
        <v>8.8322568263451695E-2</v>
      </c>
      <c r="R687" s="17"/>
      <c r="S687" s="17">
        <v>0.121040904173776</v>
      </c>
      <c r="T687" s="17">
        <v>0.123332070915048</v>
      </c>
      <c r="U687" s="17">
        <v>9.7152448524992205E-2</v>
      </c>
      <c r="V687" s="17"/>
      <c r="W687" s="17">
        <v>0.12134567427816299</v>
      </c>
      <c r="X687" s="17">
        <v>0.118501851438839</v>
      </c>
      <c r="Y687" s="17">
        <v>0.19972027561705599</v>
      </c>
      <c r="Z687" s="17">
        <v>0.41028690369242699</v>
      </c>
      <c r="AA687" s="17">
        <v>5.9583574539757399E-2</v>
      </c>
      <c r="AB687" s="17"/>
      <c r="AC687" s="17">
        <v>0.13201174758341</v>
      </c>
      <c r="AD687" s="17">
        <v>8.8024292796579903E-2</v>
      </c>
      <c r="AE687" s="17">
        <v>0.19586930291355101</v>
      </c>
    </row>
    <row r="688" spans="2:31" x14ac:dyDescent="0.35">
      <c r="B688" t="s">
        <v>96</v>
      </c>
      <c r="C688" s="17">
        <v>0.11332230019613999</v>
      </c>
      <c r="D688" s="17">
        <v>8.9651170414751596E-2</v>
      </c>
      <c r="E688" s="17">
        <v>0.136671660573076</v>
      </c>
      <c r="F688" s="17"/>
      <c r="G688" s="17">
        <v>0.104005347967476</v>
      </c>
      <c r="H688" s="17">
        <v>8.0133418568041806E-2</v>
      </c>
      <c r="I688" s="17">
        <v>0.122079517130133</v>
      </c>
      <c r="J688" s="17">
        <v>0.13067360372661799</v>
      </c>
      <c r="K688" s="17">
        <v>0.13242617591727401</v>
      </c>
      <c r="L688" s="17">
        <v>0.104462014673667</v>
      </c>
      <c r="M688" s="17"/>
      <c r="N688" s="17">
        <v>8.3683010106757105E-2</v>
      </c>
      <c r="O688" s="17">
        <v>7.6932617868762404E-2</v>
      </c>
      <c r="P688" s="17">
        <v>0.115671926614906</v>
      </c>
      <c r="Q688" s="17">
        <v>0.184949759846391</v>
      </c>
      <c r="R688" s="17"/>
      <c r="S688" s="17">
        <v>8.5753174540971699E-2</v>
      </c>
      <c r="T688" s="17">
        <v>0.116431305540362</v>
      </c>
      <c r="U688" s="17">
        <v>0.137673522923422</v>
      </c>
      <c r="V688" s="17"/>
      <c r="W688" s="17">
        <v>9.0203596265517702E-2</v>
      </c>
      <c r="X688" s="17">
        <v>0.110058743541724</v>
      </c>
      <c r="Y688" s="17">
        <v>4.2784949091721598E-2</v>
      </c>
      <c r="Z688" s="17">
        <v>0.124777349809164</v>
      </c>
      <c r="AA688" s="17">
        <v>0.16859781193991799</v>
      </c>
      <c r="AB688" s="17"/>
      <c r="AC688" s="17">
        <v>8.6090933053305202E-2</v>
      </c>
      <c r="AD688" s="17">
        <v>9.7138206325553103E-2</v>
      </c>
      <c r="AE688" s="17">
        <v>4.4366629031257598E-2</v>
      </c>
    </row>
    <row r="689" spans="2:31" x14ac:dyDescent="0.35">
      <c r="B689" t="s">
        <v>304</v>
      </c>
      <c r="C689" s="17">
        <v>7.9316390210202301E-2</v>
      </c>
      <c r="D689" s="17">
        <v>9.49617064759542E-2</v>
      </c>
      <c r="E689" s="17">
        <v>6.4787729869138999E-2</v>
      </c>
      <c r="F689" s="17"/>
      <c r="G689" s="17">
        <v>0</v>
      </c>
      <c r="H689" s="17">
        <v>4.7844457467236902E-2</v>
      </c>
      <c r="I689" s="17">
        <v>6.0053772293601801E-2</v>
      </c>
      <c r="J689" s="17">
        <v>0.109789886687696</v>
      </c>
      <c r="K689" s="17">
        <v>0.117573824082726</v>
      </c>
      <c r="L689" s="17">
        <v>0.113401256441803</v>
      </c>
      <c r="M689" s="17"/>
      <c r="N689" s="17">
        <v>7.0074793478389796E-2</v>
      </c>
      <c r="O689" s="17">
        <v>9.9033919886325303E-2</v>
      </c>
      <c r="P689" s="17">
        <v>6.3045623808709095E-2</v>
      </c>
      <c r="Q689" s="17">
        <v>8.6965765142655596E-2</v>
      </c>
      <c r="R689" s="17"/>
      <c r="S689" s="17">
        <v>0.13107874227639901</v>
      </c>
      <c r="T689" s="17">
        <v>6.1025983660971297E-2</v>
      </c>
      <c r="U689" s="17">
        <v>5.9321968506143997E-2</v>
      </c>
      <c r="V689" s="17"/>
      <c r="W689" s="17">
        <v>0.11094826542262599</v>
      </c>
      <c r="X689" s="17">
        <v>5.7394794055530399E-2</v>
      </c>
      <c r="Y689" s="17">
        <v>7.6254610540893705E-2</v>
      </c>
      <c r="Z689" s="17">
        <v>0.12342181118580201</v>
      </c>
      <c r="AA689" s="17">
        <v>7.8162930941074502E-2</v>
      </c>
      <c r="AB689" s="17"/>
      <c r="AC689" s="17">
        <v>7.7742055131246907E-2</v>
      </c>
      <c r="AD689" s="17">
        <v>4.8649439377248603E-2</v>
      </c>
      <c r="AE689" s="17">
        <v>9.1884430226670796E-2</v>
      </c>
    </row>
    <row r="690" spans="2:31" x14ac:dyDescent="0.35">
      <c r="B690" t="s">
        <v>294</v>
      </c>
      <c r="C690" s="17">
        <v>4.7975377424315797E-2</v>
      </c>
      <c r="D690" s="17">
        <v>6.6872030288965906E-2</v>
      </c>
      <c r="E690" s="17">
        <v>3.01471031203751E-2</v>
      </c>
      <c r="F690" s="17"/>
      <c r="G690" s="17">
        <v>8.6216239594564897E-2</v>
      </c>
      <c r="H690" s="17">
        <v>6.0556921287959302E-2</v>
      </c>
      <c r="I690" s="17">
        <v>3.7287111115634902E-2</v>
      </c>
      <c r="J690" s="17">
        <v>5.2075927798700399E-2</v>
      </c>
      <c r="K690" s="17">
        <v>2.6785714285714302E-2</v>
      </c>
      <c r="L690" s="17">
        <v>4.1657072943620997E-2</v>
      </c>
      <c r="M690" s="17"/>
      <c r="N690" s="17">
        <v>5.2822021178255199E-2</v>
      </c>
      <c r="O690" s="17">
        <v>3.7860903994274803E-2</v>
      </c>
      <c r="P690" s="17">
        <v>5.4407393112887101E-2</v>
      </c>
      <c r="Q690" s="17">
        <v>5.0209855396368297E-2</v>
      </c>
      <c r="R690" s="17"/>
      <c r="S690" s="17">
        <v>6.6788419346370503E-2</v>
      </c>
      <c r="T690" s="17">
        <v>4.3265931197930999E-2</v>
      </c>
      <c r="U690" s="17">
        <v>4.1848924858927702E-2</v>
      </c>
      <c r="V690" s="17"/>
      <c r="W690" s="17">
        <v>4.32863567157135E-2</v>
      </c>
      <c r="X690" s="17">
        <v>4.9376197364048101E-2</v>
      </c>
      <c r="Y690" s="17">
        <v>7.05842409379666E-2</v>
      </c>
      <c r="Z690" s="17">
        <v>0.30244420572306102</v>
      </c>
      <c r="AA690" s="17">
        <v>7.3665203159696997E-3</v>
      </c>
      <c r="AB690" s="17"/>
      <c r="AC690" s="17">
        <v>4.9802524686332797E-2</v>
      </c>
      <c r="AD690" s="17">
        <v>3.4519816872026599E-2</v>
      </c>
      <c r="AE690" s="17">
        <v>4.7895504213794703E-2</v>
      </c>
    </row>
    <row r="691" spans="2:31" x14ac:dyDescent="0.35">
      <c r="B691" t="s">
        <v>295</v>
      </c>
      <c r="C691" s="17">
        <v>4.18901246876019E-2</v>
      </c>
      <c r="D691" s="17">
        <v>5.9095697774347797E-2</v>
      </c>
      <c r="E691" s="17">
        <v>2.5646816235696802E-2</v>
      </c>
      <c r="F691" s="17"/>
      <c r="G691" s="17">
        <v>0.101725524562709</v>
      </c>
      <c r="H691" s="17">
        <v>5.0687490012946701E-2</v>
      </c>
      <c r="I691" s="17">
        <v>4.14699369138809E-2</v>
      </c>
      <c r="J691" s="17">
        <v>2.4319881612540801E-2</v>
      </c>
      <c r="K691" s="17">
        <v>2.6077417349671301E-2</v>
      </c>
      <c r="L691" s="17">
        <v>2.3037820959086099E-2</v>
      </c>
      <c r="M691" s="17"/>
      <c r="N691" s="17">
        <v>3.3206259762462997E-2</v>
      </c>
      <c r="O691" s="17">
        <v>4.7988240112340402E-2</v>
      </c>
      <c r="P691" s="17">
        <v>4.6557713784806803E-2</v>
      </c>
      <c r="Q691" s="17">
        <v>4.69749881746176E-2</v>
      </c>
      <c r="R691" s="17"/>
      <c r="S691" s="17">
        <v>5.6185730028002E-2</v>
      </c>
      <c r="T691" s="17">
        <v>2.63543138830808E-2</v>
      </c>
      <c r="U691" s="17">
        <v>3.5875382909251102E-2</v>
      </c>
      <c r="V691" s="17"/>
      <c r="W691" s="17">
        <v>5.7704601825567602E-2</v>
      </c>
      <c r="X691" s="17">
        <v>3.5647056428437698E-2</v>
      </c>
      <c r="Y691" s="17">
        <v>1.40896890283667E-2</v>
      </c>
      <c r="Z691" s="17">
        <v>0.21361077776611301</v>
      </c>
      <c r="AA691" s="17">
        <v>2.5535867106218298E-2</v>
      </c>
      <c r="AB691" s="17"/>
      <c r="AC691" s="17">
        <v>5.3819804597916E-2</v>
      </c>
      <c r="AD691" s="17">
        <v>3.6106542370280797E-2</v>
      </c>
      <c r="AE691" s="17">
        <v>2.55422977049653E-2</v>
      </c>
    </row>
    <row r="692" spans="2:31" x14ac:dyDescent="0.35">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row>
    <row r="693" spans="2:31" x14ac:dyDescent="0.35">
      <c r="B693" s="6" t="s">
        <v>306</v>
      </c>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row>
    <row r="694" spans="2:31" x14ac:dyDescent="0.35">
      <c r="B694" s="24" t="s">
        <v>60</v>
      </c>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row>
    <row r="695" spans="2:31" x14ac:dyDescent="0.35">
      <c r="B695" t="s">
        <v>294</v>
      </c>
      <c r="C695" s="17">
        <v>0.46944272918923302</v>
      </c>
      <c r="D695" s="17">
        <v>0.52315363176681695</v>
      </c>
      <c r="E695" s="17">
        <v>0.414859182569143</v>
      </c>
      <c r="F695" s="17"/>
      <c r="G695" s="17">
        <v>0.41496586404811497</v>
      </c>
      <c r="H695" s="17">
        <v>0.35292185582436097</v>
      </c>
      <c r="I695" s="17">
        <v>0.44523448013230199</v>
      </c>
      <c r="J695" s="17">
        <v>0.47633801663379499</v>
      </c>
      <c r="K695" s="17">
        <v>0.48886073612408898</v>
      </c>
      <c r="L695" s="17">
        <v>0.57763126851174595</v>
      </c>
      <c r="M695" s="17"/>
      <c r="N695" s="17">
        <v>0.49742778701149898</v>
      </c>
      <c r="O695" s="17">
        <v>0.48024700132973103</v>
      </c>
      <c r="P695" s="17">
        <v>0.42636208680624199</v>
      </c>
      <c r="Q695" s="17">
        <v>0.4419667867632</v>
      </c>
      <c r="R695" s="17"/>
      <c r="S695" s="17">
        <v>0.43056467604933202</v>
      </c>
      <c r="T695" s="17">
        <v>0.526904347236685</v>
      </c>
      <c r="U695" s="17">
        <v>0.43784715415737901</v>
      </c>
      <c r="V695" s="17"/>
      <c r="W695" s="17">
        <v>0.48292926642133799</v>
      </c>
      <c r="X695" s="17">
        <v>0.46543451952154102</v>
      </c>
      <c r="Y695" s="17">
        <v>0.52727605144457601</v>
      </c>
      <c r="Z695" s="17">
        <v>0.31769640183613701</v>
      </c>
      <c r="AA695" s="17">
        <v>0.43500523118055101</v>
      </c>
      <c r="AB695" s="17"/>
      <c r="AC695" s="17">
        <v>0.50964887196333597</v>
      </c>
      <c r="AD695" s="17">
        <v>0.47721420341422099</v>
      </c>
      <c r="AE695" s="17">
        <v>0.461246026025046</v>
      </c>
    </row>
    <row r="696" spans="2:31" x14ac:dyDescent="0.35">
      <c r="B696" t="s">
        <v>293</v>
      </c>
      <c r="C696" s="17">
        <v>0.43663626750559698</v>
      </c>
      <c r="D696" s="17">
        <v>0.39628608737323801</v>
      </c>
      <c r="E696" s="17">
        <v>0.47786509847724701</v>
      </c>
      <c r="F696" s="17"/>
      <c r="G696" s="17">
        <v>0.39595246009222701</v>
      </c>
      <c r="H696" s="17">
        <v>0.43043775193518902</v>
      </c>
      <c r="I696" s="17">
        <v>0.45225582438875001</v>
      </c>
      <c r="J696" s="17">
        <v>0.48656501191892298</v>
      </c>
      <c r="K696" s="17">
        <v>0.43299281346610902</v>
      </c>
      <c r="L696" s="17">
        <v>0.42688940428183902</v>
      </c>
      <c r="M696" s="17"/>
      <c r="N696" s="17">
        <v>0.460744154949558</v>
      </c>
      <c r="O696" s="17">
        <v>0.42078511795492302</v>
      </c>
      <c r="P696" s="17">
        <v>0.426025369407806</v>
      </c>
      <c r="Q696" s="17">
        <v>0.44387246386844598</v>
      </c>
      <c r="R696" s="17"/>
      <c r="S696" s="17">
        <v>0.43226028790726101</v>
      </c>
      <c r="T696" s="17">
        <v>0.464497102866676</v>
      </c>
      <c r="U696" s="17">
        <v>0.40187442536676998</v>
      </c>
      <c r="V696" s="17"/>
      <c r="W696" s="17">
        <v>0.41818095353617402</v>
      </c>
      <c r="X696" s="17">
        <v>0.42992201820237702</v>
      </c>
      <c r="Y696" s="17">
        <v>0.478992618166037</v>
      </c>
      <c r="Z696" s="17">
        <v>0.80708094797302699</v>
      </c>
      <c r="AA696" s="17">
        <v>0.41947447738476401</v>
      </c>
      <c r="AB696" s="17"/>
      <c r="AC696" s="17">
        <v>0.40134610958518202</v>
      </c>
      <c r="AD696" s="17">
        <v>0.41677289870224898</v>
      </c>
      <c r="AE696" s="17">
        <v>0.48767236948376003</v>
      </c>
    </row>
    <row r="697" spans="2:31" x14ac:dyDescent="0.35">
      <c r="B697" t="s">
        <v>295</v>
      </c>
      <c r="C697" s="17">
        <v>0.40137055550554201</v>
      </c>
      <c r="D697" s="17">
        <v>0.44159355025334501</v>
      </c>
      <c r="E697" s="17">
        <v>0.35931404084233998</v>
      </c>
      <c r="F697" s="17"/>
      <c r="G697" s="17">
        <v>0.32646980104878298</v>
      </c>
      <c r="H697" s="17">
        <v>0.31494682963213699</v>
      </c>
      <c r="I697" s="17">
        <v>0.35625924831955802</v>
      </c>
      <c r="J697" s="17">
        <v>0.43924104518651202</v>
      </c>
      <c r="K697" s="17">
        <v>0.42273344980466299</v>
      </c>
      <c r="L697" s="17">
        <v>0.50126430840094505</v>
      </c>
      <c r="M697" s="17"/>
      <c r="N697" s="17">
        <v>0.42752368917424199</v>
      </c>
      <c r="O697" s="17">
        <v>0.40928973801776902</v>
      </c>
      <c r="P697" s="17">
        <v>0.31366594870233999</v>
      </c>
      <c r="Q697" s="17">
        <v>0.41149779743614801</v>
      </c>
      <c r="R697" s="17"/>
      <c r="S697" s="17">
        <v>0.40031260853031098</v>
      </c>
      <c r="T697" s="17">
        <v>0.461579028132587</v>
      </c>
      <c r="U697" s="17">
        <v>0.28177080240364699</v>
      </c>
      <c r="V697" s="17"/>
      <c r="W697" s="17">
        <v>0.39566990328848001</v>
      </c>
      <c r="X697" s="17">
        <v>0.44736963819255499</v>
      </c>
      <c r="Y697" s="17">
        <v>0.46157722955136399</v>
      </c>
      <c r="Z697" s="17">
        <v>0.57413398309113595</v>
      </c>
      <c r="AA697" s="17">
        <v>0.30245870661657398</v>
      </c>
      <c r="AB697" s="17"/>
      <c r="AC697" s="17">
        <v>0.384460540821632</v>
      </c>
      <c r="AD697" s="17">
        <v>0.40773722885987002</v>
      </c>
      <c r="AE697" s="17">
        <v>0.48083161795475299</v>
      </c>
    </row>
    <row r="698" spans="2:31" x14ac:dyDescent="0.35">
      <c r="B698" t="s">
        <v>297</v>
      </c>
      <c r="C698" s="17">
        <v>0.20002709264379401</v>
      </c>
      <c r="D698" s="17">
        <v>0.17007892507099701</v>
      </c>
      <c r="E698" s="17">
        <v>0.22624423982151401</v>
      </c>
      <c r="F698" s="17"/>
      <c r="G698" s="17">
        <v>0.30498478443385801</v>
      </c>
      <c r="H698" s="17">
        <v>0.22650982351546201</v>
      </c>
      <c r="I698" s="17">
        <v>0.17290109191197101</v>
      </c>
      <c r="J698" s="17">
        <v>0.213623146325012</v>
      </c>
      <c r="K698" s="17">
        <v>0.162839176522415</v>
      </c>
      <c r="L698" s="17">
        <v>0.16473833960182299</v>
      </c>
      <c r="M698" s="17"/>
      <c r="N698" s="17">
        <v>0.18157150339155601</v>
      </c>
      <c r="O698" s="17">
        <v>0.24297547894660901</v>
      </c>
      <c r="P698" s="17">
        <v>0.202727000646373</v>
      </c>
      <c r="Q698" s="17">
        <v>0.178509358874196</v>
      </c>
      <c r="R698" s="17"/>
      <c r="S698" s="17">
        <v>0.23321777646764899</v>
      </c>
      <c r="T698" s="17">
        <v>0.16187555431233699</v>
      </c>
      <c r="U698" s="17">
        <v>0.182181532169572</v>
      </c>
      <c r="V698" s="17"/>
      <c r="W698" s="17">
        <v>0.20605072467581201</v>
      </c>
      <c r="X698" s="17">
        <v>0.19791684394713099</v>
      </c>
      <c r="Y698" s="17">
        <v>0.11013498081424</v>
      </c>
      <c r="Z698" s="17">
        <v>0.201163915006903</v>
      </c>
      <c r="AA698" s="17">
        <v>0.18348013634064</v>
      </c>
      <c r="AB698" s="17"/>
      <c r="AC698" s="17">
        <v>0.19218069976507099</v>
      </c>
      <c r="AD698" s="17">
        <v>0.19116584080563301</v>
      </c>
      <c r="AE698" s="17">
        <v>0.15565093912202699</v>
      </c>
    </row>
    <row r="699" spans="2:31" x14ac:dyDescent="0.35">
      <c r="B699" t="s">
        <v>296</v>
      </c>
      <c r="C699" s="17">
        <v>0.15286531527732899</v>
      </c>
      <c r="D699" s="17">
        <v>0.16946671741306499</v>
      </c>
      <c r="E699" s="17">
        <v>0.13785152450244501</v>
      </c>
      <c r="F699" s="17"/>
      <c r="G699" s="17">
        <v>9.5749792915928306E-2</v>
      </c>
      <c r="H699" s="17">
        <v>0.119611143668092</v>
      </c>
      <c r="I699" s="17">
        <v>0.13671940742399399</v>
      </c>
      <c r="J699" s="17">
        <v>0.12366790978077601</v>
      </c>
      <c r="K699" s="17">
        <v>0.1532023081578</v>
      </c>
      <c r="L699" s="17">
        <v>0.24268894042818401</v>
      </c>
      <c r="M699" s="17"/>
      <c r="N699" s="17">
        <v>0.16953172717488099</v>
      </c>
      <c r="O699" s="17">
        <v>0.124639764003124</v>
      </c>
      <c r="P699" s="17">
        <v>0.18679881405676299</v>
      </c>
      <c r="Q699" s="17">
        <v>0.13841695100759499</v>
      </c>
      <c r="R699" s="17"/>
      <c r="S699" s="17">
        <v>0.193544672719769</v>
      </c>
      <c r="T699" s="17">
        <v>0.13603322272656901</v>
      </c>
      <c r="U699" s="17">
        <v>0.15659694333626401</v>
      </c>
      <c r="V699" s="17"/>
      <c r="W699" s="17">
        <v>0.17215422253813401</v>
      </c>
      <c r="X699" s="17">
        <v>0.15478862361374299</v>
      </c>
      <c r="Y699" s="17">
        <v>9.1369750422224005E-2</v>
      </c>
      <c r="Z699" s="17">
        <v>0.33567705032855299</v>
      </c>
      <c r="AA699" s="17">
        <v>0.11991951608811099</v>
      </c>
      <c r="AB699" s="17"/>
      <c r="AC699" s="17">
        <v>0.17848262129556</v>
      </c>
      <c r="AD699" s="17">
        <v>0.13899663408004401</v>
      </c>
      <c r="AE699" s="17">
        <v>0.16754962234413601</v>
      </c>
    </row>
    <row r="700" spans="2:31" x14ac:dyDescent="0.35">
      <c r="B700" t="s">
        <v>96</v>
      </c>
      <c r="C700" s="17">
        <v>0.12582381373537299</v>
      </c>
      <c r="D700" s="17">
        <v>9.9120844177346401E-2</v>
      </c>
      <c r="E700" s="17">
        <v>0.152152001272645</v>
      </c>
      <c r="F700" s="17"/>
      <c r="G700" s="17">
        <v>0.13630191617358001</v>
      </c>
      <c r="H700" s="17">
        <v>0.10689867984737</v>
      </c>
      <c r="I700" s="17">
        <v>0.15001499037781099</v>
      </c>
      <c r="J700" s="17">
        <v>0.14688685813497801</v>
      </c>
      <c r="K700" s="17">
        <v>0.13613926387591099</v>
      </c>
      <c r="L700" s="17">
        <v>8.7630611042759696E-2</v>
      </c>
      <c r="M700" s="17"/>
      <c r="N700" s="17">
        <v>7.4959783023171703E-2</v>
      </c>
      <c r="O700" s="17">
        <v>0.117986018779056</v>
      </c>
      <c r="P700" s="17">
        <v>0.16407562259077599</v>
      </c>
      <c r="Q700" s="17">
        <v>0.18100884841856599</v>
      </c>
      <c r="R700" s="17"/>
      <c r="S700" s="17">
        <v>0.11386490225538499</v>
      </c>
      <c r="T700" s="17">
        <v>0.101701817495137</v>
      </c>
      <c r="U700" s="17">
        <v>0.189001420097302</v>
      </c>
      <c r="V700" s="17"/>
      <c r="W700" s="17">
        <v>0.12609399264108001</v>
      </c>
      <c r="X700" s="17">
        <v>0.10717725286454</v>
      </c>
      <c r="Y700" s="17">
        <v>2.8695260063354901E-2</v>
      </c>
      <c r="Z700" s="17">
        <v>0</v>
      </c>
      <c r="AA700" s="17">
        <v>0.21392096521692899</v>
      </c>
      <c r="AB700" s="17"/>
      <c r="AC700" s="17">
        <v>0.10365149614088801</v>
      </c>
      <c r="AD700" s="17">
        <v>0.119769725713724</v>
      </c>
      <c r="AE700" s="17">
        <v>1.42262936178221E-2</v>
      </c>
    </row>
    <row r="701" spans="2:31" x14ac:dyDescent="0.35">
      <c r="B701" t="s">
        <v>298</v>
      </c>
      <c r="C701" s="17">
        <v>9.0416049976453E-2</v>
      </c>
      <c r="D701" s="17">
        <v>0.105582032605557</v>
      </c>
      <c r="E701" s="17">
        <v>7.6411820156922897E-2</v>
      </c>
      <c r="F701" s="17"/>
      <c r="G701" s="17">
        <v>0.11609489782847</v>
      </c>
      <c r="H701" s="17">
        <v>7.1766686200855398E-2</v>
      </c>
      <c r="I701" s="17">
        <v>6.1039758565066701E-2</v>
      </c>
      <c r="J701" s="17">
        <v>8.3268138558478894E-2</v>
      </c>
      <c r="K701" s="17">
        <v>7.4433362451165594E-2</v>
      </c>
      <c r="L701" s="17">
        <v>0.130232660072711</v>
      </c>
      <c r="M701" s="17"/>
      <c r="N701" s="17">
        <v>9.7656237644016097E-2</v>
      </c>
      <c r="O701" s="17">
        <v>8.9877262609366099E-2</v>
      </c>
      <c r="P701" s="17">
        <v>8.5978997841385699E-2</v>
      </c>
      <c r="Q701" s="17">
        <v>8.2069310597364706E-2</v>
      </c>
      <c r="R701" s="17"/>
      <c r="S701" s="17">
        <v>0.14384403352790001</v>
      </c>
      <c r="T701" s="17">
        <v>6.2587787955363697E-2</v>
      </c>
      <c r="U701" s="17">
        <v>5.6465442573565103E-2</v>
      </c>
      <c r="V701" s="17"/>
      <c r="W701" s="17">
        <v>0.14080744187587599</v>
      </c>
      <c r="X701" s="17">
        <v>7.5962344132063306E-2</v>
      </c>
      <c r="Y701" s="17">
        <v>0.104130207284114</v>
      </c>
      <c r="Z701" s="17">
        <v>8.8833427956948902E-2</v>
      </c>
      <c r="AA701" s="17">
        <v>3.2059123432306498E-2</v>
      </c>
      <c r="AB701" s="17"/>
      <c r="AC701" s="17">
        <v>0.120583553885891</v>
      </c>
      <c r="AD701" s="17">
        <v>6.6826471420775996E-2</v>
      </c>
      <c r="AE701" s="17">
        <v>6.58024905007914E-2</v>
      </c>
    </row>
    <row r="702" spans="2:31" x14ac:dyDescent="0.35">
      <c r="B702" t="s">
        <v>300</v>
      </c>
      <c r="C702" s="17">
        <v>6.9624324585233099E-2</v>
      </c>
      <c r="D702" s="17">
        <v>8.96473463586967E-2</v>
      </c>
      <c r="E702" s="17">
        <v>5.0843502982972702E-2</v>
      </c>
      <c r="F702" s="17"/>
      <c r="G702" s="17">
        <v>8.6216239594564897E-2</v>
      </c>
      <c r="H702" s="17">
        <v>0.126637542397395</v>
      </c>
      <c r="I702" s="17">
        <v>9.5249470510113607E-2</v>
      </c>
      <c r="J702" s="17">
        <v>2.4319881612540801E-2</v>
      </c>
      <c r="K702" s="17">
        <v>4.1723867759474099E-2</v>
      </c>
      <c r="L702" s="17">
        <v>5.4069907599977603E-2</v>
      </c>
      <c r="M702" s="17"/>
      <c r="N702" s="17">
        <v>7.6590178437740394E-2</v>
      </c>
      <c r="O702" s="17">
        <v>6.3735899216261702E-2</v>
      </c>
      <c r="P702" s="17">
        <v>8.9029832431037403E-2</v>
      </c>
      <c r="Q702" s="17">
        <v>4.8912309527766498E-2</v>
      </c>
      <c r="R702" s="17"/>
      <c r="S702" s="17">
        <v>8.2140516455138493E-2</v>
      </c>
      <c r="T702" s="17">
        <v>5.5956740169220399E-2</v>
      </c>
      <c r="U702" s="17">
        <v>7.3032145103472196E-2</v>
      </c>
      <c r="V702" s="17"/>
      <c r="W702" s="17">
        <v>7.1011295341391098E-2</v>
      </c>
      <c r="X702" s="17">
        <v>7.2797858898964493E-2</v>
      </c>
      <c r="Y702" s="17">
        <v>3.6458197898765303E-2</v>
      </c>
      <c r="Z702" s="17">
        <v>0.30244420572306102</v>
      </c>
      <c r="AA702" s="17">
        <v>6.6420682333315398E-2</v>
      </c>
      <c r="AB702" s="17"/>
      <c r="AC702" s="17">
        <v>7.0139824532517103E-2</v>
      </c>
      <c r="AD702" s="17">
        <v>7.0823173082112903E-2</v>
      </c>
      <c r="AE702" s="17">
        <v>9.1344788205756797E-2</v>
      </c>
    </row>
    <row r="703" spans="2:31" x14ac:dyDescent="0.35">
      <c r="B703" t="s">
        <v>299</v>
      </c>
      <c r="C703" s="17">
        <v>4.7002535198812298E-2</v>
      </c>
      <c r="D703" s="17">
        <v>7.1494023904211307E-2</v>
      </c>
      <c r="E703" s="17">
        <v>2.38067802468526E-2</v>
      </c>
      <c r="F703" s="17"/>
      <c r="G703" s="17">
        <v>5.9895403035241997E-2</v>
      </c>
      <c r="H703" s="17">
        <v>6.4740287471552499E-2</v>
      </c>
      <c r="I703" s="17">
        <v>4.6638748983591799E-2</v>
      </c>
      <c r="J703" s="17">
        <v>5.7847323687599997E-2</v>
      </c>
      <c r="K703" s="17">
        <v>2.9790505308308499E-2</v>
      </c>
      <c r="L703" s="17">
        <v>3.72385039690699E-2</v>
      </c>
      <c r="M703" s="17"/>
      <c r="N703" s="17">
        <v>5.9833621509100599E-2</v>
      </c>
      <c r="O703" s="17">
        <v>6.1885861598846202E-2</v>
      </c>
      <c r="P703" s="17">
        <v>3.3481217853200303E-2</v>
      </c>
      <c r="Q703" s="17">
        <v>2.21067053263658E-2</v>
      </c>
      <c r="R703" s="17"/>
      <c r="S703" s="17">
        <v>5.9340617705127698E-2</v>
      </c>
      <c r="T703" s="17">
        <v>3.7737900178041899E-2</v>
      </c>
      <c r="U703" s="17">
        <v>6.0811706753226599E-2</v>
      </c>
      <c r="V703" s="17"/>
      <c r="W703" s="17">
        <v>6.0826644929292503E-2</v>
      </c>
      <c r="X703" s="17">
        <v>3.92281344328054E-2</v>
      </c>
      <c r="Y703" s="17">
        <v>6.6266472321896502E-2</v>
      </c>
      <c r="Z703" s="17">
        <v>0.124777349809164</v>
      </c>
      <c r="AA703" s="17">
        <v>2.5535867106218298E-2</v>
      </c>
      <c r="AB703" s="17"/>
      <c r="AC703" s="17">
        <v>3.7757011147251697E-2</v>
      </c>
      <c r="AD703" s="17">
        <v>3.4930491166649501E-2</v>
      </c>
      <c r="AE703" s="17">
        <v>6.2121797831616803E-2</v>
      </c>
    </row>
    <row r="704" spans="2:31" x14ac:dyDescent="0.35">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row>
    <row r="705" spans="2:31" x14ac:dyDescent="0.35">
      <c r="B705" s="6" t="s">
        <v>308</v>
      </c>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row>
    <row r="706" spans="2:31" x14ac:dyDescent="0.35">
      <c r="B706" s="24" t="s">
        <v>60</v>
      </c>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c r="AD706" s="17"/>
      <c r="AE706" s="17"/>
    </row>
    <row r="707" spans="2:31" x14ac:dyDescent="0.35">
      <c r="B707" t="s">
        <v>299</v>
      </c>
      <c r="C707" s="17">
        <v>0.50029799604432201</v>
      </c>
      <c r="D707" s="17">
        <v>0.46189683292102102</v>
      </c>
      <c r="E707" s="17">
        <v>0.53417037350581198</v>
      </c>
      <c r="F707" s="17"/>
      <c r="G707" s="17">
        <v>0.53575849525355101</v>
      </c>
      <c r="H707" s="17">
        <v>0.57240528061051998</v>
      </c>
      <c r="I707" s="17">
        <v>0.57149682306068195</v>
      </c>
      <c r="J707" s="17">
        <v>0.50616256453802599</v>
      </c>
      <c r="K707" s="17">
        <v>0.43299281346610902</v>
      </c>
      <c r="L707" s="17">
        <v>0.42952012490276298</v>
      </c>
      <c r="M707" s="17"/>
      <c r="N707" s="17">
        <v>0.487618099754353</v>
      </c>
      <c r="O707" s="17">
        <v>0.51354077521418895</v>
      </c>
      <c r="P707" s="17">
        <v>0.52843027244651597</v>
      </c>
      <c r="Q707" s="17">
        <v>0.48128950979487101</v>
      </c>
      <c r="R707" s="17"/>
      <c r="S707" s="17">
        <v>0.46703209309203503</v>
      </c>
      <c r="T707" s="17">
        <v>0.50151625933659905</v>
      </c>
      <c r="U707" s="17">
        <v>0.54128525806878902</v>
      </c>
      <c r="V707" s="17"/>
      <c r="W707" s="17">
        <v>0.440984515041345</v>
      </c>
      <c r="X707" s="17">
        <v>0.60176878366907605</v>
      </c>
      <c r="Y707" s="17">
        <v>0.46827444150604802</v>
      </c>
      <c r="Z707" s="17">
        <v>0.48427193361418702</v>
      </c>
      <c r="AA707" s="17">
        <v>0.52231503029020299</v>
      </c>
      <c r="AB707" s="17"/>
      <c r="AC707" s="17">
        <v>0.44893683343027502</v>
      </c>
      <c r="AD707" s="17">
        <v>0.60490607097445204</v>
      </c>
      <c r="AE707" s="17">
        <v>0.51653037323000495</v>
      </c>
    </row>
    <row r="708" spans="2:31" x14ac:dyDescent="0.35">
      <c r="B708" t="s">
        <v>300</v>
      </c>
      <c r="C708" s="17">
        <v>0.45922005071466399</v>
      </c>
      <c r="D708" s="17">
        <v>0.46288072894114901</v>
      </c>
      <c r="E708" s="17">
        <v>0.45254191917284903</v>
      </c>
      <c r="F708" s="17"/>
      <c r="G708" s="17">
        <v>0.36232419092946899</v>
      </c>
      <c r="H708" s="17">
        <v>0.37952475183374601</v>
      </c>
      <c r="I708" s="17">
        <v>0.390230079552218</v>
      </c>
      <c r="J708" s="17">
        <v>0.480741749667147</v>
      </c>
      <c r="K708" s="17">
        <v>0.54835594510149399</v>
      </c>
      <c r="L708" s="17">
        <v>0.53597419556812498</v>
      </c>
      <c r="M708" s="17"/>
      <c r="N708" s="17">
        <v>0.46574871477201002</v>
      </c>
      <c r="O708" s="17">
        <v>0.48490309663196701</v>
      </c>
      <c r="P708" s="17">
        <v>0.44699712385000601</v>
      </c>
      <c r="Q708" s="17">
        <v>0.42884449309790801</v>
      </c>
      <c r="R708" s="17"/>
      <c r="S708" s="17">
        <v>0.46516938963260901</v>
      </c>
      <c r="T708" s="17">
        <v>0.50334147015963004</v>
      </c>
      <c r="U708" s="17">
        <v>0.39249096347796097</v>
      </c>
      <c r="V708" s="17"/>
      <c r="W708" s="17">
        <v>0.486200115273282</v>
      </c>
      <c r="X708" s="17">
        <v>0.46002172874459701</v>
      </c>
      <c r="Y708" s="17">
        <v>0.48612840552631198</v>
      </c>
      <c r="Z708" s="17">
        <v>0.43034736326955603</v>
      </c>
      <c r="AA708" s="17">
        <v>0.42101572170273999</v>
      </c>
      <c r="AB708" s="17"/>
      <c r="AC708" s="17">
        <v>0.44876179075811001</v>
      </c>
      <c r="AD708" s="17">
        <v>0.48654005518183202</v>
      </c>
      <c r="AE708" s="17">
        <v>0.59041937719591997</v>
      </c>
    </row>
    <row r="709" spans="2:31" x14ac:dyDescent="0.35">
      <c r="B709" t="s">
        <v>298</v>
      </c>
      <c r="C709" s="17">
        <v>0.32451387309463298</v>
      </c>
      <c r="D709" s="17">
        <v>0.34122141219885599</v>
      </c>
      <c r="E709" s="17">
        <v>0.30819876022902698</v>
      </c>
      <c r="F709" s="17"/>
      <c r="G709" s="17">
        <v>0.28241355880338698</v>
      </c>
      <c r="H709" s="17">
        <v>0.31494682963213699</v>
      </c>
      <c r="I709" s="17">
        <v>0.337555972583644</v>
      </c>
      <c r="J709" s="17">
        <v>0.34214674989783</v>
      </c>
      <c r="K709" s="17">
        <v>0.35422386775947401</v>
      </c>
      <c r="L709" s="17">
        <v>0.30822670659818802</v>
      </c>
      <c r="M709" s="17"/>
      <c r="N709" s="17">
        <v>0.34621389874892999</v>
      </c>
      <c r="O709" s="17">
        <v>0.36729165124225999</v>
      </c>
      <c r="P709" s="17">
        <v>0.26867321387307003</v>
      </c>
      <c r="Q709" s="17">
        <v>0.29987787578607</v>
      </c>
      <c r="R709" s="17"/>
      <c r="S709" s="17">
        <v>0.27506964486452001</v>
      </c>
      <c r="T709" s="17">
        <v>0.394852658636826</v>
      </c>
      <c r="U709" s="17">
        <v>0.28275006547642301</v>
      </c>
      <c r="V709" s="17"/>
      <c r="W709" s="17">
        <v>0.306066715710065</v>
      </c>
      <c r="X709" s="17">
        <v>0.368251062803712</v>
      </c>
      <c r="Y709" s="17">
        <v>0.33852012866542702</v>
      </c>
      <c r="Z709" s="17">
        <v>0.47004835902111203</v>
      </c>
      <c r="AA709" s="17">
        <v>0.28867492228140901</v>
      </c>
      <c r="AB709" s="17"/>
      <c r="AC709" s="17">
        <v>0.30686822819399501</v>
      </c>
      <c r="AD709" s="17">
        <v>0.38931681838494098</v>
      </c>
      <c r="AE709" s="17">
        <v>0.328148151446361</v>
      </c>
    </row>
    <row r="710" spans="2:31" x14ac:dyDescent="0.35">
      <c r="B710" t="s">
        <v>293</v>
      </c>
      <c r="C710" s="17">
        <v>0.26272951898480601</v>
      </c>
      <c r="D710" s="17">
        <v>0.38904819956769598</v>
      </c>
      <c r="E710" s="17">
        <v>0.14321282088318099</v>
      </c>
      <c r="F710" s="17"/>
      <c r="G710" s="17">
        <v>0.197475317478638</v>
      </c>
      <c r="H710" s="17">
        <v>0.17314166622674901</v>
      </c>
      <c r="I710" s="17">
        <v>0.189632395104955</v>
      </c>
      <c r="J710" s="17">
        <v>0.25804440767822101</v>
      </c>
      <c r="K710" s="17">
        <v>0.28288109797011401</v>
      </c>
      <c r="L710" s="17">
        <v>0.409419336021701</v>
      </c>
      <c r="M710" s="17"/>
      <c r="N710" s="17">
        <v>0.32248180122119202</v>
      </c>
      <c r="O710" s="17">
        <v>0.28838662669665999</v>
      </c>
      <c r="P710" s="17">
        <v>0.22651676936835399</v>
      </c>
      <c r="Q710" s="17">
        <v>0.17103922196989199</v>
      </c>
      <c r="R710" s="17"/>
      <c r="S710" s="17">
        <v>0.33655797389491898</v>
      </c>
      <c r="T710" s="17">
        <v>0.250466809497434</v>
      </c>
      <c r="U710" s="17">
        <v>0.17536752097220301</v>
      </c>
      <c r="V710" s="17"/>
      <c r="W710" s="17">
        <v>0.347432948491047</v>
      </c>
      <c r="X710" s="17">
        <v>0.19333451681060901</v>
      </c>
      <c r="Y710" s="17">
        <v>0.32084893842407602</v>
      </c>
      <c r="Z710" s="17">
        <v>0.24684362237160401</v>
      </c>
      <c r="AA710" s="17">
        <v>0.175685171428513</v>
      </c>
      <c r="AB710" s="17"/>
      <c r="AC710" s="17">
        <v>0.341337674512318</v>
      </c>
      <c r="AD710" s="17">
        <v>0.20370176747829899</v>
      </c>
      <c r="AE710" s="17">
        <v>0.316549095281004</v>
      </c>
    </row>
    <row r="711" spans="2:31" x14ac:dyDescent="0.35">
      <c r="B711" t="s">
        <v>296</v>
      </c>
      <c r="C711" s="17">
        <v>0.135247185871915</v>
      </c>
      <c r="D711" s="17">
        <v>0.10822764634935</v>
      </c>
      <c r="E711" s="17">
        <v>0.15827797293193799</v>
      </c>
      <c r="F711" s="17"/>
      <c r="G711" s="17">
        <v>0.27624603790233598</v>
      </c>
      <c r="H711" s="17">
        <v>0.165952902227503</v>
      </c>
      <c r="I711" s="17">
        <v>0.16453544031547901</v>
      </c>
      <c r="J711" s="17">
        <v>0.10740278900953899</v>
      </c>
      <c r="K711" s="17">
        <v>9.0079812860968403E-2</v>
      </c>
      <c r="L711" s="17">
        <v>5.7543500488198403E-2</v>
      </c>
      <c r="M711" s="17"/>
      <c r="N711" s="17">
        <v>0.12429212998475</v>
      </c>
      <c r="O711" s="17">
        <v>0.15761743057372099</v>
      </c>
      <c r="P711" s="17">
        <v>0.145092897403549</v>
      </c>
      <c r="Q711" s="17">
        <v>0.113223908351425</v>
      </c>
      <c r="R711" s="17"/>
      <c r="S711" s="17">
        <v>0.100302124507125</v>
      </c>
      <c r="T711" s="17">
        <v>0.12940367389830601</v>
      </c>
      <c r="U711" s="17">
        <v>0.14396515874323401</v>
      </c>
      <c r="V711" s="17"/>
      <c r="W711" s="17">
        <v>0.110211577562944</v>
      </c>
      <c r="X711" s="17">
        <v>0.134080074317764</v>
      </c>
      <c r="Y711" s="17">
        <v>0.15710328507739801</v>
      </c>
      <c r="Z711" s="17">
        <v>0.23397558640189101</v>
      </c>
      <c r="AA711" s="17">
        <v>0.157513232538495</v>
      </c>
      <c r="AB711" s="17"/>
      <c r="AC711" s="17">
        <v>0.12045421193929499</v>
      </c>
      <c r="AD711" s="17">
        <v>0.148149306030294</v>
      </c>
      <c r="AE711" s="17">
        <v>0.204085701669345</v>
      </c>
    </row>
    <row r="712" spans="2:31" x14ac:dyDescent="0.35">
      <c r="B712" t="s">
        <v>96</v>
      </c>
      <c r="C712" s="17">
        <v>0.12027495588209799</v>
      </c>
      <c r="D712" s="17">
        <v>6.7560483928992193E-2</v>
      </c>
      <c r="E712" s="17">
        <v>0.171498587582813</v>
      </c>
      <c r="F712" s="17"/>
      <c r="G712" s="17">
        <v>0.104005347967476</v>
      </c>
      <c r="H712" s="17">
        <v>9.00028498430544E-2</v>
      </c>
      <c r="I712" s="17">
        <v>0.1148192921613</v>
      </c>
      <c r="J712" s="17">
        <v>0.181515233468376</v>
      </c>
      <c r="K712" s="17">
        <v>0.13455106672540301</v>
      </c>
      <c r="L712" s="17">
        <v>0.104359910854634</v>
      </c>
      <c r="M712" s="17"/>
      <c r="N712" s="17">
        <v>7.7651933167657394E-2</v>
      </c>
      <c r="O712" s="17">
        <v>9.2998397788557396E-2</v>
      </c>
      <c r="P712" s="17">
        <v>0.119171778346679</v>
      </c>
      <c r="Q712" s="17">
        <v>0.20432332700058001</v>
      </c>
      <c r="R712" s="17"/>
      <c r="S712" s="17">
        <v>9.9602555135667806E-2</v>
      </c>
      <c r="T712" s="17">
        <v>0.120452935261746</v>
      </c>
      <c r="U712" s="17">
        <v>0.142950000962</v>
      </c>
      <c r="V712" s="17"/>
      <c r="W712" s="17">
        <v>9.3131169709832207E-2</v>
      </c>
      <c r="X712" s="17">
        <v>0.1129052326699</v>
      </c>
      <c r="Y712" s="17">
        <v>7.3072169747508894E-2</v>
      </c>
      <c r="Z712" s="17">
        <v>0</v>
      </c>
      <c r="AA712" s="17">
        <v>0.16950065412207199</v>
      </c>
      <c r="AB712" s="17"/>
      <c r="AC712" s="17">
        <v>6.7664826403480899E-2</v>
      </c>
      <c r="AD712" s="17">
        <v>0.114201681086785</v>
      </c>
      <c r="AE712" s="17">
        <v>1.42262936178221E-2</v>
      </c>
    </row>
    <row r="713" spans="2:31" x14ac:dyDescent="0.35">
      <c r="B713" t="s">
        <v>294</v>
      </c>
      <c r="C713" s="17">
        <v>7.5038070545082103E-2</v>
      </c>
      <c r="D713" s="17">
        <v>9.5474018616555301E-2</v>
      </c>
      <c r="E713" s="17">
        <v>5.5893257729836401E-2</v>
      </c>
      <c r="F713" s="17"/>
      <c r="G713" s="17">
        <v>0.13885791271321099</v>
      </c>
      <c r="H713" s="17">
        <v>0.101374980025893</v>
      </c>
      <c r="I713" s="17">
        <v>6.9405410161558698E-2</v>
      </c>
      <c r="J713" s="17">
        <v>6.8289182207060997E-2</v>
      </c>
      <c r="K713" s="17">
        <v>5.5073824082725702E-2</v>
      </c>
      <c r="L713" s="17">
        <v>4.4287793564545E-2</v>
      </c>
      <c r="M713" s="17"/>
      <c r="N713" s="17">
        <v>7.4359560394721497E-2</v>
      </c>
      <c r="O713" s="17">
        <v>7.8492967011758105E-2</v>
      </c>
      <c r="P713" s="17">
        <v>7.8455451893574099E-2</v>
      </c>
      <c r="Q713" s="17">
        <v>7.3541824753159596E-2</v>
      </c>
      <c r="R713" s="17"/>
      <c r="S713" s="17">
        <v>9.4309462877218003E-2</v>
      </c>
      <c r="T713" s="17">
        <v>7.1301800393923101E-2</v>
      </c>
      <c r="U713" s="17">
        <v>6.8440972186267504E-2</v>
      </c>
      <c r="V713" s="17"/>
      <c r="W713" s="17">
        <v>8.9765561956846804E-2</v>
      </c>
      <c r="X713" s="17">
        <v>6.7892744092813498E-2</v>
      </c>
      <c r="Y713" s="17">
        <v>7.6285233154579704E-2</v>
      </c>
      <c r="Z713" s="17">
        <v>0.30244420572306102</v>
      </c>
      <c r="AA713" s="17">
        <v>4.2247483819147502E-2</v>
      </c>
      <c r="AB713" s="17"/>
      <c r="AC713" s="17">
        <v>7.7052016535412896E-2</v>
      </c>
      <c r="AD713" s="17">
        <v>6.4720545306836394E-2</v>
      </c>
      <c r="AE713" s="17">
        <v>6.38095460094079E-2</v>
      </c>
    </row>
    <row r="714" spans="2:31" x14ac:dyDescent="0.35">
      <c r="B714" t="s">
        <v>297</v>
      </c>
      <c r="C714" s="17">
        <v>6.7379948565827505E-2</v>
      </c>
      <c r="D714" s="17">
        <v>9.4999838799640093E-2</v>
      </c>
      <c r="E714" s="17">
        <v>4.13055566488571E-2</v>
      </c>
      <c r="F714" s="17"/>
      <c r="G714" s="17">
        <v>8.6216239594564897E-2</v>
      </c>
      <c r="H714" s="17">
        <v>9.2845882388764095E-2</v>
      </c>
      <c r="I714" s="17">
        <v>4.8730161882714798E-2</v>
      </c>
      <c r="J714" s="17">
        <v>6.0182555002880701E-2</v>
      </c>
      <c r="K714" s="17">
        <v>3.7216681225582797E-2</v>
      </c>
      <c r="L714" s="17">
        <v>8.7732714861793196E-2</v>
      </c>
      <c r="M714" s="17"/>
      <c r="N714" s="17">
        <v>7.4489790259004499E-2</v>
      </c>
      <c r="O714" s="17">
        <v>5.0880861192619697E-2</v>
      </c>
      <c r="P714" s="17">
        <v>9.0445557368643001E-2</v>
      </c>
      <c r="Q714" s="17">
        <v>6.21746500865007E-2</v>
      </c>
      <c r="R714" s="17"/>
      <c r="S714" s="17">
        <v>5.6377174965188098E-2</v>
      </c>
      <c r="T714" s="17">
        <v>8.2140995188450597E-2</v>
      </c>
      <c r="U714" s="17">
        <v>5.7856182562354898E-2</v>
      </c>
      <c r="V714" s="17"/>
      <c r="W714" s="17">
        <v>8.5719173320947195E-2</v>
      </c>
      <c r="X714" s="17">
        <v>6.7439395236984404E-2</v>
      </c>
      <c r="Y714" s="17">
        <v>4.49826905066519E-2</v>
      </c>
      <c r="Z714" s="17">
        <v>0.12342181118580201</v>
      </c>
      <c r="AA714" s="17">
        <v>5.3061143209038902E-2</v>
      </c>
      <c r="AB714" s="17"/>
      <c r="AC714" s="17">
        <v>8.7369222209828998E-2</v>
      </c>
      <c r="AD714" s="17">
        <v>6.6273169671673196E-2</v>
      </c>
      <c r="AE714" s="17">
        <v>7.31603190973871E-2</v>
      </c>
    </row>
    <row r="715" spans="2:31" x14ac:dyDescent="0.35">
      <c r="B715" t="s">
        <v>295</v>
      </c>
      <c r="C715" s="17">
        <v>6.3423035396229802E-2</v>
      </c>
      <c r="D715" s="17">
        <v>8.4559496890795199E-2</v>
      </c>
      <c r="E715" s="17">
        <v>4.3538804685403602E-2</v>
      </c>
      <c r="F715" s="17"/>
      <c r="G715" s="17">
        <v>9.8167702888126998E-2</v>
      </c>
      <c r="H715" s="17">
        <v>7.1766686200855398E-2</v>
      </c>
      <c r="I715" s="17">
        <v>6.0053772293601801E-2</v>
      </c>
      <c r="J715" s="17">
        <v>3.24265088167211E-2</v>
      </c>
      <c r="K715" s="17">
        <v>6.8509582045188394E-2</v>
      </c>
      <c r="L715" s="17">
        <v>5.2282059246350501E-2</v>
      </c>
      <c r="M715" s="17"/>
      <c r="N715" s="17">
        <v>6.7071393748090305E-2</v>
      </c>
      <c r="O715" s="17">
        <v>8.0547336128621805E-2</v>
      </c>
      <c r="P715" s="17">
        <v>5.44601141213319E-2</v>
      </c>
      <c r="Q715" s="17">
        <v>4.7652089943711097E-2</v>
      </c>
      <c r="R715" s="17"/>
      <c r="S715" s="17">
        <v>0.11088472720430199</v>
      </c>
      <c r="T715" s="17">
        <v>2.7913805311869599E-2</v>
      </c>
      <c r="U715" s="17">
        <v>4.6187130061578999E-2</v>
      </c>
      <c r="V715" s="17"/>
      <c r="W715" s="17">
        <v>8.2518893804796004E-2</v>
      </c>
      <c r="X715" s="17">
        <v>5.6766272162892602E-2</v>
      </c>
      <c r="Y715" s="17">
        <v>5.6494551909599899E-2</v>
      </c>
      <c r="Z715" s="17">
        <v>0.198031664549676</v>
      </c>
      <c r="AA715" s="17">
        <v>4.4297067565174202E-2</v>
      </c>
      <c r="AB715" s="17"/>
      <c r="AC715" s="17">
        <v>9.1406497892359703E-2</v>
      </c>
      <c r="AD715" s="17">
        <v>4.0314001243209503E-2</v>
      </c>
      <c r="AE715" s="17">
        <v>8.9251623517364806E-2</v>
      </c>
    </row>
    <row r="716" spans="2:31" x14ac:dyDescent="0.35">
      <c r="B716" t="s">
        <v>307</v>
      </c>
      <c r="C716" s="17">
        <v>1.36337819907805E-2</v>
      </c>
      <c r="D716" s="17">
        <v>7.5818655054116103E-3</v>
      </c>
      <c r="E716" s="17">
        <v>1.95135190420343E-2</v>
      </c>
      <c r="F716" s="17"/>
      <c r="G716" s="17">
        <v>0</v>
      </c>
      <c r="H716" s="17">
        <v>1.40527974586058E-2</v>
      </c>
      <c r="I716" s="17">
        <v>1.2429037038544999E-2</v>
      </c>
      <c r="J716" s="17">
        <v>2.3085583555598199E-2</v>
      </c>
      <c r="K716" s="17">
        <v>1.6354747345845799E-2</v>
      </c>
      <c r="L716" s="17">
        <v>1.50435552772806E-2</v>
      </c>
      <c r="M716" s="17"/>
      <c r="N716" s="17">
        <v>2.17199775158746E-3</v>
      </c>
      <c r="O716" s="17">
        <v>1.8121958951979499E-2</v>
      </c>
      <c r="P716" s="17">
        <v>1.07904346466335E-2</v>
      </c>
      <c r="Q716" s="17">
        <v>2.9080520801586001E-2</v>
      </c>
      <c r="R716" s="17"/>
      <c r="S716" s="17">
        <v>2.4694811058395699E-2</v>
      </c>
      <c r="T716" s="17">
        <v>7.3096436376250103E-3</v>
      </c>
      <c r="U716" s="17">
        <v>1.4587765394167E-2</v>
      </c>
      <c r="V716" s="17"/>
      <c r="W716" s="17">
        <v>1.3490361191564999E-2</v>
      </c>
      <c r="X716" s="17">
        <v>9.8900384446595907E-3</v>
      </c>
      <c r="Y716" s="17">
        <v>2.5190841607140298E-2</v>
      </c>
      <c r="Z716" s="17">
        <v>0</v>
      </c>
      <c r="AA716" s="17">
        <v>2.13642505476264E-2</v>
      </c>
      <c r="AB716" s="17"/>
      <c r="AC716" s="17">
        <v>1.42991222749753E-2</v>
      </c>
      <c r="AD716" s="17">
        <v>7.2325141977182296E-3</v>
      </c>
      <c r="AE716" s="17">
        <v>2.8452587235644301E-2</v>
      </c>
    </row>
    <row r="717" spans="2:31" x14ac:dyDescent="0.35">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row>
    <row r="718" spans="2:31" x14ac:dyDescent="0.35">
      <c r="B718" s="6" t="s">
        <v>309</v>
      </c>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row>
    <row r="719" spans="2:31" x14ac:dyDescent="0.35">
      <c r="B719" s="24" t="s">
        <v>60</v>
      </c>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row>
    <row r="720" spans="2:31" x14ac:dyDescent="0.35">
      <c r="B720" t="s">
        <v>294</v>
      </c>
      <c r="C720" s="17">
        <v>0.41379725190559302</v>
      </c>
      <c r="D720" s="17">
        <v>0.46358975405316</v>
      </c>
      <c r="E720" s="17">
        <v>0.36264269883685002</v>
      </c>
      <c r="F720" s="17"/>
      <c r="G720" s="17">
        <v>0.35165072590572299</v>
      </c>
      <c r="H720" s="17">
        <v>0.407792712020901</v>
      </c>
      <c r="I720" s="17">
        <v>0.37792048286986701</v>
      </c>
      <c r="J720" s="17">
        <v>0.404612669853115</v>
      </c>
      <c r="K720" s="17">
        <v>0.397364329391034</v>
      </c>
      <c r="L720" s="17">
        <v>0.510305653988115</v>
      </c>
      <c r="M720" s="17"/>
      <c r="N720" s="17">
        <v>0.44844526972390703</v>
      </c>
      <c r="O720" s="17">
        <v>0.38425648357752201</v>
      </c>
      <c r="P720" s="17">
        <v>0.45765663768970299</v>
      </c>
      <c r="Q720" s="17">
        <v>0.35174659304890599</v>
      </c>
      <c r="R720" s="17"/>
      <c r="S720" s="17">
        <v>0.39047248275852597</v>
      </c>
      <c r="T720" s="17">
        <v>0.45443268688169203</v>
      </c>
      <c r="U720" s="17">
        <v>0.34292367807443003</v>
      </c>
      <c r="V720" s="17"/>
      <c r="W720" s="17">
        <v>0.43731260210605999</v>
      </c>
      <c r="X720" s="17">
        <v>0.39461445837558601</v>
      </c>
      <c r="Y720" s="17">
        <v>0.440305781790923</v>
      </c>
      <c r="Z720" s="17">
        <v>0.27066115584807399</v>
      </c>
      <c r="AA720" s="17">
        <v>0.37770808513981902</v>
      </c>
      <c r="AB720" s="17"/>
      <c r="AC720" s="17">
        <v>0.45256725927286801</v>
      </c>
      <c r="AD720" s="17">
        <v>0.456777259783686</v>
      </c>
      <c r="AE720" s="17">
        <v>0.49535465844492399</v>
      </c>
    </row>
    <row r="721" spans="2:31" x14ac:dyDescent="0.35">
      <c r="B721" t="s">
        <v>295</v>
      </c>
      <c r="C721" s="17">
        <v>0.36905069200234097</v>
      </c>
      <c r="D721" s="17">
        <v>0.41962806773613898</v>
      </c>
      <c r="E721" s="17">
        <v>0.316881664711675</v>
      </c>
      <c r="F721" s="17"/>
      <c r="G721" s="17">
        <v>0.25590093298979399</v>
      </c>
      <c r="H721" s="17">
        <v>0.33468569218216199</v>
      </c>
      <c r="I721" s="17">
        <v>0.26716457615062</v>
      </c>
      <c r="J721" s="17">
        <v>0.362845235775271</v>
      </c>
      <c r="K721" s="17">
        <v>0.38551676857908002</v>
      </c>
      <c r="L721" s="17">
        <v>0.541235636809973</v>
      </c>
      <c r="M721" s="17"/>
      <c r="N721" s="17">
        <v>0.40263171549441601</v>
      </c>
      <c r="O721" s="17">
        <v>0.34022897998228502</v>
      </c>
      <c r="P721" s="17">
        <v>0.36166032641939</v>
      </c>
      <c r="Q721" s="17">
        <v>0.35259431745627901</v>
      </c>
      <c r="R721" s="17"/>
      <c r="S721" s="17">
        <v>0.35343646766494802</v>
      </c>
      <c r="T721" s="17">
        <v>0.43959259976413401</v>
      </c>
      <c r="U721" s="17">
        <v>0.28907725722397998</v>
      </c>
      <c r="V721" s="17"/>
      <c r="W721" s="17">
        <v>0.35277942873645302</v>
      </c>
      <c r="X721" s="17">
        <v>0.41497695511923499</v>
      </c>
      <c r="Y721" s="17">
        <v>0.38432170463241899</v>
      </c>
      <c r="Z721" s="17">
        <v>0.19291905202697299</v>
      </c>
      <c r="AA721" s="17">
        <v>0.33967425466001899</v>
      </c>
      <c r="AB721" s="17"/>
      <c r="AC721" s="17">
        <v>0.31102281483715699</v>
      </c>
      <c r="AD721" s="17">
        <v>0.39851608786592901</v>
      </c>
      <c r="AE721" s="17">
        <v>0.41504671943028498</v>
      </c>
    </row>
    <row r="722" spans="2:31" x14ac:dyDescent="0.35">
      <c r="B722" t="s">
        <v>293</v>
      </c>
      <c r="C722" s="17">
        <v>0.25078893856951001</v>
      </c>
      <c r="D722" s="17">
        <v>0.203983036689599</v>
      </c>
      <c r="E722" s="17">
        <v>0.29711517329032799</v>
      </c>
      <c r="F722" s="17"/>
      <c r="G722" s="17">
        <v>0.27985756226375702</v>
      </c>
      <c r="H722" s="17">
        <v>0.348801634459321</v>
      </c>
      <c r="I722" s="17">
        <v>0.29288919614298198</v>
      </c>
      <c r="J722" s="17">
        <v>0.21724454206011101</v>
      </c>
      <c r="K722" s="17">
        <v>0.182284516530066</v>
      </c>
      <c r="L722" s="17">
        <v>0.21786327111547099</v>
      </c>
      <c r="M722" s="17"/>
      <c r="N722" s="17">
        <v>0.25548767376432402</v>
      </c>
      <c r="O722" s="17">
        <v>0.226224467873679</v>
      </c>
      <c r="P722" s="17">
        <v>0.29376113194958597</v>
      </c>
      <c r="Q722" s="17">
        <v>0.25398398157225499</v>
      </c>
      <c r="R722" s="17"/>
      <c r="S722" s="17">
        <v>0.24161173034226099</v>
      </c>
      <c r="T722" s="17">
        <v>0.26980779607771199</v>
      </c>
      <c r="U722" s="17">
        <v>0.22014775978801601</v>
      </c>
      <c r="V722" s="17"/>
      <c r="W722" s="17">
        <v>0.21511361142857199</v>
      </c>
      <c r="X722" s="17">
        <v>0.28669063511682102</v>
      </c>
      <c r="Y722" s="17">
        <v>0.26148664594217802</v>
      </c>
      <c r="Z722" s="17">
        <v>0.36085012242838499</v>
      </c>
      <c r="AA722" s="17">
        <v>0.22909611121607801</v>
      </c>
      <c r="AB722" s="17"/>
      <c r="AC722" s="17">
        <v>0.20279199488456401</v>
      </c>
      <c r="AD722" s="17">
        <v>0.28897191422308699</v>
      </c>
      <c r="AE722" s="17">
        <v>0.30058220483905601</v>
      </c>
    </row>
    <row r="723" spans="2:31" x14ac:dyDescent="0.35">
      <c r="B723" t="s">
        <v>297</v>
      </c>
      <c r="C723" s="17">
        <v>0.204265463931467</v>
      </c>
      <c r="D723" s="17">
        <v>0.221002610441906</v>
      </c>
      <c r="E723" s="17">
        <v>0.18576685921746999</v>
      </c>
      <c r="F723" s="17"/>
      <c r="G723" s="17">
        <v>0.29189340943791198</v>
      </c>
      <c r="H723" s="17">
        <v>0.182848732231818</v>
      </c>
      <c r="I723" s="17">
        <v>0.19369578054700801</v>
      </c>
      <c r="J723" s="17">
        <v>0.202213719345817</v>
      </c>
      <c r="K723" s="17">
        <v>0.20615124143239699</v>
      </c>
      <c r="L723" s="17">
        <v>0.169156908576375</v>
      </c>
      <c r="M723" s="17"/>
      <c r="N723" s="17">
        <v>0.15798736195156901</v>
      </c>
      <c r="O723" s="17">
        <v>0.25899849933084701</v>
      </c>
      <c r="P723" s="17">
        <v>0.18397898960957801</v>
      </c>
      <c r="Q723" s="17">
        <v>0.22635514299322601</v>
      </c>
      <c r="R723" s="17"/>
      <c r="S723" s="17">
        <v>0.23309072139060799</v>
      </c>
      <c r="T723" s="17">
        <v>0.171209161187065</v>
      </c>
      <c r="U723" s="17">
        <v>0.19757181103243199</v>
      </c>
      <c r="V723" s="17"/>
      <c r="W723" s="17">
        <v>0.23490170827988099</v>
      </c>
      <c r="X723" s="17">
        <v>0.179030793147228</v>
      </c>
      <c r="Y723" s="17">
        <v>0.141193018350845</v>
      </c>
      <c r="Z723" s="17">
        <v>0.40055111817994099</v>
      </c>
      <c r="AA723" s="17">
        <v>0.18963987156942499</v>
      </c>
      <c r="AB723" s="17"/>
      <c r="AC723" s="17">
        <v>0.23270878677755399</v>
      </c>
      <c r="AD723" s="17">
        <v>0.15859792160518199</v>
      </c>
      <c r="AE723" s="17">
        <v>0.25131757060214199</v>
      </c>
    </row>
    <row r="724" spans="2:31" x14ac:dyDescent="0.35">
      <c r="B724" t="s">
        <v>96</v>
      </c>
      <c r="C724" s="17">
        <v>0.19323082117521301</v>
      </c>
      <c r="D724" s="17">
        <v>0.123071119336194</v>
      </c>
      <c r="E724" s="17">
        <v>0.261600638848628</v>
      </c>
      <c r="F724" s="17"/>
      <c r="G724" s="17">
        <v>0.203312962557987</v>
      </c>
      <c r="H724" s="17">
        <v>0.160266837136084</v>
      </c>
      <c r="I724" s="17">
        <v>0.225575198880546</v>
      </c>
      <c r="J724" s="17">
        <v>0.27399093248937301</v>
      </c>
      <c r="K724" s="17">
        <v>0.20147245162008301</v>
      </c>
      <c r="L724" s="17">
        <v>0.122979162839169</v>
      </c>
      <c r="M724" s="17"/>
      <c r="N724" s="17">
        <v>0.15763333265012699</v>
      </c>
      <c r="O724" s="17">
        <v>0.191696590436507</v>
      </c>
      <c r="P724" s="17">
        <v>0.18286479921705701</v>
      </c>
      <c r="Q724" s="17">
        <v>0.25151539463001099</v>
      </c>
      <c r="R724" s="17"/>
      <c r="S724" s="17">
        <v>0.15542751322783499</v>
      </c>
      <c r="T724" s="17">
        <v>0.18403044613708899</v>
      </c>
      <c r="U724" s="17">
        <v>0.260472829054612</v>
      </c>
      <c r="V724" s="17"/>
      <c r="W724" s="17">
        <v>0.15935177947843801</v>
      </c>
      <c r="X724" s="17">
        <v>0.197008876749207</v>
      </c>
      <c r="Y724" s="17">
        <v>0.14249160093832</v>
      </c>
      <c r="Z724" s="17">
        <v>0.124777349809164</v>
      </c>
      <c r="AA724" s="17">
        <v>0.279193437418437</v>
      </c>
      <c r="AB724" s="17"/>
      <c r="AC724" s="17">
        <v>0.16109488949183501</v>
      </c>
      <c r="AD724" s="17">
        <v>0.192647714228869</v>
      </c>
      <c r="AE724" s="17">
        <v>7.2179354048979294E-2</v>
      </c>
    </row>
    <row r="725" spans="2:31" x14ac:dyDescent="0.35">
      <c r="B725" t="s">
        <v>296</v>
      </c>
      <c r="C725" s="17">
        <v>0.127864248982858</v>
      </c>
      <c r="D725" s="17">
        <v>0.15297851662246101</v>
      </c>
      <c r="E725" s="17">
        <v>0.10454565242017901</v>
      </c>
      <c r="F725" s="17"/>
      <c r="G725" s="17">
        <v>0.104143434534908</v>
      </c>
      <c r="H725" s="17">
        <v>0.15055977113101399</v>
      </c>
      <c r="I725" s="17">
        <v>0.14397963239282799</v>
      </c>
      <c r="J725" s="17">
        <v>8.4369071816817007E-2</v>
      </c>
      <c r="K725" s="17">
        <v>0.12650239551129699</v>
      </c>
      <c r="L725" s="17">
        <v>0.14264549472906801</v>
      </c>
      <c r="M725" s="17"/>
      <c r="N725" s="17">
        <v>0.13016602652510501</v>
      </c>
      <c r="O725" s="17">
        <v>0.123268688474489</v>
      </c>
      <c r="P725" s="17">
        <v>0.111027503769816</v>
      </c>
      <c r="Q725" s="17">
        <v>0.13870273228725299</v>
      </c>
      <c r="R725" s="17"/>
      <c r="S725" s="17">
        <v>0.17441930852387999</v>
      </c>
      <c r="T725" s="17">
        <v>0.10778709589678701</v>
      </c>
      <c r="U725" s="17">
        <v>0.10907788358956901</v>
      </c>
      <c r="V725" s="17"/>
      <c r="W725" s="17">
        <v>0.149057677130673</v>
      </c>
      <c r="X725" s="17">
        <v>9.9846101551214497E-2</v>
      </c>
      <c r="Y725" s="17">
        <v>0.12199254265974301</v>
      </c>
      <c r="Z725" s="17">
        <v>0.21225523914275099</v>
      </c>
      <c r="AA725" s="17">
        <v>0.12861871927030699</v>
      </c>
      <c r="AB725" s="17"/>
      <c r="AC725" s="17">
        <v>0.15431065834264199</v>
      </c>
      <c r="AD725" s="17">
        <v>0.111091947753097</v>
      </c>
      <c r="AE725" s="17">
        <v>0.17050593990760299</v>
      </c>
    </row>
    <row r="726" spans="2:31" x14ac:dyDescent="0.35">
      <c r="B726" t="s">
        <v>298</v>
      </c>
      <c r="C726" s="17">
        <v>0.100795799424108</v>
      </c>
      <c r="D726" s="17">
        <v>0.134109345061107</v>
      </c>
      <c r="E726" s="17">
        <v>6.9460803237142599E-2</v>
      </c>
      <c r="F726" s="17"/>
      <c r="G726" s="17">
        <v>8.4938241324749697E-2</v>
      </c>
      <c r="H726" s="17">
        <v>7.1766686200855398E-2</v>
      </c>
      <c r="I726" s="17">
        <v>6.21451851927248E-2</v>
      </c>
      <c r="J726" s="17">
        <v>8.0932907243198196E-2</v>
      </c>
      <c r="K726" s="17">
        <v>0.111650043676748</v>
      </c>
      <c r="L726" s="17">
        <v>0.16484044342085699</v>
      </c>
      <c r="M726" s="17"/>
      <c r="N726" s="17">
        <v>0.113903732725636</v>
      </c>
      <c r="O726" s="17">
        <v>8.9689507845036695E-2</v>
      </c>
      <c r="P726" s="17">
        <v>0.104739404723438</v>
      </c>
      <c r="Q726" s="17">
        <v>8.6298633683119005E-2</v>
      </c>
      <c r="R726" s="17"/>
      <c r="S726" s="17">
        <v>0.180177003727298</v>
      </c>
      <c r="T726" s="17">
        <v>5.7383420328917301E-2</v>
      </c>
      <c r="U726" s="17">
        <v>7.7805340455954802E-2</v>
      </c>
      <c r="V726" s="17"/>
      <c r="W726" s="17">
        <v>0.16674643384780399</v>
      </c>
      <c r="X726" s="17">
        <v>5.5622206403811103E-2</v>
      </c>
      <c r="Y726" s="17">
        <v>0.10915028143578601</v>
      </c>
      <c r="Z726" s="17">
        <v>0.12342181118580201</v>
      </c>
      <c r="AA726" s="17">
        <v>5.4676647580882899E-2</v>
      </c>
      <c r="AB726" s="17"/>
      <c r="AC726" s="17">
        <v>0.15696143103555901</v>
      </c>
      <c r="AD726" s="17">
        <v>5.0546043284454799E-2</v>
      </c>
      <c r="AE726" s="17">
        <v>9.3485993442024198E-2</v>
      </c>
    </row>
    <row r="727" spans="2:31" x14ac:dyDescent="0.35">
      <c r="B727" t="s">
        <v>299</v>
      </c>
      <c r="C727" s="17">
        <v>7.98812103111812E-2</v>
      </c>
      <c r="D727" s="17">
        <v>0.104821814226363</v>
      </c>
      <c r="E727" s="17">
        <v>5.6447776544207399E-2</v>
      </c>
      <c r="F727" s="17"/>
      <c r="G727" s="17">
        <v>9.5749792915928306E-2</v>
      </c>
      <c r="H727" s="17">
        <v>4.7844457467236902E-2</v>
      </c>
      <c r="I727" s="17">
        <v>7.2482809332146694E-2</v>
      </c>
      <c r="J727" s="17">
        <v>6.5953950891780203E-2</v>
      </c>
      <c r="K727" s="17">
        <v>9.60035932669457E-2</v>
      </c>
      <c r="L727" s="17">
        <v>8.9520563215420304E-2</v>
      </c>
      <c r="M727" s="17"/>
      <c r="N727" s="17">
        <v>7.1281122986144405E-2</v>
      </c>
      <c r="O727" s="17">
        <v>0.11253752513772</v>
      </c>
      <c r="P727" s="17">
        <v>7.9398124778132004E-2</v>
      </c>
      <c r="Q727" s="17">
        <v>5.92743055784399E-2</v>
      </c>
      <c r="R727" s="17"/>
      <c r="S727" s="17">
        <v>0.118665396094532</v>
      </c>
      <c r="T727" s="17">
        <v>5.1120265801905498E-2</v>
      </c>
      <c r="U727" s="17">
        <v>7.4898606400303699E-2</v>
      </c>
      <c r="V727" s="17"/>
      <c r="W727" s="17">
        <v>0.119338421789564</v>
      </c>
      <c r="X727" s="17">
        <v>3.6429465388698401E-2</v>
      </c>
      <c r="Y727" s="17">
        <v>5.6874638120088403E-2</v>
      </c>
      <c r="Z727" s="17">
        <v>0.39095071657664898</v>
      </c>
      <c r="AA727" s="17">
        <v>5.0676528352884997E-2</v>
      </c>
      <c r="AB727" s="17"/>
      <c r="AC727" s="17">
        <v>0.106102298466419</v>
      </c>
      <c r="AD727" s="17">
        <v>3.6529571027421798E-2</v>
      </c>
      <c r="AE727" s="17">
        <v>6.6079973322164406E-2</v>
      </c>
    </row>
    <row r="728" spans="2:31" x14ac:dyDescent="0.35">
      <c r="B728" t="s">
        <v>300</v>
      </c>
      <c r="C728" s="17">
        <v>6.5126931476941097E-2</v>
      </c>
      <c r="D728" s="17">
        <v>9.4994425968252999E-2</v>
      </c>
      <c r="E728" s="17">
        <v>3.6885354501967102E-2</v>
      </c>
      <c r="F728" s="17"/>
      <c r="G728" s="17">
        <v>8.1380419650167402E-2</v>
      </c>
      <c r="H728" s="17">
        <v>8.7322182567287507E-2</v>
      </c>
      <c r="I728" s="17">
        <v>6.7313997262435699E-2</v>
      </c>
      <c r="J728" s="17">
        <v>5.67463904292618E-2</v>
      </c>
      <c r="K728" s="17">
        <v>5.5867922657979803E-2</v>
      </c>
      <c r="L728" s="17">
        <v>5.2282059246350501E-2</v>
      </c>
      <c r="M728" s="17"/>
      <c r="N728" s="17">
        <v>6.1297240397158503E-2</v>
      </c>
      <c r="O728" s="17">
        <v>6.8779029011665493E-2</v>
      </c>
      <c r="P728" s="17">
        <v>6.1633691175110701E-2</v>
      </c>
      <c r="Q728" s="17">
        <v>7.2984774034466807E-2</v>
      </c>
      <c r="R728" s="17"/>
      <c r="S728" s="17">
        <v>8.92454462792487E-2</v>
      </c>
      <c r="T728" s="17">
        <v>4.4768977549990298E-2</v>
      </c>
      <c r="U728" s="17">
        <v>7.2908002406131295E-2</v>
      </c>
      <c r="V728" s="17"/>
      <c r="W728" s="17">
        <v>8.6058048633129394E-2</v>
      </c>
      <c r="X728" s="17">
        <v>6.24988900788018E-2</v>
      </c>
      <c r="Y728" s="17">
        <v>0</v>
      </c>
      <c r="Z728" s="17">
        <v>0.446230825544642</v>
      </c>
      <c r="AA728" s="17">
        <v>3.6893601324642603E-2</v>
      </c>
      <c r="AB728" s="17"/>
      <c r="AC728" s="17">
        <v>9.5617046476093107E-2</v>
      </c>
      <c r="AD728" s="17">
        <v>5.6374044870591097E-2</v>
      </c>
      <c r="AE728" s="17">
        <v>3.8167028107434102E-2</v>
      </c>
    </row>
    <row r="729" spans="2:31" x14ac:dyDescent="0.35">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row>
    <row r="730" spans="2:31" x14ac:dyDescent="0.35">
      <c r="B730" s="6" t="s">
        <v>316</v>
      </c>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c r="AE730" s="17"/>
    </row>
    <row r="731" spans="2:31" x14ac:dyDescent="0.35">
      <c r="B731" s="24" t="s">
        <v>60</v>
      </c>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row>
    <row r="732" spans="2:31" x14ac:dyDescent="0.35">
      <c r="B732" t="s">
        <v>106</v>
      </c>
      <c r="C732" s="17">
        <v>0.16941071335270699</v>
      </c>
      <c r="D732" s="17">
        <v>0.16580232031909201</v>
      </c>
      <c r="E732" s="17">
        <v>0.17386184675531499</v>
      </c>
      <c r="F732" s="17"/>
      <c r="G732" s="17">
        <v>0.17229439262169799</v>
      </c>
      <c r="H732" s="17">
        <v>0.15474313731460701</v>
      </c>
      <c r="I732" s="17">
        <v>0.14595160493575801</v>
      </c>
      <c r="J732" s="17">
        <v>0.17450953952253401</v>
      </c>
      <c r="K732" s="17">
        <v>0.19863926387591099</v>
      </c>
      <c r="L732" s="17">
        <v>0.16652618795545099</v>
      </c>
      <c r="M732" s="17"/>
      <c r="N732" s="17">
        <v>0.16509306215800201</v>
      </c>
      <c r="O732" s="17">
        <v>0.19212973013638099</v>
      </c>
      <c r="P732" s="17">
        <v>0.168816506239965</v>
      </c>
      <c r="Q732" s="17">
        <v>0.15291756557473901</v>
      </c>
      <c r="R732" s="17"/>
      <c r="S732" s="17">
        <v>0.24546235867625901</v>
      </c>
      <c r="T732" s="17">
        <v>0.14142849223811299</v>
      </c>
      <c r="U732" s="17">
        <v>0.106096983735366</v>
      </c>
      <c r="V732" s="17"/>
      <c r="W732" s="17">
        <v>0.21997731768693199</v>
      </c>
      <c r="X732" s="17">
        <v>0.17220481382383801</v>
      </c>
      <c r="Y732" s="17">
        <v>0.11239080381151299</v>
      </c>
      <c r="Z732" s="17">
        <v>0.19291905202697299</v>
      </c>
      <c r="AA732" s="17">
        <v>0.125045326073805</v>
      </c>
      <c r="AB732" s="17"/>
      <c r="AC732" s="17">
        <v>0.159813668904533</v>
      </c>
      <c r="AD732" s="17">
        <v>0.16397156855786599</v>
      </c>
      <c r="AE732" s="17">
        <v>5.0805793744473603E-2</v>
      </c>
    </row>
    <row r="733" spans="2:31" x14ac:dyDescent="0.35">
      <c r="B733" t="s">
        <v>107</v>
      </c>
      <c r="C733" s="17">
        <v>0.32396320777250898</v>
      </c>
      <c r="D733" s="17">
        <v>0.331824249168231</v>
      </c>
      <c r="E733" s="17">
        <v>0.316398258834239</v>
      </c>
      <c r="F733" s="17"/>
      <c r="G733" s="17">
        <v>0.28819750119589799</v>
      </c>
      <c r="H733" s="17">
        <v>0.31935570590422602</v>
      </c>
      <c r="I733" s="17">
        <v>0.359217207133953</v>
      </c>
      <c r="J733" s="17">
        <v>0.29707651604497098</v>
      </c>
      <c r="K733" s="17">
        <v>0.264058253259294</v>
      </c>
      <c r="L733" s="17">
        <v>0.39248582857176001</v>
      </c>
      <c r="M733" s="17"/>
      <c r="N733" s="17">
        <v>0.34617018011547401</v>
      </c>
      <c r="O733" s="17">
        <v>0.28300573588581501</v>
      </c>
      <c r="P733" s="17">
        <v>0.33121424297334101</v>
      </c>
      <c r="Q733" s="17">
        <v>0.33728356991182101</v>
      </c>
      <c r="R733" s="17"/>
      <c r="S733" s="17">
        <v>0.37164889960664899</v>
      </c>
      <c r="T733" s="17">
        <v>0.31040468383249598</v>
      </c>
      <c r="U733" s="17">
        <v>0.25696332024475799</v>
      </c>
      <c r="V733" s="17"/>
      <c r="W733" s="17">
        <v>0.33341173164235999</v>
      </c>
      <c r="X733" s="17">
        <v>0.35095695940176602</v>
      </c>
      <c r="Y733" s="17">
        <v>0.39672198236300099</v>
      </c>
      <c r="Z733" s="17">
        <v>0.33703258895191501</v>
      </c>
      <c r="AA733" s="17">
        <v>0.235246494807724</v>
      </c>
      <c r="AB733" s="17"/>
      <c r="AC733" s="17">
        <v>0.30923007974639199</v>
      </c>
      <c r="AD733" s="17">
        <v>0.323695289565396</v>
      </c>
      <c r="AE733" s="17">
        <v>0.50444160025870999</v>
      </c>
    </row>
    <row r="734" spans="2:31" x14ac:dyDescent="0.35">
      <c r="B734" t="s">
        <v>108</v>
      </c>
      <c r="C734" s="17">
        <v>0.25046926488479598</v>
      </c>
      <c r="D734" s="17">
        <v>0.25114634231118899</v>
      </c>
      <c r="E734" s="17">
        <v>0.25128859160297401</v>
      </c>
      <c r="F734" s="17"/>
      <c r="G734" s="17">
        <v>0.24414125895050201</v>
      </c>
      <c r="H734" s="17">
        <v>0.21245702605685601</v>
      </c>
      <c r="I734" s="17">
        <v>0.249447286686171</v>
      </c>
      <c r="J734" s="17">
        <v>0.21971313817399599</v>
      </c>
      <c r="K734" s="17">
        <v>0.29835594510149399</v>
      </c>
      <c r="L734" s="17">
        <v>0.25321182291187999</v>
      </c>
      <c r="M734" s="17"/>
      <c r="N734" s="17">
        <v>0.24271441869264501</v>
      </c>
      <c r="O734" s="17">
        <v>0.24900805871357801</v>
      </c>
      <c r="P734" s="17">
        <v>0.273467188912631</v>
      </c>
      <c r="Q734" s="17">
        <v>0.25091067073596302</v>
      </c>
      <c r="R734" s="17"/>
      <c r="S734" s="17">
        <v>0.19069527883912499</v>
      </c>
      <c r="T734" s="17">
        <v>0.27439044513641198</v>
      </c>
      <c r="U734" s="17">
        <v>0.30807194692995699</v>
      </c>
      <c r="V734" s="17"/>
      <c r="W734" s="17">
        <v>0.23054780431944899</v>
      </c>
      <c r="X734" s="17">
        <v>0.242366835451584</v>
      </c>
      <c r="Y734" s="17">
        <v>0.226884304716333</v>
      </c>
      <c r="Z734" s="17">
        <v>0</v>
      </c>
      <c r="AA734" s="17">
        <v>0.31201151187873399</v>
      </c>
      <c r="AB734" s="17"/>
      <c r="AC734" s="17">
        <v>0.28383399886020799</v>
      </c>
      <c r="AD734" s="17">
        <v>0.22618678194318001</v>
      </c>
      <c r="AE734" s="17">
        <v>0.28456081224927599</v>
      </c>
    </row>
    <row r="735" spans="2:31" x14ac:dyDescent="0.35">
      <c r="B735" t="s">
        <v>109</v>
      </c>
      <c r="C735" s="17">
        <v>0.127807786709872</v>
      </c>
      <c r="D735" s="17">
        <v>0.14526694724029199</v>
      </c>
      <c r="E735" s="17">
        <v>0.110099437305166</v>
      </c>
      <c r="F735" s="17"/>
      <c r="G735" s="17">
        <v>0.124350452880018</v>
      </c>
      <c r="H735" s="17">
        <v>0.16176953604391001</v>
      </c>
      <c r="I735" s="17">
        <v>0.12847319618369599</v>
      </c>
      <c r="J735" s="17">
        <v>0.120179878844281</v>
      </c>
      <c r="K735" s="17">
        <v>0.14665603245499101</v>
      </c>
      <c r="L735" s="17">
        <v>9.4782004457268296E-2</v>
      </c>
      <c r="M735" s="17"/>
      <c r="N735" s="17">
        <v>0.125957450558562</v>
      </c>
      <c r="O735" s="17">
        <v>0.13241217543759201</v>
      </c>
      <c r="P735" s="17">
        <v>0.133031309705613</v>
      </c>
      <c r="Q735" s="17">
        <v>0.11796595723440299</v>
      </c>
      <c r="R735" s="17"/>
      <c r="S735" s="17">
        <v>9.8697262356499796E-2</v>
      </c>
      <c r="T735" s="17">
        <v>0.153768718311867</v>
      </c>
      <c r="U735" s="17">
        <v>0.14355330927809201</v>
      </c>
      <c r="V735" s="17"/>
      <c r="W735" s="17">
        <v>0.11043203523796</v>
      </c>
      <c r="X735" s="17">
        <v>0.112680461933978</v>
      </c>
      <c r="Y735" s="17">
        <v>0.18382421008157901</v>
      </c>
      <c r="Z735" s="17">
        <v>0.202519453630265</v>
      </c>
      <c r="AA735" s="17">
        <v>0.16808596586927499</v>
      </c>
      <c r="AB735" s="17"/>
      <c r="AC735" s="17">
        <v>0.11190239620890401</v>
      </c>
      <c r="AD735" s="17">
        <v>0.13445194750213699</v>
      </c>
      <c r="AE735" s="17">
        <v>0.111866989225735</v>
      </c>
    </row>
    <row r="736" spans="2:31" x14ac:dyDescent="0.35">
      <c r="B736" t="s">
        <v>110</v>
      </c>
      <c r="C736" s="17">
        <v>3.9136022460846902E-2</v>
      </c>
      <c r="D736" s="17">
        <v>4.5221304158421502E-2</v>
      </c>
      <c r="E736" s="17">
        <v>3.3533635915944299E-2</v>
      </c>
      <c r="F736" s="17"/>
      <c r="G736" s="17">
        <v>4.0690209825083701E-2</v>
      </c>
      <c r="H736" s="17">
        <v>3.7975026192224301E-2</v>
      </c>
      <c r="I736" s="17">
        <v>3.5195698216511903E-2</v>
      </c>
      <c r="J736" s="17">
        <v>5.5512092372319299E-2</v>
      </c>
      <c r="K736" s="17">
        <v>4.2432164695517097E-2</v>
      </c>
      <c r="L736" s="17">
        <v>2.9244238287264399E-2</v>
      </c>
      <c r="M736" s="17"/>
      <c r="N736" s="17">
        <v>4.06155384729463E-2</v>
      </c>
      <c r="O736" s="17">
        <v>5.6415850825375702E-2</v>
      </c>
      <c r="P736" s="17">
        <v>2.2861001483819799E-2</v>
      </c>
      <c r="Q736" s="17">
        <v>2.7360205075757E-2</v>
      </c>
      <c r="R736" s="17"/>
      <c r="S736" s="17">
        <v>2.8895196941206701E-2</v>
      </c>
      <c r="T736" s="17">
        <v>4.3136352562421501E-2</v>
      </c>
      <c r="U736" s="17">
        <v>4.9272783682568301E-2</v>
      </c>
      <c r="V736" s="17"/>
      <c r="W736" s="17">
        <v>3.3268127908610903E-2</v>
      </c>
      <c r="X736" s="17">
        <v>4.1405694830052998E-2</v>
      </c>
      <c r="Y736" s="17">
        <v>5.14834389642191E-2</v>
      </c>
      <c r="Z736" s="17">
        <v>0.17869547743389799</v>
      </c>
      <c r="AA736" s="17">
        <v>2.4559154305004199E-2</v>
      </c>
      <c r="AB736" s="17"/>
      <c r="AC736" s="17">
        <v>5.9104502482318001E-2</v>
      </c>
      <c r="AD736" s="17">
        <v>4.9890738735981502E-2</v>
      </c>
      <c r="AE736" s="17">
        <v>0</v>
      </c>
    </row>
    <row r="737" spans="2:31" x14ac:dyDescent="0.35">
      <c r="B737" t="s">
        <v>96</v>
      </c>
      <c r="C737" s="17">
        <v>8.9213004819268305E-2</v>
      </c>
      <c r="D737" s="17">
        <v>6.0738836802774601E-2</v>
      </c>
      <c r="E737" s="17">
        <v>0.114818229586361</v>
      </c>
      <c r="F737" s="17"/>
      <c r="G737" s="17">
        <v>0.130326184526799</v>
      </c>
      <c r="H737" s="17">
        <v>0.113699568488176</v>
      </c>
      <c r="I737" s="17">
        <v>8.1715006843910601E-2</v>
      </c>
      <c r="J737" s="17">
        <v>0.133008835041899</v>
      </c>
      <c r="K737" s="17">
        <v>4.9858340612791402E-2</v>
      </c>
      <c r="L737" s="17">
        <v>6.3749917816376803E-2</v>
      </c>
      <c r="M737" s="17"/>
      <c r="N737" s="17">
        <v>7.94493500023708E-2</v>
      </c>
      <c r="O737" s="17">
        <v>8.7028449001258501E-2</v>
      </c>
      <c r="P737" s="17">
        <v>7.0609750684630795E-2</v>
      </c>
      <c r="Q737" s="17">
        <v>0.113562031467318</v>
      </c>
      <c r="R737" s="17"/>
      <c r="S737" s="17">
        <v>6.4601003580259997E-2</v>
      </c>
      <c r="T737" s="17">
        <v>7.6871307918690804E-2</v>
      </c>
      <c r="U737" s="17">
        <v>0.136041656129258</v>
      </c>
      <c r="V737" s="17"/>
      <c r="W737" s="17">
        <v>7.2362983204689299E-2</v>
      </c>
      <c r="X737" s="17">
        <v>8.0385234558781299E-2</v>
      </c>
      <c r="Y737" s="17">
        <v>2.8695260063354901E-2</v>
      </c>
      <c r="Z737" s="17">
        <v>8.8833427956948902E-2</v>
      </c>
      <c r="AA737" s="17">
        <v>0.13505154706545699</v>
      </c>
      <c r="AB737" s="17"/>
      <c r="AC737" s="17">
        <v>7.61153537976441E-2</v>
      </c>
      <c r="AD737" s="17">
        <v>0.101803673695439</v>
      </c>
      <c r="AE737" s="17">
        <v>4.8324804521805098E-2</v>
      </c>
    </row>
    <row r="738" spans="2:31" x14ac:dyDescent="0.35">
      <c r="B738" t="s">
        <v>111</v>
      </c>
      <c r="C738" s="17">
        <v>0.493373921125216</v>
      </c>
      <c r="D738" s="17">
        <v>0.49762656948732298</v>
      </c>
      <c r="E738" s="17">
        <v>0.49026010558955502</v>
      </c>
      <c r="F738" s="17"/>
      <c r="G738" s="17">
        <v>0.46049189381759598</v>
      </c>
      <c r="H738" s="17">
        <v>0.474098843218833</v>
      </c>
      <c r="I738" s="17">
        <v>0.50516881206971098</v>
      </c>
      <c r="J738" s="17">
        <v>0.47158605556750499</v>
      </c>
      <c r="K738" s="17">
        <v>0.46269751713520602</v>
      </c>
      <c r="L738" s="17">
        <v>0.559012016527211</v>
      </c>
      <c r="M738" s="17"/>
      <c r="N738" s="17">
        <v>0.51126324227347597</v>
      </c>
      <c r="O738" s="17">
        <v>0.47513546602219597</v>
      </c>
      <c r="P738" s="17">
        <v>0.50003074921330604</v>
      </c>
      <c r="Q738" s="17">
        <v>0.49020113548655903</v>
      </c>
      <c r="R738" s="17"/>
      <c r="S738" s="17">
        <v>0.61711125828290903</v>
      </c>
      <c r="T738" s="17">
        <v>0.45183317607060902</v>
      </c>
      <c r="U738" s="17">
        <v>0.36306030398012401</v>
      </c>
      <c r="V738" s="17"/>
      <c r="W738" s="17">
        <v>0.55338904932929101</v>
      </c>
      <c r="X738" s="17">
        <v>0.52316177322560398</v>
      </c>
      <c r="Y738" s="17">
        <v>0.50911278617451405</v>
      </c>
      <c r="Z738" s="17">
        <v>0.52995164097888803</v>
      </c>
      <c r="AA738" s="17">
        <v>0.360291820881529</v>
      </c>
      <c r="AB738" s="17"/>
      <c r="AC738" s="17">
        <v>0.46904374865092502</v>
      </c>
      <c r="AD738" s="17">
        <v>0.48766685812326299</v>
      </c>
      <c r="AE738" s="17">
        <v>0.55524739400318401</v>
      </c>
    </row>
    <row r="739" spans="2:31" x14ac:dyDescent="0.35">
      <c r="B739" t="s">
        <v>112</v>
      </c>
      <c r="C739" s="17">
        <v>0.16694380917071899</v>
      </c>
      <c r="D739" s="17">
        <v>0.190488251398713</v>
      </c>
      <c r="E739" s="17">
        <v>0.14363307322110999</v>
      </c>
      <c r="F739" s="17"/>
      <c r="G739" s="17">
        <v>0.16504066270510201</v>
      </c>
      <c r="H739" s="17">
        <v>0.19974456223613399</v>
      </c>
      <c r="I739" s="17">
        <v>0.16366889440020699</v>
      </c>
      <c r="J739" s="17">
        <v>0.17569197121659999</v>
      </c>
      <c r="K739" s="17">
        <v>0.18908819715050801</v>
      </c>
      <c r="L739" s="17">
        <v>0.124026242744533</v>
      </c>
      <c r="M739" s="17"/>
      <c r="N739" s="17">
        <v>0.16657298903150899</v>
      </c>
      <c r="O739" s="17">
        <v>0.18882802626296799</v>
      </c>
      <c r="P739" s="17">
        <v>0.155892311189433</v>
      </c>
      <c r="Q739" s="17">
        <v>0.14532616231015999</v>
      </c>
      <c r="R739" s="17"/>
      <c r="S739" s="17">
        <v>0.12759245929770599</v>
      </c>
      <c r="T739" s="17">
        <v>0.19690507087428899</v>
      </c>
      <c r="U739" s="17">
        <v>0.192826092960661</v>
      </c>
      <c r="V739" s="17"/>
      <c r="W739" s="17">
        <v>0.143700163146571</v>
      </c>
      <c r="X739" s="17">
        <v>0.15408615676403101</v>
      </c>
      <c r="Y739" s="17">
        <v>0.23530764904579801</v>
      </c>
      <c r="Z739" s="17">
        <v>0.38121493106416299</v>
      </c>
      <c r="AA739" s="17">
        <v>0.19264512017428001</v>
      </c>
      <c r="AB739" s="17"/>
      <c r="AC739" s="17">
        <v>0.17100689869122199</v>
      </c>
      <c r="AD739" s="17">
        <v>0.184342686238119</v>
      </c>
      <c r="AE739" s="17">
        <v>0.111866989225735</v>
      </c>
    </row>
    <row r="740" spans="2:31" x14ac:dyDescent="0.35">
      <c r="B740" t="s">
        <v>113</v>
      </c>
      <c r="C740" s="17">
        <v>0.326430111954497</v>
      </c>
      <c r="D740" s="17">
        <v>0.30713831808860997</v>
      </c>
      <c r="E740" s="17">
        <v>0.346627032368444</v>
      </c>
      <c r="F740" s="17"/>
      <c r="G740" s="17">
        <v>0.29545123111249399</v>
      </c>
      <c r="H740" s="17">
        <v>0.27435428098269898</v>
      </c>
      <c r="I740" s="17">
        <v>0.34149991766950399</v>
      </c>
      <c r="J740" s="17">
        <v>0.29589408435090497</v>
      </c>
      <c r="K740" s="17">
        <v>0.27360931998469801</v>
      </c>
      <c r="L740" s="17">
        <v>0.434985773782678</v>
      </c>
      <c r="M740" s="17"/>
      <c r="N740" s="17">
        <v>0.344690253241967</v>
      </c>
      <c r="O740" s="17">
        <v>0.28630743975922801</v>
      </c>
      <c r="P740" s="17">
        <v>0.34413843802387301</v>
      </c>
      <c r="Q740" s="17">
        <v>0.34487497317639898</v>
      </c>
      <c r="R740" s="17"/>
      <c r="S740" s="17">
        <v>0.48951879898520201</v>
      </c>
      <c r="T740" s="17">
        <v>0.25492810519631998</v>
      </c>
      <c r="U740" s="17">
        <v>0.17023421101946301</v>
      </c>
      <c r="V740" s="17"/>
      <c r="W740" s="17">
        <v>0.40968888618272098</v>
      </c>
      <c r="X740" s="17">
        <v>0.369075616461573</v>
      </c>
      <c r="Y740" s="17">
        <v>0.27380513712871601</v>
      </c>
      <c r="Z740" s="17">
        <v>0.14873670991472501</v>
      </c>
      <c r="AA740" s="17">
        <v>0.16764670070724999</v>
      </c>
      <c r="AB740" s="17"/>
      <c r="AC740" s="17">
        <v>0.29803684995970298</v>
      </c>
      <c r="AD740" s="17">
        <v>0.30332417188514399</v>
      </c>
      <c r="AE740" s="17">
        <v>0.443380404777448</v>
      </c>
    </row>
    <row r="741" spans="2:31" x14ac:dyDescent="0.35">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17"/>
    </row>
    <row r="742" spans="2:31" x14ac:dyDescent="0.35">
      <c r="B742" s="6" t="s">
        <v>317</v>
      </c>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c r="AD742" s="17"/>
      <c r="AE742" s="17"/>
    </row>
    <row r="743" spans="2:31" x14ac:dyDescent="0.35">
      <c r="B743" s="24" t="s">
        <v>60</v>
      </c>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row>
    <row r="744" spans="2:31" x14ac:dyDescent="0.35">
      <c r="B744" t="s">
        <v>106</v>
      </c>
      <c r="C744" s="17">
        <v>0.146854310914696</v>
      </c>
      <c r="D744" s="17">
        <v>0.144932295233795</v>
      </c>
      <c r="E744" s="17">
        <v>0.14762672089366199</v>
      </c>
      <c r="F744" s="17"/>
      <c r="G744" s="17">
        <v>0.18533206493080501</v>
      </c>
      <c r="H744" s="17">
        <v>0.15758616986031701</v>
      </c>
      <c r="I744" s="17">
        <v>0.15530324280371499</v>
      </c>
      <c r="J744" s="17">
        <v>0.131774536984956</v>
      </c>
      <c r="K744" s="17">
        <v>0.14285714285714299</v>
      </c>
      <c r="L744" s="17">
        <v>0.12045054603727801</v>
      </c>
      <c r="M744" s="17"/>
      <c r="N744" s="17">
        <v>0.11093059515651001</v>
      </c>
      <c r="O744" s="17">
        <v>0.15539638649558499</v>
      </c>
      <c r="P744" s="17">
        <v>0.153646482763901</v>
      </c>
      <c r="Q744" s="17">
        <v>0.18141415501946401</v>
      </c>
      <c r="R744" s="17"/>
      <c r="S744" s="17">
        <v>0.176299682080925</v>
      </c>
      <c r="T744" s="17">
        <v>0.119474863207475</v>
      </c>
      <c r="U744" s="17">
        <v>0.136500994854935</v>
      </c>
      <c r="V744" s="17"/>
      <c r="W744" s="17">
        <v>0.164997631683936</v>
      </c>
      <c r="X744" s="17">
        <v>0.14658975752891301</v>
      </c>
      <c r="Y744" s="17">
        <v>9.17041543494235E-2</v>
      </c>
      <c r="Z744" s="17">
        <v>8.8833427956948902E-2</v>
      </c>
      <c r="AA744" s="17">
        <v>0.14651417475953399</v>
      </c>
      <c r="AB744" s="17"/>
      <c r="AC744" s="17">
        <v>0.13261603760986099</v>
      </c>
      <c r="AD744" s="17">
        <v>0.124073349706664</v>
      </c>
      <c r="AE744" s="17">
        <v>0.138469889281056</v>
      </c>
    </row>
    <row r="745" spans="2:31" x14ac:dyDescent="0.35">
      <c r="B745" t="s">
        <v>107</v>
      </c>
      <c r="C745" s="17">
        <v>0.34649055123483802</v>
      </c>
      <c r="D745" s="17">
        <v>0.31362281150981602</v>
      </c>
      <c r="E745" s="17">
        <v>0.38002021356466897</v>
      </c>
      <c r="F745" s="17"/>
      <c r="G745" s="17">
        <v>0.39837037006442599</v>
      </c>
      <c r="H745" s="17">
        <v>0.35867106573433399</v>
      </c>
      <c r="I745" s="17">
        <v>0.40056770369164002</v>
      </c>
      <c r="J745" s="17">
        <v>0.32359826417418802</v>
      </c>
      <c r="K745" s="17">
        <v>0.31541898938338297</v>
      </c>
      <c r="L745" s="17">
        <v>0.301177417002713</v>
      </c>
      <c r="M745" s="17"/>
      <c r="N745" s="17">
        <v>0.37284186125360702</v>
      </c>
      <c r="O745" s="17">
        <v>0.36274767941223401</v>
      </c>
      <c r="P745" s="17">
        <v>0.36103115862518498</v>
      </c>
      <c r="Q745" s="17">
        <v>0.28601461101152198</v>
      </c>
      <c r="R745" s="17"/>
      <c r="S745" s="17">
        <v>0.35119980279990998</v>
      </c>
      <c r="T745" s="17">
        <v>0.34766710710773402</v>
      </c>
      <c r="U745" s="17">
        <v>0.31118595356873902</v>
      </c>
      <c r="V745" s="17"/>
      <c r="W745" s="17">
        <v>0.31502555504434399</v>
      </c>
      <c r="X745" s="17">
        <v>0.40110724612509202</v>
      </c>
      <c r="Y745" s="17">
        <v>0.34759064944687501</v>
      </c>
      <c r="Z745" s="17">
        <v>0.63539280367227402</v>
      </c>
      <c r="AA745" s="17">
        <v>0.285565187734723</v>
      </c>
      <c r="AB745" s="17"/>
      <c r="AC745" s="17">
        <v>0.27975988293921</v>
      </c>
      <c r="AD745" s="17">
        <v>0.41396182856337299</v>
      </c>
      <c r="AE745" s="17">
        <v>0.33585952631087201</v>
      </c>
    </row>
    <row r="746" spans="2:31" x14ac:dyDescent="0.35">
      <c r="B746" t="s">
        <v>108</v>
      </c>
      <c r="C746" s="17">
        <v>0.25302467973605097</v>
      </c>
      <c r="D746" s="17">
        <v>0.26946515821418798</v>
      </c>
      <c r="E746" s="17">
        <v>0.237026574249216</v>
      </c>
      <c r="F746" s="17"/>
      <c r="G746" s="17">
        <v>0.21768233582374799</v>
      </c>
      <c r="H746" s="17">
        <v>0.21245702605685601</v>
      </c>
      <c r="I746" s="17">
        <v>0.24538390124411799</v>
      </c>
      <c r="J746" s="17">
        <v>0.21842697375417799</v>
      </c>
      <c r="K746" s="17">
        <v>0.28120709918039399</v>
      </c>
      <c r="L746" s="17">
        <v>0.30296526535634</v>
      </c>
      <c r="M746" s="17"/>
      <c r="N746" s="17">
        <v>0.25358847615086899</v>
      </c>
      <c r="O746" s="17">
        <v>0.237993764867068</v>
      </c>
      <c r="P746" s="17">
        <v>0.23962694741023599</v>
      </c>
      <c r="Q746" s="17">
        <v>0.28199903428765399</v>
      </c>
      <c r="R746" s="17"/>
      <c r="S746" s="17">
        <v>0.27969183967077699</v>
      </c>
      <c r="T746" s="17">
        <v>0.23002698489595699</v>
      </c>
      <c r="U746" s="17">
        <v>0.28626488304593001</v>
      </c>
      <c r="V746" s="17"/>
      <c r="W746" s="17">
        <v>0.27908792356376999</v>
      </c>
      <c r="X746" s="17">
        <v>0.190137882395607</v>
      </c>
      <c r="Y746" s="17">
        <v>0.25173061353545001</v>
      </c>
      <c r="Z746" s="17">
        <v>0.16657553177805001</v>
      </c>
      <c r="AA746" s="17">
        <v>0.30659200403895598</v>
      </c>
      <c r="AB746" s="17"/>
      <c r="AC746" s="17">
        <v>0.31751028928774699</v>
      </c>
      <c r="AD746" s="17">
        <v>0.186966788639464</v>
      </c>
      <c r="AE746" s="17">
        <v>0.249915754686967</v>
      </c>
    </row>
    <row r="747" spans="2:31" x14ac:dyDescent="0.35">
      <c r="B747" t="s">
        <v>109</v>
      </c>
      <c r="C747" s="17">
        <v>0.141510396849858</v>
      </c>
      <c r="D747" s="17">
        <v>0.16673785608045899</v>
      </c>
      <c r="E747" s="17">
        <v>0.115957539447855</v>
      </c>
      <c r="F747" s="17"/>
      <c r="G747" s="17">
        <v>0.10528334623729201</v>
      </c>
      <c r="H747" s="17">
        <v>0.141967528675331</v>
      </c>
      <c r="I747" s="17">
        <v>9.4263484238648707E-2</v>
      </c>
      <c r="J747" s="17">
        <v>0.16653627711695801</v>
      </c>
      <c r="K747" s="17">
        <v>0.13322027449252799</v>
      </c>
      <c r="L747" s="17">
        <v>0.19840114686363899</v>
      </c>
      <c r="M747" s="17"/>
      <c r="N747" s="17">
        <v>0.14962272967688101</v>
      </c>
      <c r="O747" s="17">
        <v>0.13606076186706101</v>
      </c>
      <c r="P747" s="17">
        <v>0.15786343457284199</v>
      </c>
      <c r="Q747" s="17">
        <v>0.12643512245837199</v>
      </c>
      <c r="R747" s="17"/>
      <c r="S747" s="17">
        <v>0.11793068827062</v>
      </c>
      <c r="T747" s="17">
        <v>0.17265263652052801</v>
      </c>
      <c r="U747" s="17">
        <v>0.13008715418854799</v>
      </c>
      <c r="V747" s="17"/>
      <c r="W747" s="17">
        <v>0.14750009807233799</v>
      </c>
      <c r="X747" s="17">
        <v>0.13009392643383</v>
      </c>
      <c r="Y747" s="17">
        <v>0.18498548369599199</v>
      </c>
      <c r="Z747" s="17">
        <v>0</v>
      </c>
      <c r="AA747" s="17">
        <v>0.11425917376204001</v>
      </c>
      <c r="AB747" s="17"/>
      <c r="AC747" s="17">
        <v>0.15162032032161499</v>
      </c>
      <c r="AD747" s="17">
        <v>0.14650395847484801</v>
      </c>
      <c r="AE747" s="17">
        <v>0.20517703888747901</v>
      </c>
    </row>
    <row r="748" spans="2:31" x14ac:dyDescent="0.35">
      <c r="B748" t="s">
        <v>110</v>
      </c>
      <c r="C748" s="17">
        <v>4.39894312825466E-2</v>
      </c>
      <c r="D748" s="17">
        <v>4.6795767192414198E-2</v>
      </c>
      <c r="E748" s="17">
        <v>4.1557852856959003E-2</v>
      </c>
      <c r="F748" s="17"/>
      <c r="G748" s="17">
        <v>3.4714478178302699E-2</v>
      </c>
      <c r="H748" s="17">
        <v>4.9184791105120397E-2</v>
      </c>
      <c r="I748" s="17">
        <v>3.7287111115634902E-2</v>
      </c>
      <c r="J748" s="17">
        <v>5.5512092372319299E-2</v>
      </c>
      <c r="K748" s="17">
        <v>4.9150043676748398E-2</v>
      </c>
      <c r="L748" s="17">
        <v>4.07120968572907E-2</v>
      </c>
      <c r="M748" s="17"/>
      <c r="N748" s="17">
        <v>5.1135917325133298E-2</v>
      </c>
      <c r="O748" s="17">
        <v>3.6696799185090598E-2</v>
      </c>
      <c r="P748" s="17">
        <v>4.0635849262459597E-2</v>
      </c>
      <c r="Q748" s="17">
        <v>3.8782328615541997E-2</v>
      </c>
      <c r="R748" s="17"/>
      <c r="S748" s="17">
        <v>3.1495154902392103E-2</v>
      </c>
      <c r="T748" s="17">
        <v>5.9642111640545503E-2</v>
      </c>
      <c r="U748" s="17">
        <v>3.6311989451295303E-2</v>
      </c>
      <c r="V748" s="17"/>
      <c r="W748" s="17">
        <v>4.7713052643433999E-2</v>
      </c>
      <c r="X748" s="17">
        <v>5.0956099451030398E-2</v>
      </c>
      <c r="Y748" s="17">
        <v>5.64058207482553E-2</v>
      </c>
      <c r="Z748" s="17">
        <v>0.109198236592727</v>
      </c>
      <c r="AA748" s="17">
        <v>4.0710689219723699E-2</v>
      </c>
      <c r="AB748" s="17"/>
      <c r="AC748" s="17">
        <v>7.4860086050403105E-2</v>
      </c>
      <c r="AD748" s="17">
        <v>5.3324638814395302E-2</v>
      </c>
      <c r="AE748" s="17">
        <v>1.42262936178221E-2</v>
      </c>
    </row>
    <row r="749" spans="2:31" x14ac:dyDescent="0.35">
      <c r="B749" t="s">
        <v>96</v>
      </c>
      <c r="C749" s="17">
        <v>6.8130629982010804E-2</v>
      </c>
      <c r="D749" s="17">
        <v>5.84461117693287E-2</v>
      </c>
      <c r="E749" s="17">
        <v>7.7811098987638702E-2</v>
      </c>
      <c r="F749" s="17"/>
      <c r="G749" s="17">
        <v>5.8617404765426803E-2</v>
      </c>
      <c r="H749" s="17">
        <v>8.0133418568041806E-2</v>
      </c>
      <c r="I749" s="17">
        <v>6.7194556906242695E-2</v>
      </c>
      <c r="J749" s="17">
        <v>0.10415185559740101</v>
      </c>
      <c r="K749" s="17">
        <v>7.8146450409802795E-2</v>
      </c>
      <c r="L749" s="17">
        <v>3.6293527882739499E-2</v>
      </c>
      <c r="M749" s="17"/>
      <c r="N749" s="17">
        <v>6.1880420436998797E-2</v>
      </c>
      <c r="O749" s="17">
        <v>7.1104608172960701E-2</v>
      </c>
      <c r="P749" s="17">
        <v>4.7196127365376699E-2</v>
      </c>
      <c r="Q749" s="17">
        <v>8.5354748607445796E-2</v>
      </c>
      <c r="R749" s="17"/>
      <c r="S749" s="17">
        <v>4.3382832275375302E-2</v>
      </c>
      <c r="T749" s="17">
        <v>7.0536296627760994E-2</v>
      </c>
      <c r="U749" s="17">
        <v>9.9649024890552398E-2</v>
      </c>
      <c r="V749" s="17"/>
      <c r="W749" s="17">
        <v>4.5675738992178298E-2</v>
      </c>
      <c r="X749" s="17">
        <v>8.1115088065527793E-2</v>
      </c>
      <c r="Y749" s="17">
        <v>6.7583278224003798E-2</v>
      </c>
      <c r="Z749" s="17">
        <v>0</v>
      </c>
      <c r="AA749" s="17">
        <v>0.106358770485023</v>
      </c>
      <c r="AB749" s="17"/>
      <c r="AC749" s="17">
        <v>4.3633383791163799E-2</v>
      </c>
      <c r="AD749" s="17">
        <v>7.5169435801255305E-2</v>
      </c>
      <c r="AE749" s="17">
        <v>5.6351497215803799E-2</v>
      </c>
    </row>
    <row r="750" spans="2:31" x14ac:dyDescent="0.35">
      <c r="B750" t="s">
        <v>111</v>
      </c>
      <c r="C750" s="17">
        <v>0.49334486214953299</v>
      </c>
      <c r="D750" s="17">
        <v>0.458555106743611</v>
      </c>
      <c r="E750" s="17">
        <v>0.527646934458331</v>
      </c>
      <c r="F750" s="17"/>
      <c r="G750" s="17">
        <v>0.583702434995231</v>
      </c>
      <c r="H750" s="17">
        <v>0.51625723559465098</v>
      </c>
      <c r="I750" s="17">
        <v>0.55587094649535596</v>
      </c>
      <c r="J750" s="17">
        <v>0.45537280115914403</v>
      </c>
      <c r="K750" s="17">
        <v>0.45827613224052599</v>
      </c>
      <c r="L750" s="17">
        <v>0.42162796303999101</v>
      </c>
      <c r="M750" s="17"/>
      <c r="N750" s="17">
        <v>0.48377245641011801</v>
      </c>
      <c r="O750" s="17">
        <v>0.51814406590781903</v>
      </c>
      <c r="P750" s="17">
        <v>0.514677641389086</v>
      </c>
      <c r="Q750" s="17">
        <v>0.46742876603098599</v>
      </c>
      <c r="R750" s="17"/>
      <c r="S750" s="17">
        <v>0.52749948488083598</v>
      </c>
      <c r="T750" s="17">
        <v>0.46714197031520799</v>
      </c>
      <c r="U750" s="17">
        <v>0.44768694842367401</v>
      </c>
      <c r="V750" s="17"/>
      <c r="W750" s="17">
        <v>0.48002318672827998</v>
      </c>
      <c r="X750" s="17">
        <v>0.54769700365400498</v>
      </c>
      <c r="Y750" s="17">
        <v>0.43929480379629898</v>
      </c>
      <c r="Z750" s="17">
        <v>0.72422623162922295</v>
      </c>
      <c r="AA750" s="17">
        <v>0.43207936249425799</v>
      </c>
      <c r="AB750" s="17"/>
      <c r="AC750" s="17">
        <v>0.41237592054907002</v>
      </c>
      <c r="AD750" s="17">
        <v>0.538035178270037</v>
      </c>
      <c r="AE750" s="17">
        <v>0.47432941559192798</v>
      </c>
    </row>
    <row r="751" spans="2:31" x14ac:dyDescent="0.35">
      <c r="B751" t="s">
        <v>112</v>
      </c>
      <c r="C751" s="17">
        <v>0.18549982813240501</v>
      </c>
      <c r="D751" s="17">
        <v>0.21353362327287301</v>
      </c>
      <c r="E751" s="17">
        <v>0.15751539230481401</v>
      </c>
      <c r="F751" s="17"/>
      <c r="G751" s="17">
        <v>0.139997824415594</v>
      </c>
      <c r="H751" s="17">
        <v>0.191152319780451</v>
      </c>
      <c r="I751" s="17">
        <v>0.13155059535428401</v>
      </c>
      <c r="J751" s="17">
        <v>0.222048369489277</v>
      </c>
      <c r="K751" s="17">
        <v>0.18237031816927701</v>
      </c>
      <c r="L751" s="17">
        <v>0.23911324372093001</v>
      </c>
      <c r="M751" s="17"/>
      <c r="N751" s="17">
        <v>0.20075864700201401</v>
      </c>
      <c r="O751" s="17">
        <v>0.17275756105215201</v>
      </c>
      <c r="P751" s="17">
        <v>0.19849928383530099</v>
      </c>
      <c r="Q751" s="17">
        <v>0.165217451073914</v>
      </c>
      <c r="R751" s="17"/>
      <c r="S751" s="17">
        <v>0.149425843173013</v>
      </c>
      <c r="T751" s="17">
        <v>0.23229474816107301</v>
      </c>
      <c r="U751" s="17">
        <v>0.16639914363984301</v>
      </c>
      <c r="V751" s="17"/>
      <c r="W751" s="17">
        <v>0.195213150715772</v>
      </c>
      <c r="X751" s="17">
        <v>0.18105002588485999</v>
      </c>
      <c r="Y751" s="17">
        <v>0.241391304444247</v>
      </c>
      <c r="Z751" s="17">
        <v>0.109198236592727</v>
      </c>
      <c r="AA751" s="17">
        <v>0.15496986298176399</v>
      </c>
      <c r="AB751" s="17"/>
      <c r="AC751" s="17">
        <v>0.22648040637201899</v>
      </c>
      <c r="AD751" s="17">
        <v>0.19982859728924299</v>
      </c>
      <c r="AE751" s="17">
        <v>0.219403332505301</v>
      </c>
    </row>
    <row r="752" spans="2:31" x14ac:dyDescent="0.35">
      <c r="B752" t="s">
        <v>113</v>
      </c>
      <c r="C752" s="17">
        <v>0.30784503401712898</v>
      </c>
      <c r="D752" s="17">
        <v>0.24502148347073799</v>
      </c>
      <c r="E752" s="17">
        <v>0.37013154215351701</v>
      </c>
      <c r="F752" s="17"/>
      <c r="G752" s="17">
        <v>0.443704610579637</v>
      </c>
      <c r="H752" s="17">
        <v>0.32510491581419898</v>
      </c>
      <c r="I752" s="17">
        <v>0.42432035114107203</v>
      </c>
      <c r="J752" s="17">
        <v>0.23332443166986699</v>
      </c>
      <c r="K752" s="17">
        <v>0.27590581407124898</v>
      </c>
      <c r="L752" s="17">
        <v>0.18251471931906199</v>
      </c>
      <c r="M752" s="17"/>
      <c r="N752" s="17">
        <v>0.283013809408104</v>
      </c>
      <c r="O752" s="17">
        <v>0.34538650485566802</v>
      </c>
      <c r="P752" s="17">
        <v>0.31617835755378498</v>
      </c>
      <c r="Q752" s="17">
        <v>0.30221131495707199</v>
      </c>
      <c r="R752" s="17"/>
      <c r="S752" s="17">
        <v>0.37807364170782298</v>
      </c>
      <c r="T752" s="17">
        <v>0.234847222154135</v>
      </c>
      <c r="U752" s="17">
        <v>0.28128780478383097</v>
      </c>
      <c r="V752" s="17"/>
      <c r="W752" s="17">
        <v>0.28481003601250898</v>
      </c>
      <c r="X752" s="17">
        <v>0.36664697776914501</v>
      </c>
      <c r="Y752" s="17">
        <v>0.19790349935205201</v>
      </c>
      <c r="Z752" s="17">
        <v>0.61502799503649597</v>
      </c>
      <c r="AA752" s="17">
        <v>0.27710949951249397</v>
      </c>
      <c r="AB752" s="17"/>
      <c r="AC752" s="17">
        <v>0.185895514177052</v>
      </c>
      <c r="AD752" s="17">
        <v>0.33820658098079398</v>
      </c>
      <c r="AE752" s="17">
        <v>0.25492608308662701</v>
      </c>
    </row>
    <row r="753" spans="2:31" x14ac:dyDescent="0.35">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row>
    <row r="754" spans="2:31" x14ac:dyDescent="0.35">
      <c r="B754" s="6" t="s">
        <v>318</v>
      </c>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row>
    <row r="755" spans="2:31" x14ac:dyDescent="0.35">
      <c r="B755" s="24" t="s">
        <v>60</v>
      </c>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row>
    <row r="756" spans="2:31" x14ac:dyDescent="0.35">
      <c r="B756" t="s">
        <v>106</v>
      </c>
      <c r="C756" s="17">
        <v>5.5093142024997203E-2</v>
      </c>
      <c r="D756" s="17">
        <v>6.89191731704724E-2</v>
      </c>
      <c r="E756" s="17">
        <v>4.2165991131903099E-2</v>
      </c>
      <c r="F756" s="17"/>
      <c r="G756" s="17">
        <v>8.0240507947783896E-2</v>
      </c>
      <c r="H756" s="17">
        <v>7.0426352562971903E-2</v>
      </c>
      <c r="I756" s="17">
        <v>4.7624735255056803E-2</v>
      </c>
      <c r="J756" s="17">
        <v>6.0182555002880701E-2</v>
      </c>
      <c r="K756" s="17">
        <v>6.4002395511297105E-2</v>
      </c>
      <c r="L756" s="17">
        <v>2.38806932263829E-2</v>
      </c>
      <c r="M756" s="17"/>
      <c r="N756" s="17">
        <v>3.09763948913577E-2</v>
      </c>
      <c r="O756" s="17">
        <v>6.2420708869481603E-2</v>
      </c>
      <c r="P756" s="17">
        <v>5.9379242160160398E-2</v>
      </c>
      <c r="Q756" s="17">
        <v>8.3806983860805706E-2</v>
      </c>
      <c r="R756" s="17"/>
      <c r="S756" s="17">
        <v>7.03808516559562E-2</v>
      </c>
      <c r="T756" s="17">
        <v>5.2211253064527799E-2</v>
      </c>
      <c r="U756" s="17">
        <v>2.6327063832765299E-2</v>
      </c>
      <c r="V756" s="17"/>
      <c r="W756" s="17">
        <v>6.4057061274734303E-2</v>
      </c>
      <c r="X756" s="17">
        <v>7.5043471386448304E-2</v>
      </c>
      <c r="Y756" s="17">
        <v>3.58905205047646E-2</v>
      </c>
      <c r="Z756" s="17">
        <v>6.9497240841171107E-2</v>
      </c>
      <c r="AA756" s="17">
        <v>4.1268952415365302E-2</v>
      </c>
      <c r="AB756" s="17"/>
      <c r="AC756" s="17">
        <v>6.2468555502660901E-2</v>
      </c>
      <c r="AD756" s="17">
        <v>7.6261810915208006E-2</v>
      </c>
      <c r="AE756" s="17">
        <v>2.2353206508829299E-2</v>
      </c>
    </row>
    <row r="757" spans="2:31" x14ac:dyDescent="0.35">
      <c r="B757" t="s">
        <v>107</v>
      </c>
      <c r="C757" s="17">
        <v>0.22439061293033899</v>
      </c>
      <c r="D757" s="17">
        <v>0.212377646880408</v>
      </c>
      <c r="E757" s="17">
        <v>0.23721850047538701</v>
      </c>
      <c r="F757" s="17"/>
      <c r="G757" s="17">
        <v>0.24870090576003701</v>
      </c>
      <c r="H757" s="17">
        <v>0.24608632079554499</v>
      </c>
      <c r="I757" s="17">
        <v>0.26716457615062</v>
      </c>
      <c r="J757" s="17">
        <v>0.230021631894853</v>
      </c>
      <c r="K757" s="17">
        <v>0.17565243918804599</v>
      </c>
      <c r="L757" s="17">
        <v>0.20018899521726599</v>
      </c>
      <c r="M757" s="17"/>
      <c r="N757" s="17">
        <v>0.24396303530049701</v>
      </c>
      <c r="O757" s="17">
        <v>0.230419475349041</v>
      </c>
      <c r="P757" s="17">
        <v>0.24130896917201899</v>
      </c>
      <c r="Q757" s="17">
        <v>0.17819645227571901</v>
      </c>
      <c r="R757" s="17"/>
      <c r="S757" s="17">
        <v>0.20768114755095701</v>
      </c>
      <c r="T757" s="17">
        <v>0.24205453571886401</v>
      </c>
      <c r="U757" s="17">
        <v>0.18762627832634901</v>
      </c>
      <c r="V757" s="17"/>
      <c r="W757" s="17">
        <v>0.21862685450043901</v>
      </c>
      <c r="X757" s="17">
        <v>0.267525845349742</v>
      </c>
      <c r="Y757" s="17">
        <v>0.30103107265817203</v>
      </c>
      <c r="Z757" s="17">
        <v>0.29135288158721401</v>
      </c>
      <c r="AA757" s="17">
        <v>0.20503676090872799</v>
      </c>
      <c r="AB757" s="17"/>
      <c r="AC757" s="17">
        <v>0.27638326387266599</v>
      </c>
      <c r="AD757" s="17">
        <v>0.26090751470765899</v>
      </c>
      <c r="AE757" s="17">
        <v>0.26396610452450903</v>
      </c>
    </row>
    <row r="758" spans="2:31" x14ac:dyDescent="0.35">
      <c r="B758" t="s">
        <v>108</v>
      </c>
      <c r="C758" s="17">
        <v>0.29526219889469102</v>
      </c>
      <c r="D758" s="17">
        <v>0.30230728586977901</v>
      </c>
      <c r="E758" s="17">
        <v>0.28851569938112398</v>
      </c>
      <c r="F758" s="17"/>
      <c r="G758" s="17">
        <v>0.28838929045016798</v>
      </c>
      <c r="H758" s="17">
        <v>0.26448484970768699</v>
      </c>
      <c r="I758" s="17">
        <v>0.27738275993384898</v>
      </c>
      <c r="J758" s="17">
        <v>0.29935988099737598</v>
      </c>
      <c r="K758" s="17">
        <v>0.27378092326311998</v>
      </c>
      <c r="L758" s="17">
        <v>0.352514500162733</v>
      </c>
      <c r="M758" s="17"/>
      <c r="N758" s="17">
        <v>0.30448855456398999</v>
      </c>
      <c r="O758" s="17">
        <v>0.31403330435087201</v>
      </c>
      <c r="P758" s="17">
        <v>0.30652879925485899</v>
      </c>
      <c r="Q758" s="17">
        <v>0.25596749368603999</v>
      </c>
      <c r="R758" s="17"/>
      <c r="S758" s="17">
        <v>0.26519425570897998</v>
      </c>
      <c r="T758" s="17">
        <v>0.324164185545258</v>
      </c>
      <c r="U758" s="17">
        <v>0.31626813048829799</v>
      </c>
      <c r="V758" s="17"/>
      <c r="W758" s="17">
        <v>0.27395061321304898</v>
      </c>
      <c r="X758" s="17">
        <v>0.27319268128892998</v>
      </c>
      <c r="Y758" s="17">
        <v>0.27034812527902502</v>
      </c>
      <c r="Z758" s="17">
        <v>6.9497240841171107E-2</v>
      </c>
      <c r="AA758" s="17">
        <v>0.34599373196300098</v>
      </c>
      <c r="AB758" s="17"/>
      <c r="AC758" s="17">
        <v>0.276548090151786</v>
      </c>
      <c r="AD758" s="17">
        <v>0.26051766362211398</v>
      </c>
      <c r="AE758" s="17">
        <v>0.28595599648009601</v>
      </c>
    </row>
    <row r="759" spans="2:31" x14ac:dyDescent="0.35">
      <c r="B759" t="s">
        <v>109</v>
      </c>
      <c r="C759" s="17">
        <v>0.21416167034341799</v>
      </c>
      <c r="D759" s="17">
        <v>0.213805012116322</v>
      </c>
      <c r="E759" s="17">
        <v>0.21575884381445401</v>
      </c>
      <c r="F759" s="17"/>
      <c r="G759" s="17">
        <v>0.19975514088340501</v>
      </c>
      <c r="H759" s="17">
        <v>0.26164181716197699</v>
      </c>
      <c r="I759" s="17">
        <v>0.20809679012848301</v>
      </c>
      <c r="J759" s="17">
        <v>0.191957091987837</v>
      </c>
      <c r="K759" s="17">
        <v>0.22020949469169199</v>
      </c>
      <c r="L759" s="17">
        <v>0.206395412545444</v>
      </c>
      <c r="M759" s="17"/>
      <c r="N759" s="17">
        <v>0.22956273511921799</v>
      </c>
      <c r="O759" s="17">
        <v>0.17099430288839099</v>
      </c>
      <c r="P759" s="17">
        <v>0.23176923236283001</v>
      </c>
      <c r="Q759" s="17">
        <v>0.22572616141924201</v>
      </c>
      <c r="R759" s="17"/>
      <c r="S759" s="17">
        <v>0.210898523957852</v>
      </c>
      <c r="T759" s="17">
        <v>0.20613743801923601</v>
      </c>
      <c r="U759" s="17">
        <v>0.23236680827372799</v>
      </c>
      <c r="V759" s="17"/>
      <c r="W759" s="17">
        <v>0.20301460419939099</v>
      </c>
      <c r="X759" s="17">
        <v>0.20864195715320899</v>
      </c>
      <c r="Y759" s="17">
        <v>0.26016754263652397</v>
      </c>
      <c r="Z759" s="17">
        <v>0.248199160994966</v>
      </c>
      <c r="AA759" s="17">
        <v>0.18335425518458301</v>
      </c>
      <c r="AB759" s="17"/>
      <c r="AC759" s="17">
        <v>0.16430519531759699</v>
      </c>
      <c r="AD759" s="17">
        <v>0.232865923967431</v>
      </c>
      <c r="AE759" s="17">
        <v>0.300722867275525</v>
      </c>
    </row>
    <row r="760" spans="2:31" x14ac:dyDescent="0.35">
      <c r="B760" t="s">
        <v>110</v>
      </c>
      <c r="C760" s="17">
        <v>0.119511368436771</v>
      </c>
      <c r="D760" s="17">
        <v>0.12976556428416899</v>
      </c>
      <c r="E760" s="17">
        <v>0.10845449889457601</v>
      </c>
      <c r="F760" s="17"/>
      <c r="G760" s="17">
        <v>6.2121523753170697E-2</v>
      </c>
      <c r="H760" s="17">
        <v>9.00028498430544E-2</v>
      </c>
      <c r="I760" s="17">
        <v>0.109769920447782</v>
      </c>
      <c r="J760" s="17">
        <v>0.12943930566967499</v>
      </c>
      <c r="K760" s="17">
        <v>0.15921189020298901</v>
      </c>
      <c r="L760" s="17">
        <v>0.14085764637543999</v>
      </c>
      <c r="M760" s="17"/>
      <c r="N760" s="17">
        <v>0.12528015901685</v>
      </c>
      <c r="O760" s="17">
        <v>0.13141453383291701</v>
      </c>
      <c r="P760" s="17">
        <v>0.104223844116481</v>
      </c>
      <c r="Q760" s="17">
        <v>0.106627354173569</v>
      </c>
      <c r="R760" s="17"/>
      <c r="S760" s="17">
        <v>0.174126311234997</v>
      </c>
      <c r="T760" s="17">
        <v>9.9130392662501801E-2</v>
      </c>
      <c r="U760" s="17">
        <v>9.2165282574616605E-2</v>
      </c>
      <c r="V760" s="17"/>
      <c r="W760" s="17">
        <v>0.17751087965703199</v>
      </c>
      <c r="X760" s="17">
        <v>8.5072394098534301E-2</v>
      </c>
      <c r="Y760" s="17">
        <v>8.6273371373577004E-2</v>
      </c>
      <c r="Z760" s="17">
        <v>0</v>
      </c>
      <c r="AA760" s="17">
        <v>0.10168616022582801</v>
      </c>
      <c r="AB760" s="17"/>
      <c r="AC760" s="17">
        <v>0.16214487730390401</v>
      </c>
      <c r="AD760" s="17">
        <v>7.3023935683367194E-2</v>
      </c>
      <c r="AE760" s="17">
        <v>7.9259699824202001E-2</v>
      </c>
    </row>
    <row r="761" spans="2:31" x14ac:dyDescent="0.35">
      <c r="B761" t="s">
        <v>96</v>
      </c>
      <c r="C761" s="17">
        <v>9.1581007369783501E-2</v>
      </c>
      <c r="D761" s="17">
        <v>7.2825317678849102E-2</v>
      </c>
      <c r="E761" s="17">
        <v>0.10788646630255699</v>
      </c>
      <c r="F761" s="17"/>
      <c r="G761" s="17">
        <v>0.120792631205436</v>
      </c>
      <c r="H761" s="17">
        <v>6.7357809928765694E-2</v>
      </c>
      <c r="I761" s="17">
        <v>8.9961218084209593E-2</v>
      </c>
      <c r="J761" s="17">
        <v>8.9039534447378499E-2</v>
      </c>
      <c r="K761" s="17">
        <v>0.107142857142857</v>
      </c>
      <c r="L761" s="17">
        <v>7.6162752472733394E-2</v>
      </c>
      <c r="M761" s="17"/>
      <c r="N761" s="17">
        <v>6.5729121108086402E-2</v>
      </c>
      <c r="O761" s="17">
        <v>9.0717674709297494E-2</v>
      </c>
      <c r="P761" s="17">
        <v>5.6789912933650197E-2</v>
      </c>
      <c r="Q761" s="17">
        <v>0.14967555458462301</v>
      </c>
      <c r="R761" s="17"/>
      <c r="S761" s="17">
        <v>7.1718909891258203E-2</v>
      </c>
      <c r="T761" s="17">
        <v>7.6302194989612396E-2</v>
      </c>
      <c r="U761" s="17">
        <v>0.14524643650424399</v>
      </c>
      <c r="V761" s="17"/>
      <c r="W761" s="17">
        <v>6.2839987155355395E-2</v>
      </c>
      <c r="X761" s="17">
        <v>9.0523650723136603E-2</v>
      </c>
      <c r="Y761" s="17">
        <v>4.6289367547936201E-2</v>
      </c>
      <c r="Z761" s="17">
        <v>0.321453475735478</v>
      </c>
      <c r="AA761" s="17">
        <v>0.122660139302494</v>
      </c>
      <c r="AB761" s="17"/>
      <c r="AC761" s="17">
        <v>5.8150017851386002E-2</v>
      </c>
      <c r="AD761" s="17">
        <v>9.6423151104220006E-2</v>
      </c>
      <c r="AE761" s="17">
        <v>4.77421253868398E-2</v>
      </c>
    </row>
    <row r="762" spans="2:31" x14ac:dyDescent="0.35">
      <c r="B762" t="s">
        <v>111</v>
      </c>
      <c r="C762" s="17">
        <v>0.27948375495533601</v>
      </c>
      <c r="D762" s="17">
        <v>0.28129682005088102</v>
      </c>
      <c r="E762" s="17">
        <v>0.27938449160729001</v>
      </c>
      <c r="F762" s="17"/>
      <c r="G762" s="17">
        <v>0.32894141370781999</v>
      </c>
      <c r="H762" s="17">
        <v>0.31651267335851702</v>
      </c>
      <c r="I762" s="17">
        <v>0.31478931140567701</v>
      </c>
      <c r="J762" s="17">
        <v>0.29020418689773397</v>
      </c>
      <c r="K762" s="17">
        <v>0.23965483469934301</v>
      </c>
      <c r="L762" s="17">
        <v>0.224069688443649</v>
      </c>
      <c r="M762" s="17"/>
      <c r="N762" s="17">
        <v>0.27493943019185502</v>
      </c>
      <c r="O762" s="17">
        <v>0.29284018421852298</v>
      </c>
      <c r="P762" s="17">
        <v>0.30068821133217899</v>
      </c>
      <c r="Q762" s="17">
        <v>0.26200343613652499</v>
      </c>
      <c r="R762" s="17"/>
      <c r="S762" s="17">
        <v>0.27806199920691299</v>
      </c>
      <c r="T762" s="17">
        <v>0.29426578878339199</v>
      </c>
      <c r="U762" s="17">
        <v>0.21395334215911399</v>
      </c>
      <c r="V762" s="17"/>
      <c r="W762" s="17">
        <v>0.28268391577517299</v>
      </c>
      <c r="X762" s="17">
        <v>0.34256931673619101</v>
      </c>
      <c r="Y762" s="17">
        <v>0.33692159316293702</v>
      </c>
      <c r="Z762" s="17">
        <v>0.36085012242838499</v>
      </c>
      <c r="AA762" s="17">
        <v>0.24630571332409401</v>
      </c>
      <c r="AB762" s="17"/>
      <c r="AC762" s="17">
        <v>0.33885181937532699</v>
      </c>
      <c r="AD762" s="17">
        <v>0.337169325622867</v>
      </c>
      <c r="AE762" s="17">
        <v>0.28631931103333802</v>
      </c>
    </row>
    <row r="763" spans="2:31" x14ac:dyDescent="0.35">
      <c r="B763" t="s">
        <v>112</v>
      </c>
      <c r="C763" s="17">
        <v>0.33367303878019</v>
      </c>
      <c r="D763" s="17">
        <v>0.34357057640049099</v>
      </c>
      <c r="E763" s="17">
        <v>0.32421334270903002</v>
      </c>
      <c r="F763" s="17"/>
      <c r="G763" s="17">
        <v>0.261876664636575</v>
      </c>
      <c r="H763" s="17">
        <v>0.351644667005031</v>
      </c>
      <c r="I763" s="17">
        <v>0.31786671057626498</v>
      </c>
      <c r="J763" s="17">
        <v>0.32139639765751199</v>
      </c>
      <c r="K763" s="17">
        <v>0.37942138489468002</v>
      </c>
      <c r="L763" s="17">
        <v>0.34725305892088498</v>
      </c>
      <c r="M763" s="17"/>
      <c r="N763" s="17">
        <v>0.35484289413606801</v>
      </c>
      <c r="O763" s="17">
        <v>0.30240883672130803</v>
      </c>
      <c r="P763" s="17">
        <v>0.33599307647931098</v>
      </c>
      <c r="Q763" s="17">
        <v>0.33235351559281201</v>
      </c>
      <c r="R763" s="17"/>
      <c r="S763" s="17">
        <v>0.38502483519284902</v>
      </c>
      <c r="T763" s="17">
        <v>0.30526783068173702</v>
      </c>
      <c r="U763" s="17">
        <v>0.324532090848345</v>
      </c>
      <c r="V763" s="17"/>
      <c r="W763" s="17">
        <v>0.38052548385642199</v>
      </c>
      <c r="X763" s="17">
        <v>0.293714351251743</v>
      </c>
      <c r="Y763" s="17">
        <v>0.34644091401010102</v>
      </c>
      <c r="Z763" s="17">
        <v>0.248199160994966</v>
      </c>
      <c r="AA763" s="17">
        <v>0.28504041541041097</v>
      </c>
      <c r="AB763" s="17"/>
      <c r="AC763" s="17">
        <v>0.326450072621501</v>
      </c>
      <c r="AD763" s="17">
        <v>0.30588985965079801</v>
      </c>
      <c r="AE763" s="17">
        <v>0.379982567099727</v>
      </c>
    </row>
    <row r="764" spans="2:31" x14ac:dyDescent="0.35">
      <c r="B764" t="s">
        <v>113</v>
      </c>
      <c r="C764" s="17">
        <v>-5.4189283824853399E-2</v>
      </c>
      <c r="D764" s="17">
        <v>-6.2273756349610902E-2</v>
      </c>
      <c r="E764" s="17">
        <v>-4.4828851101740098E-2</v>
      </c>
      <c r="F764" s="17"/>
      <c r="G764" s="17">
        <v>6.7064749071245003E-2</v>
      </c>
      <c r="H764" s="17">
        <v>-3.5131993646514502E-2</v>
      </c>
      <c r="I764" s="17">
        <v>-3.07739917058802E-3</v>
      </c>
      <c r="J764" s="17">
        <v>-3.1192210759778499E-2</v>
      </c>
      <c r="K764" s="17">
        <v>-0.13976655019533701</v>
      </c>
      <c r="L764" s="17">
        <v>-0.123183370477236</v>
      </c>
      <c r="M764" s="17"/>
      <c r="N764" s="17">
        <v>-7.9903463944213299E-2</v>
      </c>
      <c r="O764" s="17">
        <v>-9.5686525027851004E-3</v>
      </c>
      <c r="P764" s="17">
        <v>-3.5304865147131999E-2</v>
      </c>
      <c r="Q764" s="17">
        <v>-7.0350079456286602E-2</v>
      </c>
      <c r="R764" s="17"/>
      <c r="S764" s="17">
        <v>-0.10696283598593501</v>
      </c>
      <c r="T764" s="17">
        <v>-1.1002041898345701E-2</v>
      </c>
      <c r="U764" s="17">
        <v>-0.110578748689231</v>
      </c>
      <c r="V764" s="17"/>
      <c r="W764" s="17">
        <v>-9.7841568081248997E-2</v>
      </c>
      <c r="X764" s="17">
        <v>4.8854965484447503E-2</v>
      </c>
      <c r="Y764" s="17">
        <v>-9.5193208471642306E-3</v>
      </c>
      <c r="Z764" s="17">
        <v>0.112650961433419</v>
      </c>
      <c r="AA764" s="17">
        <v>-3.8734702086317498E-2</v>
      </c>
      <c r="AB764" s="17"/>
      <c r="AC764" s="17">
        <v>1.24017467538258E-2</v>
      </c>
      <c r="AD764" s="17">
        <v>3.1279465972069202E-2</v>
      </c>
      <c r="AE764" s="17">
        <v>-9.3663256066388603E-2</v>
      </c>
    </row>
    <row r="765" spans="2:31" x14ac:dyDescent="0.35">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c r="AD765" s="17"/>
      <c r="AE765" s="17"/>
    </row>
    <row r="766" spans="2:31" x14ac:dyDescent="0.35">
      <c r="B766" s="6" t="s">
        <v>319</v>
      </c>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c r="AD766" s="17"/>
      <c r="AE766" s="17"/>
    </row>
    <row r="767" spans="2:31" x14ac:dyDescent="0.35">
      <c r="B767" s="24" t="s">
        <v>60</v>
      </c>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row>
    <row r="768" spans="2:31" x14ac:dyDescent="0.35">
      <c r="B768" t="s">
        <v>106</v>
      </c>
      <c r="C768" s="17">
        <v>0.11493587658377</v>
      </c>
      <c r="D768" s="17">
        <v>0.12976706425357001</v>
      </c>
      <c r="E768" s="17">
        <v>9.9465853226825204E-2</v>
      </c>
      <c r="F768" s="17"/>
      <c r="G768" s="17">
        <v>0.12073892851859799</v>
      </c>
      <c r="H768" s="17">
        <v>0.10271531366377699</v>
      </c>
      <c r="I768" s="17">
        <v>0.120107544587204</v>
      </c>
      <c r="J768" s="17">
        <v>6.7054884150118399E-2</v>
      </c>
      <c r="K768" s="17">
        <v>0.1421488459211</v>
      </c>
      <c r="L768" s="17">
        <v>0.117819825416354</v>
      </c>
      <c r="M768" s="17"/>
      <c r="N768" s="17">
        <v>8.8599045163075194E-2</v>
      </c>
      <c r="O768" s="17">
        <v>0.118437097137467</v>
      </c>
      <c r="P768" s="17">
        <v>0.124678094435618</v>
      </c>
      <c r="Q768" s="17">
        <v>0.140333681042486</v>
      </c>
      <c r="R768" s="17"/>
      <c r="S768" s="17">
        <v>0.16942554716688199</v>
      </c>
      <c r="T768" s="17">
        <v>9.0138556118295396E-2</v>
      </c>
      <c r="U768" s="17">
        <v>7.6076992183413503E-2</v>
      </c>
      <c r="V768" s="17"/>
      <c r="W768" s="17">
        <v>0.15344909869934201</v>
      </c>
      <c r="X768" s="17">
        <v>7.8039673903361306E-2</v>
      </c>
      <c r="Y768" s="17">
        <v>5.4754610918948503E-2</v>
      </c>
      <c r="Z768" s="17">
        <v>8.8833427956948902E-2</v>
      </c>
      <c r="AA768" s="17">
        <v>0.111219470373809</v>
      </c>
      <c r="AB768" s="17"/>
      <c r="AC768" s="17">
        <v>0.145235506034295</v>
      </c>
      <c r="AD768" s="17">
        <v>6.6431597063693004E-2</v>
      </c>
      <c r="AE768" s="17">
        <v>0.10001134311767799</v>
      </c>
    </row>
    <row r="769" spans="2:31" x14ac:dyDescent="0.35">
      <c r="B769" t="s">
        <v>107</v>
      </c>
      <c r="C769" s="17">
        <v>0.25055188664151501</v>
      </c>
      <c r="D769" s="17">
        <v>0.22362316348699099</v>
      </c>
      <c r="E769" s="17">
        <v>0.27562177912049901</v>
      </c>
      <c r="F769" s="17"/>
      <c r="G769" s="17">
        <v>0.28113556053357203</v>
      </c>
      <c r="H769" s="17">
        <v>0.27697180343991201</v>
      </c>
      <c r="I769" s="17">
        <v>0.28365699863121802</v>
      </c>
      <c r="J769" s="17">
        <v>0.27742709706299201</v>
      </c>
      <c r="K769" s="17">
        <v>0.20597963815397499</v>
      </c>
      <c r="L769" s="17">
        <v>0.210813981519996</v>
      </c>
      <c r="M769" s="17"/>
      <c r="N769" s="17">
        <v>0.24839898647897199</v>
      </c>
      <c r="O769" s="17">
        <v>0.245633796614634</v>
      </c>
      <c r="P769" s="17">
        <v>0.27571293124108798</v>
      </c>
      <c r="Q769" s="17">
        <v>0.245989219218475</v>
      </c>
      <c r="R769" s="17"/>
      <c r="S769" s="17">
        <v>0.26673375456751103</v>
      </c>
      <c r="T769" s="17">
        <v>0.21719771757446299</v>
      </c>
      <c r="U769" s="17">
        <v>0.25020013830140703</v>
      </c>
      <c r="V769" s="17"/>
      <c r="W769" s="17">
        <v>0.24677236614624901</v>
      </c>
      <c r="X769" s="17">
        <v>0.26401545710878599</v>
      </c>
      <c r="Y769" s="17">
        <v>0.24688107490719</v>
      </c>
      <c r="Z769" s="17">
        <v>0.248199160994966</v>
      </c>
      <c r="AA769" s="17">
        <v>0.25918180513811401</v>
      </c>
      <c r="AB769" s="17"/>
      <c r="AC769" s="17">
        <v>0.18093690975169999</v>
      </c>
      <c r="AD769" s="17">
        <v>0.277231108314062</v>
      </c>
      <c r="AE769" s="17">
        <v>0.254099846166081</v>
      </c>
    </row>
    <row r="770" spans="2:31" x14ac:dyDescent="0.35">
      <c r="B770" t="s">
        <v>108</v>
      </c>
      <c r="C770" s="17">
        <v>0.28750531439030402</v>
      </c>
      <c r="D770" s="17">
        <v>0.31078423072621802</v>
      </c>
      <c r="E770" s="17">
        <v>0.26515575064254698</v>
      </c>
      <c r="F770" s="17"/>
      <c r="G770" s="17">
        <v>0.253674812271866</v>
      </c>
      <c r="H770" s="17">
        <v>0.30948627462921402</v>
      </c>
      <c r="I770" s="17">
        <v>0.26716457615062</v>
      </c>
      <c r="J770" s="17">
        <v>0.270369536754274</v>
      </c>
      <c r="K770" s="17">
        <v>0.25300479102259399</v>
      </c>
      <c r="L770" s="17">
        <v>0.356090196869987</v>
      </c>
      <c r="M770" s="17"/>
      <c r="N770" s="17">
        <v>0.30431395538837203</v>
      </c>
      <c r="O770" s="17">
        <v>0.27851588568612901</v>
      </c>
      <c r="P770" s="17">
        <v>0.30878562917646601</v>
      </c>
      <c r="Q770" s="17">
        <v>0.26569411929560799</v>
      </c>
      <c r="R770" s="17"/>
      <c r="S770" s="17">
        <v>0.26569575488578301</v>
      </c>
      <c r="T770" s="17">
        <v>0.31523584732334498</v>
      </c>
      <c r="U770" s="17">
        <v>0.32911349308117399</v>
      </c>
      <c r="V770" s="17"/>
      <c r="W770" s="17">
        <v>0.28602484756604601</v>
      </c>
      <c r="X770" s="17">
        <v>0.29612438541588698</v>
      </c>
      <c r="Y770" s="17">
        <v>0.30972956253067002</v>
      </c>
      <c r="Z770" s="17">
        <v>6.9497240841171107E-2</v>
      </c>
      <c r="AA770" s="17">
        <v>0.32245758950361902</v>
      </c>
      <c r="AB770" s="17"/>
      <c r="AC770" s="17">
        <v>0.29174920221252898</v>
      </c>
      <c r="AD770" s="17">
        <v>0.27070956165843801</v>
      </c>
      <c r="AE770" s="17">
        <v>0.29137209418754501</v>
      </c>
    </row>
    <row r="771" spans="2:31" x14ac:dyDescent="0.35">
      <c r="B771" t="s">
        <v>109</v>
      </c>
      <c r="C771" s="17">
        <v>0.17411284436469601</v>
      </c>
      <c r="D771" s="17">
        <v>0.19210317084304501</v>
      </c>
      <c r="E771" s="17">
        <v>0.157892534803555</v>
      </c>
      <c r="F771" s="17"/>
      <c r="G771" s="17">
        <v>0.156647021086122</v>
      </c>
      <c r="H771" s="17">
        <v>0.15474313731460701</v>
      </c>
      <c r="I771" s="17">
        <v>0.15013443073400401</v>
      </c>
      <c r="J771" s="17">
        <v>0.20129801724895999</v>
      </c>
      <c r="K771" s="17">
        <v>0.227013175312134</v>
      </c>
      <c r="L771" s="17">
        <v>0.15232550494546701</v>
      </c>
      <c r="M771" s="17"/>
      <c r="N771" s="17">
        <v>0.20107804710312799</v>
      </c>
      <c r="O771" s="17">
        <v>0.18620879014451699</v>
      </c>
      <c r="P771" s="17">
        <v>0.13453249403453299</v>
      </c>
      <c r="Q771" s="17">
        <v>0.14377449127338901</v>
      </c>
      <c r="R771" s="17"/>
      <c r="S771" s="17">
        <v>0.16437316950877801</v>
      </c>
      <c r="T771" s="17">
        <v>0.20543985898806599</v>
      </c>
      <c r="U771" s="17">
        <v>0.11011466611630299</v>
      </c>
      <c r="V771" s="17"/>
      <c r="W771" s="17">
        <v>0.18203728364111399</v>
      </c>
      <c r="X771" s="17">
        <v>0.18263075628309799</v>
      </c>
      <c r="Y771" s="17">
        <v>0.26948078368510398</v>
      </c>
      <c r="Z771" s="17">
        <v>7.7742103821101194E-2</v>
      </c>
      <c r="AA771" s="17">
        <v>0.108389819208053</v>
      </c>
      <c r="AB771" s="17"/>
      <c r="AC771" s="17">
        <v>0.23189832663141199</v>
      </c>
      <c r="AD771" s="17">
        <v>0.19036762066919199</v>
      </c>
      <c r="AE771" s="17">
        <v>0.22436503799758201</v>
      </c>
    </row>
    <row r="772" spans="2:31" x14ac:dyDescent="0.35">
      <c r="B772" t="s">
        <v>110</v>
      </c>
      <c r="C772" s="17">
        <v>5.6518781949765902E-2</v>
      </c>
      <c r="D772" s="17">
        <v>5.1424673608448199E-2</v>
      </c>
      <c r="E772" s="17">
        <v>6.17319923434183E-2</v>
      </c>
      <c r="F772" s="17"/>
      <c r="G772" s="17">
        <v>6.5871134682023103E-2</v>
      </c>
      <c r="H772" s="17">
        <v>7.5950052384448602E-2</v>
      </c>
      <c r="I772" s="17">
        <v>6.6208570634777697E-2</v>
      </c>
      <c r="J772" s="17">
        <v>6.1283488261218801E-2</v>
      </c>
      <c r="K772" s="17">
        <v>3.7924978161625801E-2</v>
      </c>
      <c r="L772" s="17">
        <v>4.4287793564545E-2</v>
      </c>
      <c r="M772" s="17"/>
      <c r="N772" s="17">
        <v>7.3743384322013994E-2</v>
      </c>
      <c r="O772" s="17">
        <v>6.0288299226191701E-2</v>
      </c>
      <c r="P772" s="17">
        <v>5.0668395780942101E-2</v>
      </c>
      <c r="Q772" s="17">
        <v>2.93113819214544E-2</v>
      </c>
      <c r="R772" s="17"/>
      <c r="S772" s="17">
        <v>3.41935595307305E-2</v>
      </c>
      <c r="T772" s="17">
        <v>6.7996786019523206E-2</v>
      </c>
      <c r="U772" s="17">
        <v>7.2454734706475496E-2</v>
      </c>
      <c r="V772" s="17"/>
      <c r="W772" s="17">
        <v>4.8129648080966897E-2</v>
      </c>
      <c r="X772" s="17">
        <v>6.3131415815943198E-2</v>
      </c>
      <c r="Y772" s="17">
        <v>5.1990359764549299E-2</v>
      </c>
      <c r="Z772" s="17">
        <v>0.15833066879811999</v>
      </c>
      <c r="AA772" s="17">
        <v>4.1301101486929503E-2</v>
      </c>
      <c r="AB772" s="17"/>
      <c r="AC772" s="17">
        <v>7.5963268096567393E-2</v>
      </c>
      <c r="AD772" s="17">
        <v>8.2828081469526194E-2</v>
      </c>
      <c r="AE772" s="17">
        <v>3.6579500126651503E-2</v>
      </c>
    </row>
    <row r="773" spans="2:31" x14ac:dyDescent="0.35">
      <c r="B773" t="s">
        <v>96</v>
      </c>
      <c r="C773" s="17">
        <v>0.11637529606994899</v>
      </c>
      <c r="D773" s="17">
        <v>9.2297697081727401E-2</v>
      </c>
      <c r="E773" s="17">
        <v>0.14013208986315601</v>
      </c>
      <c r="F773" s="17"/>
      <c r="G773" s="17">
        <v>0.12193254290782</v>
      </c>
      <c r="H773" s="17">
        <v>8.0133418568041806E-2</v>
      </c>
      <c r="I773" s="17">
        <v>0.11272787926217601</v>
      </c>
      <c r="J773" s="17">
        <v>0.122566976522438</v>
      </c>
      <c r="K773" s="17">
        <v>0.13392857142857101</v>
      </c>
      <c r="L773" s="17">
        <v>0.11866269768365099</v>
      </c>
      <c r="M773" s="17"/>
      <c r="N773" s="17">
        <v>8.3866581544439295E-2</v>
      </c>
      <c r="O773" s="17">
        <v>0.110916131191062</v>
      </c>
      <c r="P773" s="17">
        <v>0.105622455331354</v>
      </c>
      <c r="Q773" s="17">
        <v>0.17489710724858701</v>
      </c>
      <c r="R773" s="17"/>
      <c r="S773" s="17">
        <v>9.9578214340315802E-2</v>
      </c>
      <c r="T773" s="17">
        <v>0.103991233976306</v>
      </c>
      <c r="U773" s="17">
        <v>0.16203997561122699</v>
      </c>
      <c r="V773" s="17"/>
      <c r="W773" s="17">
        <v>8.3586755866281601E-2</v>
      </c>
      <c r="X773" s="17">
        <v>0.116058311472925</v>
      </c>
      <c r="Y773" s="17">
        <v>6.7163608193538199E-2</v>
      </c>
      <c r="Z773" s="17">
        <v>0.35739739758769301</v>
      </c>
      <c r="AA773" s="17">
        <v>0.157450214289475</v>
      </c>
      <c r="AB773" s="17"/>
      <c r="AC773" s="17">
        <v>7.4216787273496496E-2</v>
      </c>
      <c r="AD773" s="17">
        <v>0.112432030825089</v>
      </c>
      <c r="AE773" s="17">
        <v>9.35721784044619E-2</v>
      </c>
    </row>
    <row r="774" spans="2:31" x14ac:dyDescent="0.35">
      <c r="B774" t="s">
        <v>111</v>
      </c>
      <c r="C774" s="17">
        <v>0.36548776322528398</v>
      </c>
      <c r="D774" s="17">
        <v>0.353390227740561</v>
      </c>
      <c r="E774" s="17">
        <v>0.37508763234732401</v>
      </c>
      <c r="F774" s="17"/>
      <c r="G774" s="17">
        <v>0.40187448905216999</v>
      </c>
      <c r="H774" s="17">
        <v>0.37968711710368902</v>
      </c>
      <c r="I774" s="17">
        <v>0.40376454321842098</v>
      </c>
      <c r="J774" s="17">
        <v>0.34448198121311002</v>
      </c>
      <c r="K774" s="17">
        <v>0.34812848407507502</v>
      </c>
      <c r="L774" s="17">
        <v>0.32863380693635003</v>
      </c>
      <c r="M774" s="17"/>
      <c r="N774" s="17">
        <v>0.336998031642047</v>
      </c>
      <c r="O774" s="17">
        <v>0.364070893752101</v>
      </c>
      <c r="P774" s="17">
        <v>0.40039102567670598</v>
      </c>
      <c r="Q774" s="17">
        <v>0.386322900260961</v>
      </c>
      <c r="R774" s="17"/>
      <c r="S774" s="17">
        <v>0.43615930173439299</v>
      </c>
      <c r="T774" s="17">
        <v>0.30733627369275901</v>
      </c>
      <c r="U774" s="17">
        <v>0.32627713048481999</v>
      </c>
      <c r="V774" s="17"/>
      <c r="W774" s="17">
        <v>0.40022146484559101</v>
      </c>
      <c r="X774" s="17">
        <v>0.34205513101214702</v>
      </c>
      <c r="Y774" s="17">
        <v>0.30163568582613898</v>
      </c>
      <c r="Z774" s="17">
        <v>0.33703258895191501</v>
      </c>
      <c r="AA774" s="17">
        <v>0.37040127551192298</v>
      </c>
      <c r="AB774" s="17"/>
      <c r="AC774" s="17">
        <v>0.32617241578599498</v>
      </c>
      <c r="AD774" s="17">
        <v>0.34366270537775501</v>
      </c>
      <c r="AE774" s="17">
        <v>0.35411118928375901</v>
      </c>
    </row>
    <row r="775" spans="2:31" x14ac:dyDescent="0.35">
      <c r="B775" t="s">
        <v>112</v>
      </c>
      <c r="C775" s="17">
        <v>0.23063162631446199</v>
      </c>
      <c r="D775" s="17">
        <v>0.243527844451493</v>
      </c>
      <c r="E775" s="17">
        <v>0.219624527146973</v>
      </c>
      <c r="F775" s="17"/>
      <c r="G775" s="17">
        <v>0.22251815576814499</v>
      </c>
      <c r="H775" s="17">
        <v>0.230693189699055</v>
      </c>
      <c r="I775" s="17">
        <v>0.21634300136878201</v>
      </c>
      <c r="J775" s="17">
        <v>0.262581505510178</v>
      </c>
      <c r="K775" s="17">
        <v>0.26493815347375999</v>
      </c>
      <c r="L775" s="17">
        <v>0.196613298510012</v>
      </c>
      <c r="M775" s="17"/>
      <c r="N775" s="17">
        <v>0.27482143142514198</v>
      </c>
      <c r="O775" s="17">
        <v>0.24649708937070799</v>
      </c>
      <c r="P775" s="17">
        <v>0.185200889815475</v>
      </c>
      <c r="Q775" s="17">
        <v>0.173085873194844</v>
      </c>
      <c r="R775" s="17"/>
      <c r="S775" s="17">
        <v>0.19856672903950801</v>
      </c>
      <c r="T775" s="17">
        <v>0.27343664500759002</v>
      </c>
      <c r="U775" s="17">
        <v>0.182569400822779</v>
      </c>
      <c r="V775" s="17"/>
      <c r="W775" s="17">
        <v>0.230166931722081</v>
      </c>
      <c r="X775" s="17">
        <v>0.245762172099041</v>
      </c>
      <c r="Y775" s="17">
        <v>0.321471143449653</v>
      </c>
      <c r="Z775" s="17">
        <v>0.23607277261922099</v>
      </c>
      <c r="AA775" s="17">
        <v>0.14969092069498299</v>
      </c>
      <c r="AB775" s="17"/>
      <c r="AC775" s="17">
        <v>0.30786159472797903</v>
      </c>
      <c r="AD775" s="17">
        <v>0.27319570213871802</v>
      </c>
      <c r="AE775" s="17">
        <v>0.26094453812423302</v>
      </c>
    </row>
    <row r="776" spans="2:31" x14ac:dyDescent="0.35">
      <c r="B776" t="s">
        <v>113</v>
      </c>
      <c r="C776" s="17">
        <v>0.13485613691082199</v>
      </c>
      <c r="D776" s="17">
        <v>0.109862383289068</v>
      </c>
      <c r="E776" s="17">
        <v>0.155463105200351</v>
      </c>
      <c r="F776" s="17"/>
      <c r="G776" s="17">
        <v>0.17935633328402401</v>
      </c>
      <c r="H776" s="17">
        <v>0.14899392740463399</v>
      </c>
      <c r="I776" s="17">
        <v>0.187421541849639</v>
      </c>
      <c r="J776" s="17">
        <v>8.1900475702931894E-2</v>
      </c>
      <c r="K776" s="17">
        <v>8.3190330601314796E-2</v>
      </c>
      <c r="L776" s="17">
        <v>0.132020508426338</v>
      </c>
      <c r="M776" s="17"/>
      <c r="N776" s="17">
        <v>6.2176600216904597E-2</v>
      </c>
      <c r="O776" s="17">
        <v>0.117573804381393</v>
      </c>
      <c r="P776" s="17">
        <v>0.21519013586123101</v>
      </c>
      <c r="Q776" s="17">
        <v>0.213237027066118</v>
      </c>
      <c r="R776" s="17"/>
      <c r="S776" s="17">
        <v>0.23759257269488501</v>
      </c>
      <c r="T776" s="17">
        <v>3.3899628685168902E-2</v>
      </c>
      <c r="U776" s="17">
        <v>0.14370772966204101</v>
      </c>
      <c r="V776" s="17"/>
      <c r="W776" s="17">
        <v>0.17005453312350999</v>
      </c>
      <c r="X776" s="17">
        <v>9.6292958913106297E-2</v>
      </c>
      <c r="Y776" s="17">
        <v>-1.98354576235148E-2</v>
      </c>
      <c r="Z776" s="17">
        <v>0.10095981633269401</v>
      </c>
      <c r="AA776" s="17">
        <v>0.22071035481694001</v>
      </c>
      <c r="AB776" s="17"/>
      <c r="AC776" s="17">
        <v>1.8310821058016399E-2</v>
      </c>
      <c r="AD776" s="17">
        <v>7.0467003239037193E-2</v>
      </c>
      <c r="AE776" s="17">
        <v>9.3166651159525798E-2</v>
      </c>
    </row>
    <row r="777" spans="2:31" x14ac:dyDescent="0.35">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row>
    <row r="778" spans="2:31" x14ac:dyDescent="0.35">
      <c r="B778" s="6" t="s">
        <v>320</v>
      </c>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row>
    <row r="779" spans="2:31" x14ac:dyDescent="0.35">
      <c r="B779" s="24" t="s">
        <v>60</v>
      </c>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row>
    <row r="780" spans="2:31" x14ac:dyDescent="0.35">
      <c r="B780" t="s">
        <v>106</v>
      </c>
      <c r="C780" s="17">
        <v>7.9563668028000106E-2</v>
      </c>
      <c r="D780" s="17">
        <v>0.105208335352192</v>
      </c>
      <c r="E780" s="17">
        <v>5.5453637862800102E-2</v>
      </c>
      <c r="F780" s="17"/>
      <c r="G780" s="17">
        <v>0.117372896098285</v>
      </c>
      <c r="H780" s="17">
        <v>5.4870856196539801E-2</v>
      </c>
      <c r="I780" s="17">
        <v>9.2172071339525694E-2</v>
      </c>
      <c r="J780" s="17">
        <v>0.11569464737519999</v>
      </c>
      <c r="K780" s="17">
        <v>7.0720274492528504E-2</v>
      </c>
      <c r="L780" s="17">
        <v>4.6075641918172199E-2</v>
      </c>
      <c r="M780" s="17"/>
      <c r="N780" s="17">
        <v>6.9158867680402594E-2</v>
      </c>
      <c r="O780" s="17">
        <v>7.0628558541979594E-2</v>
      </c>
      <c r="P780" s="17">
        <v>8.4481117542227493E-2</v>
      </c>
      <c r="Q780" s="17">
        <v>0.10707067938194501</v>
      </c>
      <c r="R780" s="17"/>
      <c r="S780" s="17">
        <v>7.7403449355224696E-2</v>
      </c>
      <c r="T780" s="17">
        <v>8.7319724958016307E-2</v>
      </c>
      <c r="U780" s="17">
        <v>5.5488236932004699E-2</v>
      </c>
      <c r="V780" s="17"/>
      <c r="W780" s="17">
        <v>7.0164152429612797E-2</v>
      </c>
      <c r="X780" s="17">
        <v>0.10174281870450801</v>
      </c>
      <c r="Y780" s="17">
        <v>9.8810683629488499E-2</v>
      </c>
      <c r="Z780" s="17">
        <v>0.14723934466227201</v>
      </c>
      <c r="AA780" s="17">
        <v>7.6703382261186906E-2</v>
      </c>
      <c r="AB780" s="17"/>
      <c r="AC780" s="17">
        <v>8.7907813784158198E-2</v>
      </c>
      <c r="AD780" s="17">
        <v>8.5111569883246793E-2</v>
      </c>
      <c r="AE780" s="17">
        <v>0.102659473448816</v>
      </c>
    </row>
    <row r="781" spans="2:31" x14ac:dyDescent="0.35">
      <c r="B781" t="s">
        <v>107</v>
      </c>
      <c r="C781" s="17">
        <v>0.28395581265036401</v>
      </c>
      <c r="D781" s="17">
        <v>0.29674508965458102</v>
      </c>
      <c r="E781" s="17">
        <v>0.27163812664676201</v>
      </c>
      <c r="F781" s="17"/>
      <c r="G781" s="17">
        <v>0.26193036732341402</v>
      </c>
      <c r="H781" s="17">
        <v>0.239222287336185</v>
      </c>
      <c r="I781" s="17">
        <v>0.27848818656150698</v>
      </c>
      <c r="J781" s="17">
        <v>0.270369536754274</v>
      </c>
      <c r="K781" s="17">
        <v>0.27979050530830901</v>
      </c>
      <c r="L781" s="17">
        <v>0.34367736221363099</v>
      </c>
      <c r="M781" s="17"/>
      <c r="N781" s="17">
        <v>0.30158296956889902</v>
      </c>
      <c r="O781" s="17">
        <v>0.28031220088598702</v>
      </c>
      <c r="P781" s="17">
        <v>0.25513968083652699</v>
      </c>
      <c r="Q781" s="17">
        <v>0.27718603145075699</v>
      </c>
      <c r="R781" s="17"/>
      <c r="S781" s="17">
        <v>0.29835699814428202</v>
      </c>
      <c r="T781" s="17">
        <v>0.30706208597888801</v>
      </c>
      <c r="U781" s="17">
        <v>0.17614074609125299</v>
      </c>
      <c r="V781" s="17"/>
      <c r="W781" s="17">
        <v>0.29299996426823299</v>
      </c>
      <c r="X781" s="17">
        <v>0.32545355309659901</v>
      </c>
      <c r="Y781" s="17">
        <v>0.25082224601928699</v>
      </c>
      <c r="Z781" s="17">
        <v>0.33703258895191501</v>
      </c>
      <c r="AA781" s="17">
        <v>0.20967076952927</v>
      </c>
      <c r="AB781" s="17"/>
      <c r="AC781" s="17">
        <v>0.28241239670789903</v>
      </c>
      <c r="AD781" s="17">
        <v>0.32872460203540499</v>
      </c>
      <c r="AE781" s="17">
        <v>0.18792879518198999</v>
      </c>
    </row>
    <row r="782" spans="2:31" x14ac:dyDescent="0.35">
      <c r="B782" t="s">
        <v>108</v>
      </c>
      <c r="C782" s="17">
        <v>0.30473046098138801</v>
      </c>
      <c r="D782" s="17">
        <v>0.26314741045838103</v>
      </c>
      <c r="E782" s="17">
        <v>0.344161825748175</v>
      </c>
      <c r="F782" s="17"/>
      <c r="G782" s="17">
        <v>0.29066911385493499</v>
      </c>
      <c r="H782" s="17">
        <v>0.35158152218647698</v>
      </c>
      <c r="I782" s="17">
        <v>0.29596659531357</v>
      </c>
      <c r="J782" s="17">
        <v>0.25310721545045101</v>
      </c>
      <c r="K782" s="17">
        <v>0.31391659387208598</v>
      </c>
      <c r="L782" s="17">
        <v>0.31433102010733299</v>
      </c>
      <c r="M782" s="17"/>
      <c r="N782" s="17">
        <v>0.25167345326589602</v>
      </c>
      <c r="O782" s="17">
        <v>0.331763360606325</v>
      </c>
      <c r="P782" s="17">
        <v>0.391236522144919</v>
      </c>
      <c r="Q782" s="17">
        <v>0.29480793434038399</v>
      </c>
      <c r="R782" s="17"/>
      <c r="S782" s="17">
        <v>0.33006671418901801</v>
      </c>
      <c r="T782" s="17">
        <v>0.27706985536835099</v>
      </c>
      <c r="U782" s="17">
        <v>0.35989771480886201</v>
      </c>
      <c r="V782" s="17"/>
      <c r="W782" s="17">
        <v>0.32738341479191901</v>
      </c>
      <c r="X782" s="17">
        <v>0.28120313248162498</v>
      </c>
      <c r="Y782" s="17">
        <v>0.27483928970766403</v>
      </c>
      <c r="Z782" s="17">
        <v>0.31769640183613701</v>
      </c>
      <c r="AA782" s="17">
        <v>0.31794150277544603</v>
      </c>
      <c r="AB782" s="17"/>
      <c r="AC782" s="17">
        <v>0.28490304733313399</v>
      </c>
      <c r="AD782" s="17">
        <v>0.27333862717322599</v>
      </c>
      <c r="AE782" s="17">
        <v>0.34836345362127202</v>
      </c>
    </row>
    <row r="783" spans="2:31" x14ac:dyDescent="0.35">
      <c r="B783" t="s">
        <v>109</v>
      </c>
      <c r="C783" s="17">
        <v>0.185797131092549</v>
      </c>
      <c r="D783" s="17">
        <v>0.21613969352950901</v>
      </c>
      <c r="E783" s="17">
        <v>0.157807619712268</v>
      </c>
      <c r="F783" s="17"/>
      <c r="G783" s="17">
        <v>0.15436719768135501</v>
      </c>
      <c r="H783" s="17">
        <v>0.20108489587401701</v>
      </c>
      <c r="I783" s="17">
        <v>0.19160436764788499</v>
      </c>
      <c r="J783" s="17">
        <v>0.18041430021003799</v>
      </c>
      <c r="K783" s="17">
        <v>0.197930966939869</v>
      </c>
      <c r="L783" s="17">
        <v>0.183459695405392</v>
      </c>
      <c r="M783" s="17"/>
      <c r="N783" s="17">
        <v>0.23370917212831299</v>
      </c>
      <c r="O783" s="17">
        <v>0.17057407364600399</v>
      </c>
      <c r="P783" s="17">
        <v>0.155254291629807</v>
      </c>
      <c r="Q783" s="17">
        <v>0.15640241053603399</v>
      </c>
      <c r="R783" s="17"/>
      <c r="S783" s="17">
        <v>0.15728065410273001</v>
      </c>
      <c r="T783" s="17">
        <v>0.21463718399784201</v>
      </c>
      <c r="U783" s="17">
        <v>0.19308121673592599</v>
      </c>
      <c r="V783" s="17"/>
      <c r="W783" s="17">
        <v>0.180508949067828</v>
      </c>
      <c r="X783" s="17">
        <v>0.156004630393482</v>
      </c>
      <c r="Y783" s="17">
        <v>0.27491904747576201</v>
      </c>
      <c r="Z783" s="17">
        <v>0</v>
      </c>
      <c r="AA783" s="17">
        <v>0.20039476389389399</v>
      </c>
      <c r="AB783" s="17"/>
      <c r="AC783" s="17">
        <v>0.18786234385935699</v>
      </c>
      <c r="AD783" s="17">
        <v>0.18114780268459901</v>
      </c>
      <c r="AE783" s="17">
        <v>0.265597053306734</v>
      </c>
    </row>
    <row r="784" spans="2:31" x14ac:dyDescent="0.35">
      <c r="B784" t="s">
        <v>110</v>
      </c>
      <c r="C784" s="17">
        <v>6.7870641142760493E-2</v>
      </c>
      <c r="D784" s="17">
        <v>5.8810572135252003E-2</v>
      </c>
      <c r="E784" s="17">
        <v>7.5020776365407493E-2</v>
      </c>
      <c r="F784" s="17"/>
      <c r="G784" s="17">
        <v>9.5558003661658203E-2</v>
      </c>
      <c r="H784" s="17">
        <v>6.6080621109435897E-2</v>
      </c>
      <c r="I784" s="17">
        <v>6.0053772293601801E-2</v>
      </c>
      <c r="J784" s="17">
        <v>8.6704303132097704E-2</v>
      </c>
      <c r="K784" s="17">
        <v>5.2069033060131498E-2</v>
      </c>
      <c r="L784" s="17">
        <v>6.11191971954528E-2</v>
      </c>
      <c r="M784" s="17"/>
      <c r="N784" s="17">
        <v>8.5876845193867596E-2</v>
      </c>
      <c r="O784" s="17">
        <v>5.89440731059164E-2</v>
      </c>
      <c r="P784" s="17">
        <v>5.4332243953661201E-2</v>
      </c>
      <c r="Q784" s="17">
        <v>5.6472144078887697E-2</v>
      </c>
      <c r="R784" s="17"/>
      <c r="S784" s="17">
        <v>8.2815959680294607E-2</v>
      </c>
      <c r="T784" s="17">
        <v>5.1358532001698202E-2</v>
      </c>
      <c r="U784" s="17">
        <v>5.3157721185563798E-2</v>
      </c>
      <c r="V784" s="17"/>
      <c r="W784" s="17">
        <v>8.9037327388640397E-2</v>
      </c>
      <c r="X784" s="17">
        <v>5.4647128359190902E-2</v>
      </c>
      <c r="Y784" s="17">
        <v>4.9299291468190301E-2</v>
      </c>
      <c r="Z784" s="17">
        <v>0</v>
      </c>
      <c r="AA784" s="17">
        <v>6.02364279532588E-2</v>
      </c>
      <c r="AB784" s="17"/>
      <c r="AC784" s="17">
        <v>0.10639053449835</v>
      </c>
      <c r="AD784" s="17">
        <v>5.4852325974447301E-2</v>
      </c>
      <c r="AE784" s="17">
        <v>5.5682633118400701E-2</v>
      </c>
    </row>
    <row r="785" spans="2:31" x14ac:dyDescent="0.35">
      <c r="B785" t="s">
        <v>96</v>
      </c>
      <c r="C785" s="17">
        <v>7.8082286104937795E-2</v>
      </c>
      <c r="D785" s="17">
        <v>5.9948898870084602E-2</v>
      </c>
      <c r="E785" s="17">
        <v>9.5918013664587298E-2</v>
      </c>
      <c r="F785" s="17"/>
      <c r="G785" s="17">
        <v>8.0102421380352201E-2</v>
      </c>
      <c r="H785" s="17">
        <v>8.7159817297344594E-2</v>
      </c>
      <c r="I785" s="17">
        <v>8.1715006843910601E-2</v>
      </c>
      <c r="J785" s="17">
        <v>9.3709997077939894E-2</v>
      </c>
      <c r="K785" s="17">
        <v>8.55726263270771E-2</v>
      </c>
      <c r="L785" s="17">
        <v>5.13370831600201E-2</v>
      </c>
      <c r="M785" s="17"/>
      <c r="N785" s="17">
        <v>5.7998692162621303E-2</v>
      </c>
      <c r="O785" s="17">
        <v>8.7777733213786902E-2</v>
      </c>
      <c r="P785" s="17">
        <v>5.9556143892857703E-2</v>
      </c>
      <c r="Q785" s="17">
        <v>0.10806080021199301</v>
      </c>
      <c r="R785" s="17"/>
      <c r="S785" s="17">
        <v>5.4076224528450498E-2</v>
      </c>
      <c r="T785" s="17">
        <v>6.2552617695204094E-2</v>
      </c>
      <c r="U785" s="17">
        <v>0.16223436424639101</v>
      </c>
      <c r="V785" s="17"/>
      <c r="W785" s="17">
        <v>3.9906192053765999E-2</v>
      </c>
      <c r="X785" s="17">
        <v>8.0948736964594994E-2</v>
      </c>
      <c r="Y785" s="17">
        <v>5.1309441699608299E-2</v>
      </c>
      <c r="Z785" s="17">
        <v>0.198031664549676</v>
      </c>
      <c r="AA785" s="17">
        <v>0.135053153586945</v>
      </c>
      <c r="AB785" s="17"/>
      <c r="AC785" s="17">
        <v>5.0523863817101902E-2</v>
      </c>
      <c r="AD785" s="17">
        <v>7.6825072249076601E-2</v>
      </c>
      <c r="AE785" s="17">
        <v>3.9768591322787497E-2</v>
      </c>
    </row>
    <row r="786" spans="2:31" x14ac:dyDescent="0.35">
      <c r="B786" t="s">
        <v>111</v>
      </c>
      <c r="C786" s="17">
        <v>0.36351948067836398</v>
      </c>
      <c r="D786" s="17">
        <v>0.401953425006773</v>
      </c>
      <c r="E786" s="17">
        <v>0.32709176450956201</v>
      </c>
      <c r="F786" s="17"/>
      <c r="G786" s="17">
        <v>0.37930326342169901</v>
      </c>
      <c r="H786" s="17">
        <v>0.29409314353272398</v>
      </c>
      <c r="I786" s="17">
        <v>0.37066025790103302</v>
      </c>
      <c r="J786" s="17">
        <v>0.38606418412947402</v>
      </c>
      <c r="K786" s="17">
        <v>0.350510779800837</v>
      </c>
      <c r="L786" s="17">
        <v>0.38975300413180303</v>
      </c>
      <c r="M786" s="17"/>
      <c r="N786" s="17">
        <v>0.37074183724930199</v>
      </c>
      <c r="O786" s="17">
        <v>0.35094075942796699</v>
      </c>
      <c r="P786" s="17">
        <v>0.33962079837875497</v>
      </c>
      <c r="Q786" s="17">
        <v>0.38425671083270202</v>
      </c>
      <c r="R786" s="17"/>
      <c r="S786" s="17">
        <v>0.37576044749950699</v>
      </c>
      <c r="T786" s="17">
        <v>0.394381810936904</v>
      </c>
      <c r="U786" s="17">
        <v>0.23162898302325799</v>
      </c>
      <c r="V786" s="17"/>
      <c r="W786" s="17">
        <v>0.36316411669784598</v>
      </c>
      <c r="X786" s="17">
        <v>0.42719637180110698</v>
      </c>
      <c r="Y786" s="17">
        <v>0.34963292964877501</v>
      </c>
      <c r="Z786" s="17">
        <v>0.48427193361418702</v>
      </c>
      <c r="AA786" s="17">
        <v>0.286374151790457</v>
      </c>
      <c r="AB786" s="17"/>
      <c r="AC786" s="17">
        <v>0.37032021049205799</v>
      </c>
      <c r="AD786" s="17">
        <v>0.41383617191865102</v>
      </c>
      <c r="AE786" s="17">
        <v>0.290588268630806</v>
      </c>
    </row>
    <row r="787" spans="2:31" x14ac:dyDescent="0.35">
      <c r="B787" t="s">
        <v>112</v>
      </c>
      <c r="C787" s="17">
        <v>0.25366777223531001</v>
      </c>
      <c r="D787" s="17">
        <v>0.274950265664761</v>
      </c>
      <c r="E787" s="17">
        <v>0.232828396077676</v>
      </c>
      <c r="F787" s="17"/>
      <c r="G787" s="17">
        <v>0.24992520134301299</v>
      </c>
      <c r="H787" s="17">
        <v>0.26716551698345298</v>
      </c>
      <c r="I787" s="17">
        <v>0.251658139941487</v>
      </c>
      <c r="J787" s="17">
        <v>0.267118603342135</v>
      </c>
      <c r="K787" s="17">
        <v>0.25</v>
      </c>
      <c r="L787" s="17">
        <v>0.244578892600845</v>
      </c>
      <c r="M787" s="17"/>
      <c r="N787" s="17">
        <v>0.319586017322181</v>
      </c>
      <c r="O787" s="17">
        <v>0.229518146751921</v>
      </c>
      <c r="P787" s="17">
        <v>0.20958653558346799</v>
      </c>
      <c r="Q787" s="17">
        <v>0.212874554614922</v>
      </c>
      <c r="R787" s="17"/>
      <c r="S787" s="17">
        <v>0.24009661378302499</v>
      </c>
      <c r="T787" s="17">
        <v>0.26599571599954103</v>
      </c>
      <c r="U787" s="17">
        <v>0.24623893792148899</v>
      </c>
      <c r="V787" s="17"/>
      <c r="W787" s="17">
        <v>0.269546276456469</v>
      </c>
      <c r="X787" s="17">
        <v>0.210651758752673</v>
      </c>
      <c r="Y787" s="17">
        <v>0.32421833894395202</v>
      </c>
      <c r="Z787" s="17">
        <v>0</v>
      </c>
      <c r="AA787" s="17">
        <v>0.260631191847152</v>
      </c>
      <c r="AB787" s="17"/>
      <c r="AC787" s="17">
        <v>0.29425287835770603</v>
      </c>
      <c r="AD787" s="17">
        <v>0.23600012865904599</v>
      </c>
      <c r="AE787" s="17">
        <v>0.32127968642513499</v>
      </c>
    </row>
    <row r="788" spans="2:31" x14ac:dyDescent="0.35">
      <c r="B788" t="s">
        <v>113</v>
      </c>
      <c r="C788" s="17">
        <v>0.109851708443055</v>
      </c>
      <c r="D788" s="17">
        <v>0.12700315934201201</v>
      </c>
      <c r="E788" s="17">
        <v>9.4263368431885902E-2</v>
      </c>
      <c r="F788" s="17"/>
      <c r="G788" s="17">
        <v>0.12937806207868599</v>
      </c>
      <c r="H788" s="17">
        <v>2.6927626549271E-2</v>
      </c>
      <c r="I788" s="17">
        <v>0.119002117959546</v>
      </c>
      <c r="J788" s="17">
        <v>0.118945580787338</v>
      </c>
      <c r="K788" s="17">
        <v>0.100510779800837</v>
      </c>
      <c r="L788" s="17">
        <v>0.14517411153095799</v>
      </c>
      <c r="M788" s="17"/>
      <c r="N788" s="17">
        <v>5.1155819927121302E-2</v>
      </c>
      <c r="O788" s="17">
        <v>0.121422612676046</v>
      </c>
      <c r="P788" s="17">
        <v>0.13003426279528699</v>
      </c>
      <c r="Q788" s="17">
        <v>0.17138215621778</v>
      </c>
      <c r="R788" s="17"/>
      <c r="S788" s="17">
        <v>0.135663833716482</v>
      </c>
      <c r="T788" s="17">
        <v>0.128386094937363</v>
      </c>
      <c r="U788" s="17">
        <v>-1.46099548982319E-2</v>
      </c>
      <c r="V788" s="17"/>
      <c r="W788" s="17">
        <v>9.3617840241377606E-2</v>
      </c>
      <c r="X788" s="17">
        <v>0.216544613048435</v>
      </c>
      <c r="Y788" s="17">
        <v>2.5414590704823398E-2</v>
      </c>
      <c r="Z788" s="17">
        <v>0.48427193361418702</v>
      </c>
      <c r="AA788" s="17">
        <v>2.5742959943304701E-2</v>
      </c>
      <c r="AB788" s="17"/>
      <c r="AC788" s="17">
        <v>7.6067332134351198E-2</v>
      </c>
      <c r="AD788" s="17">
        <v>0.177836043259605</v>
      </c>
      <c r="AE788" s="17">
        <v>-3.0691417794328602E-2</v>
      </c>
    </row>
    <row r="789" spans="2:31" x14ac:dyDescent="0.35">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17"/>
    </row>
    <row r="790" spans="2:31" x14ac:dyDescent="0.35">
      <c r="B790" s="6" t="s">
        <v>327</v>
      </c>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c r="AE790" s="17"/>
    </row>
    <row r="791" spans="2:31" x14ac:dyDescent="0.35">
      <c r="B791" s="24" t="s">
        <v>60</v>
      </c>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row>
    <row r="792" spans="2:31" x14ac:dyDescent="0.35">
      <c r="B792" t="s">
        <v>321</v>
      </c>
      <c r="C792" s="17">
        <v>0.41733624090452098</v>
      </c>
      <c r="D792" s="17">
        <v>0.46096994700087701</v>
      </c>
      <c r="E792" s="17">
        <v>0.37431045395415002</v>
      </c>
      <c r="F792" s="17"/>
      <c r="G792" s="17">
        <v>0.27027030625555498</v>
      </c>
      <c r="H792" s="17">
        <v>0.27853764716629198</v>
      </c>
      <c r="I792" s="17">
        <v>0.40277855694695602</v>
      </c>
      <c r="J792" s="17">
        <v>0.43567151581428898</v>
      </c>
      <c r="K792" s="17">
        <v>0.50291898938338297</v>
      </c>
      <c r="L792" s="17">
        <v>0.52271848864447101</v>
      </c>
      <c r="M792" s="17"/>
      <c r="N792" s="17">
        <v>0.48157280791826101</v>
      </c>
      <c r="O792" s="17">
        <v>0.43671217212140001</v>
      </c>
      <c r="P792" s="17">
        <v>0.33083710413462403</v>
      </c>
      <c r="Q792" s="17">
        <v>0.35946556553956299</v>
      </c>
      <c r="R792" s="17"/>
      <c r="S792" s="17">
        <v>0.51229184631601199</v>
      </c>
      <c r="T792" s="17">
        <v>0.40923139501681899</v>
      </c>
      <c r="U792" s="17">
        <v>0.33187700748823701</v>
      </c>
      <c r="V792" s="17"/>
      <c r="W792" s="17">
        <v>0.498256331108404</v>
      </c>
      <c r="X792" s="17">
        <v>0.40154042150446101</v>
      </c>
      <c r="Y792" s="17">
        <v>0.439984710032847</v>
      </c>
      <c r="Z792" s="17">
        <v>0.59944888182005895</v>
      </c>
      <c r="AA792" s="17">
        <v>0.32063309345885599</v>
      </c>
      <c r="AB792" s="17"/>
      <c r="AC792" s="17">
        <v>0.42984526480593799</v>
      </c>
      <c r="AD792" s="17">
        <v>0.39427338153007402</v>
      </c>
      <c r="AE792" s="17">
        <v>0.40138813830251902</v>
      </c>
    </row>
    <row r="793" spans="2:31" x14ac:dyDescent="0.35">
      <c r="B793" t="s">
        <v>322</v>
      </c>
      <c r="C793" s="17">
        <v>0.45485278110629401</v>
      </c>
      <c r="D793" s="17">
        <v>0.42676364713176601</v>
      </c>
      <c r="E793" s="17">
        <v>0.482232316767017</v>
      </c>
      <c r="F793" s="17"/>
      <c r="G793" s="17">
        <v>0.49042425473834</v>
      </c>
      <c r="H793" s="17">
        <v>0.54145665314759905</v>
      </c>
      <c r="I793" s="17">
        <v>0.48240215089174399</v>
      </c>
      <c r="J793" s="17">
        <v>0.39999407358542999</v>
      </c>
      <c r="K793" s="17">
        <v>0.41893456020681402</v>
      </c>
      <c r="L793" s="17">
        <v>0.41973801086732998</v>
      </c>
      <c r="M793" s="17"/>
      <c r="N793" s="17">
        <v>0.42635617446917801</v>
      </c>
      <c r="O793" s="17">
        <v>0.44214012924292201</v>
      </c>
      <c r="P793" s="17">
        <v>0.53217555709626896</v>
      </c>
      <c r="Q793" s="17">
        <v>0.458043974685509</v>
      </c>
      <c r="R793" s="17"/>
      <c r="S793" s="17">
        <v>0.41026126190286899</v>
      </c>
      <c r="T793" s="17">
        <v>0.48100720957611598</v>
      </c>
      <c r="U793" s="17">
        <v>0.437667632582042</v>
      </c>
      <c r="V793" s="17"/>
      <c r="W793" s="17">
        <v>0.44148253881531702</v>
      </c>
      <c r="X793" s="17">
        <v>0.43124230789977203</v>
      </c>
      <c r="Y793" s="17">
        <v>0.44113153124983201</v>
      </c>
      <c r="Z793" s="17">
        <v>8.8833427956948902E-2</v>
      </c>
      <c r="AA793" s="17">
        <v>0.45480439095599901</v>
      </c>
      <c r="AB793" s="17"/>
      <c r="AC793" s="17">
        <v>0.46352401956367401</v>
      </c>
      <c r="AD793" s="17">
        <v>0.47846874960452401</v>
      </c>
      <c r="AE793" s="17">
        <v>0.43699447897169102</v>
      </c>
    </row>
    <row r="794" spans="2:31" x14ac:dyDescent="0.35">
      <c r="B794" t="s">
        <v>323</v>
      </c>
      <c r="C794" s="17">
        <v>8.1887691724147699E-2</v>
      </c>
      <c r="D794" s="17">
        <v>7.46551867984417E-2</v>
      </c>
      <c r="E794" s="17">
        <v>8.9298929305747607E-2</v>
      </c>
      <c r="F794" s="17"/>
      <c r="G794" s="17">
        <v>0.163900751002718</v>
      </c>
      <c r="H794" s="17">
        <v>0.10405564730166</v>
      </c>
      <c r="I794" s="17">
        <v>6.1039758565066701E-2</v>
      </c>
      <c r="J794" s="17">
        <v>0.11459371411686201</v>
      </c>
      <c r="K794" s="17">
        <v>4.9858340612791402E-2</v>
      </c>
      <c r="L794" s="17">
        <v>4.2499945210917801E-2</v>
      </c>
      <c r="M794" s="17"/>
      <c r="N794" s="17">
        <v>6.9198283986637799E-2</v>
      </c>
      <c r="O794" s="17">
        <v>6.2205921901885501E-2</v>
      </c>
      <c r="P794" s="17">
        <v>9.5603720579382503E-2</v>
      </c>
      <c r="Q794" s="17">
        <v>0.11011565150482</v>
      </c>
      <c r="R794" s="17"/>
      <c r="S794" s="17">
        <v>4.6737256598244702E-2</v>
      </c>
      <c r="T794" s="17">
        <v>7.0652832263005699E-2</v>
      </c>
      <c r="U794" s="17">
        <v>0.138776926765553</v>
      </c>
      <c r="V794" s="17"/>
      <c r="W794" s="17">
        <v>3.7285644065554499E-2</v>
      </c>
      <c r="X794" s="17">
        <v>0.11284795558944399</v>
      </c>
      <c r="Y794" s="17">
        <v>8.29932382125564E-2</v>
      </c>
      <c r="Z794" s="17">
        <v>0.124777349809164</v>
      </c>
      <c r="AA794" s="17">
        <v>0.15061225559977001</v>
      </c>
      <c r="AB794" s="17"/>
      <c r="AC794" s="17">
        <v>7.4745394290377895E-2</v>
      </c>
      <c r="AD794" s="17">
        <v>8.6270304243314305E-2</v>
      </c>
      <c r="AE794" s="17">
        <v>8.9251623517364806E-2</v>
      </c>
    </row>
    <row r="795" spans="2:31" x14ac:dyDescent="0.35">
      <c r="B795" t="s">
        <v>324</v>
      </c>
      <c r="C795" s="17">
        <v>2.26531509690985E-2</v>
      </c>
      <c r="D795" s="17">
        <v>2.3354804235364499E-2</v>
      </c>
      <c r="E795" s="17">
        <v>2.2113513849068001E-2</v>
      </c>
      <c r="F795" s="17"/>
      <c r="G795" s="17">
        <v>4.9083851444063499E-2</v>
      </c>
      <c r="H795" s="17">
        <v>3.7975026192224301E-2</v>
      </c>
      <c r="I795" s="17">
        <v>1.75978491082559E-2</v>
      </c>
      <c r="J795" s="17">
        <v>2.19846502972601E-2</v>
      </c>
      <c r="K795" s="17">
        <v>2.30726263270771E-2</v>
      </c>
      <c r="L795" s="17">
        <v>0</v>
      </c>
      <c r="M795" s="17"/>
      <c r="N795" s="17">
        <v>7.9822979957942502E-3</v>
      </c>
      <c r="O795" s="17">
        <v>3.9271855424059199E-2</v>
      </c>
      <c r="P795" s="17">
        <v>1.8373628192873699E-2</v>
      </c>
      <c r="Q795" s="17">
        <v>3.02803635594521E-2</v>
      </c>
      <c r="R795" s="17"/>
      <c r="S795" s="17">
        <v>1.7032836745597101E-2</v>
      </c>
      <c r="T795" s="17">
        <v>1.45040915238707E-2</v>
      </c>
      <c r="U795" s="17">
        <v>4.4090117716298997E-2</v>
      </c>
      <c r="V795" s="17"/>
      <c r="W795" s="17">
        <v>1.09668592022185E-2</v>
      </c>
      <c r="X795" s="17">
        <v>2.68199369849191E-2</v>
      </c>
      <c r="Y795" s="17">
        <v>1.9790681244979801E-2</v>
      </c>
      <c r="Z795" s="17">
        <v>0.18694034041382801</v>
      </c>
      <c r="AA795" s="17">
        <v>2.9352955001299499E-2</v>
      </c>
      <c r="AB795" s="17"/>
      <c r="AC795" s="17">
        <v>1.50002963151145E-2</v>
      </c>
      <c r="AD795" s="17">
        <v>2.3660964889707699E-2</v>
      </c>
      <c r="AE795" s="17">
        <v>5.4181290100055901E-2</v>
      </c>
    </row>
    <row r="796" spans="2:31" x14ac:dyDescent="0.35">
      <c r="B796" t="s">
        <v>325</v>
      </c>
      <c r="C796" s="17">
        <v>2.32701352959379E-2</v>
      </c>
      <c r="D796" s="17">
        <v>1.4256414833550699E-2</v>
      </c>
      <c r="E796" s="17">
        <v>3.20447861240169E-2</v>
      </c>
      <c r="F796" s="17"/>
      <c r="G796" s="17">
        <v>2.6320836559322901E-2</v>
      </c>
      <c r="H796" s="17">
        <v>3.7975026192224301E-2</v>
      </c>
      <c r="I796" s="17">
        <v>3.6181684487976797E-2</v>
      </c>
      <c r="J796" s="17">
        <v>2.7756046186159601E-2</v>
      </c>
      <c r="K796" s="17">
        <v>5.2154834699342702E-3</v>
      </c>
      <c r="L796" s="17">
        <v>1.50435552772806E-2</v>
      </c>
      <c r="M796" s="17"/>
      <c r="N796" s="17">
        <v>1.4890435630128601E-2</v>
      </c>
      <c r="O796" s="17">
        <v>1.9669921309733E-2</v>
      </c>
      <c r="P796" s="17">
        <v>2.30099899968517E-2</v>
      </c>
      <c r="Q796" s="17">
        <v>4.2094444710656799E-2</v>
      </c>
      <c r="R796" s="17"/>
      <c r="S796" s="17">
        <v>1.36767984372776E-2</v>
      </c>
      <c r="T796" s="17">
        <v>2.46044716201889E-2</v>
      </c>
      <c r="U796" s="17">
        <v>4.7588315447868797E-2</v>
      </c>
      <c r="V796" s="17"/>
      <c r="W796" s="17">
        <v>1.20086268085064E-2</v>
      </c>
      <c r="X796" s="17">
        <v>2.7549378021404398E-2</v>
      </c>
      <c r="Y796" s="17">
        <v>1.6099839259784799E-2</v>
      </c>
      <c r="Z796" s="17">
        <v>0</v>
      </c>
      <c r="AA796" s="17">
        <v>4.4597304984075603E-2</v>
      </c>
      <c r="AB796" s="17"/>
      <c r="AC796" s="17">
        <v>1.6885025024896201E-2</v>
      </c>
      <c r="AD796" s="17">
        <v>1.7326599732379801E-2</v>
      </c>
      <c r="AE796" s="17">
        <v>1.81844691083697E-2</v>
      </c>
    </row>
    <row r="797" spans="2:31" x14ac:dyDescent="0.35">
      <c r="B797" t="s">
        <v>326</v>
      </c>
      <c r="C797" s="17">
        <v>0.87218902201081605</v>
      </c>
      <c r="D797" s="17">
        <v>0.88773359413264297</v>
      </c>
      <c r="E797" s="17">
        <v>0.85654277072116702</v>
      </c>
      <c r="F797" s="17"/>
      <c r="G797" s="17">
        <v>0.76069456099389499</v>
      </c>
      <c r="H797" s="17">
        <v>0.81999430031389098</v>
      </c>
      <c r="I797" s="17">
        <v>0.88518070783869995</v>
      </c>
      <c r="J797" s="17">
        <v>0.83566558939971802</v>
      </c>
      <c r="K797" s="17">
        <v>0.92185354959019705</v>
      </c>
      <c r="L797" s="17">
        <v>0.94245649951180199</v>
      </c>
      <c r="M797" s="17"/>
      <c r="N797" s="17">
        <v>0.90792898238743902</v>
      </c>
      <c r="O797" s="17">
        <v>0.87885230136432202</v>
      </c>
      <c r="P797" s="17">
        <v>0.86301266123089204</v>
      </c>
      <c r="Q797" s="17">
        <v>0.81750954022507105</v>
      </c>
      <c r="R797" s="17"/>
      <c r="S797" s="17">
        <v>0.92255310821888104</v>
      </c>
      <c r="T797" s="17">
        <v>0.89023860459293402</v>
      </c>
      <c r="U797" s="17">
        <v>0.76954464007027901</v>
      </c>
      <c r="V797" s="17"/>
      <c r="W797" s="17">
        <v>0.93973886992372102</v>
      </c>
      <c r="X797" s="17">
        <v>0.83278272940423304</v>
      </c>
      <c r="Y797" s="17">
        <v>0.88111624128267896</v>
      </c>
      <c r="Z797" s="17">
        <v>0.68828230977700799</v>
      </c>
      <c r="AA797" s="17">
        <v>0.77543748441485505</v>
      </c>
      <c r="AB797" s="17"/>
      <c r="AC797" s="17">
        <v>0.89336928436961105</v>
      </c>
      <c r="AD797" s="17">
        <v>0.87274213113459798</v>
      </c>
      <c r="AE797" s="17">
        <v>0.83838261727421004</v>
      </c>
    </row>
    <row r="798" spans="2:31" x14ac:dyDescent="0.35">
      <c r="B798" t="s">
        <v>113</v>
      </c>
      <c r="C798" s="17">
        <v>-0.84891888671487803</v>
      </c>
      <c r="D798" s="17">
        <v>-0.87347717929909197</v>
      </c>
      <c r="E798" s="17">
        <v>-0.82449798459715096</v>
      </c>
      <c r="F798" s="17"/>
      <c r="G798" s="17">
        <v>-0.73437372443457205</v>
      </c>
      <c r="H798" s="17">
        <v>-0.78201927412166705</v>
      </c>
      <c r="I798" s="17">
        <v>-0.84899902335072397</v>
      </c>
      <c r="J798" s="17">
        <v>-0.80790954321355901</v>
      </c>
      <c r="K798" s="17">
        <v>-0.916638066120263</v>
      </c>
      <c r="L798" s="17">
        <v>-0.92741294423452103</v>
      </c>
      <c r="M798" s="17"/>
      <c r="N798" s="17">
        <v>-0.89303854675731098</v>
      </c>
      <c r="O798" s="17">
        <v>-0.85918238005458902</v>
      </c>
      <c r="P798" s="17">
        <v>-0.84000267123404004</v>
      </c>
      <c r="Q798" s="17">
        <v>-0.77541509551441501</v>
      </c>
      <c r="R798" s="17"/>
      <c r="S798" s="17">
        <v>-0.90887630978160305</v>
      </c>
      <c r="T798" s="17">
        <v>-0.86563413297274605</v>
      </c>
      <c r="U798" s="17">
        <v>-0.72195632462241</v>
      </c>
      <c r="V798" s="17"/>
      <c r="W798" s="17">
        <v>-0.92773024311521401</v>
      </c>
      <c r="X798" s="17">
        <v>-0.80523335138282903</v>
      </c>
      <c r="Y798" s="17">
        <v>-0.86501640202289398</v>
      </c>
      <c r="Z798" s="17">
        <v>-0.68828230977700799</v>
      </c>
      <c r="AA798" s="17">
        <v>-0.73084017943077895</v>
      </c>
      <c r="AB798" s="17"/>
      <c r="AC798" s="17">
        <v>-0.87648425934471497</v>
      </c>
      <c r="AD798" s="17">
        <v>-0.85541553140221804</v>
      </c>
      <c r="AE798" s="17">
        <v>-0.82019814816584002</v>
      </c>
    </row>
    <row r="799" spans="2:31" x14ac:dyDescent="0.35">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row>
    <row r="800" spans="2:31" x14ac:dyDescent="0.35">
      <c r="B800" s="6" t="s">
        <v>331</v>
      </c>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row>
    <row r="801" spans="2:31" x14ac:dyDescent="0.35">
      <c r="B801" s="24" t="s">
        <v>60</v>
      </c>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row>
    <row r="802" spans="2:31" x14ac:dyDescent="0.35">
      <c r="B802" t="s">
        <v>328</v>
      </c>
      <c r="C802" s="17">
        <v>3.9062201010543897E-2</v>
      </c>
      <c r="D802" s="17">
        <v>4.6774460409108098E-2</v>
      </c>
      <c r="E802" s="17">
        <v>3.1900177222010599E-2</v>
      </c>
      <c r="F802" s="17"/>
      <c r="G802" s="17">
        <v>8.5076327892181405E-2</v>
      </c>
      <c r="H802" s="17">
        <v>6.18972549258427E-2</v>
      </c>
      <c r="I802" s="17">
        <v>2.4858074077089901E-2</v>
      </c>
      <c r="J802" s="17">
        <v>3.6963606648678003E-2</v>
      </c>
      <c r="K802" s="17">
        <v>2.30726263270771E-2</v>
      </c>
      <c r="L802" s="17">
        <v>2.3037820959086099E-2</v>
      </c>
      <c r="M802" s="17"/>
      <c r="N802" s="17">
        <v>4.2631528750573099E-2</v>
      </c>
      <c r="O802" s="17">
        <v>4.41147222151635E-2</v>
      </c>
      <c r="P802" s="17">
        <v>4.4055303415930301E-2</v>
      </c>
      <c r="Q802" s="17">
        <v>2.5873016734025998E-2</v>
      </c>
      <c r="R802" s="17"/>
      <c r="S802" s="17">
        <v>2.8446566172950601E-2</v>
      </c>
      <c r="T802" s="17">
        <v>4.4244308448539202E-2</v>
      </c>
      <c r="U802" s="17">
        <v>3.8530416720973001E-2</v>
      </c>
      <c r="V802" s="17"/>
      <c r="W802" s="17">
        <v>2.33020103117186E-2</v>
      </c>
      <c r="X802" s="17">
        <v>6.0257203701208198E-2</v>
      </c>
      <c r="Y802" s="17">
        <v>7.0854450178733194E-2</v>
      </c>
      <c r="Z802" s="17">
        <v>0.198031664549676</v>
      </c>
      <c r="AA802" s="17">
        <v>2.3722166963886598E-2</v>
      </c>
      <c r="AB802" s="17"/>
      <c r="AC802" s="17">
        <v>2.92641339763575E-2</v>
      </c>
      <c r="AD802" s="17">
        <v>4.7864275109643202E-2</v>
      </c>
      <c r="AE802" s="17">
        <v>7.1901871227606398E-2</v>
      </c>
    </row>
    <row r="803" spans="2:31" x14ac:dyDescent="0.35">
      <c r="B803" t="s">
        <v>329</v>
      </c>
      <c r="C803" s="17">
        <v>0.23256617956008599</v>
      </c>
      <c r="D803" s="17">
        <v>0.213002091364586</v>
      </c>
      <c r="E803" s="17">
        <v>0.25267856414101802</v>
      </c>
      <c r="F803" s="17"/>
      <c r="G803" s="17">
        <v>0.33975296529899901</v>
      </c>
      <c r="H803" s="17">
        <v>0.29961684335420102</v>
      </c>
      <c r="I803" s="17">
        <v>0.24120107544587199</v>
      </c>
      <c r="J803" s="17">
        <v>0.24403301978653699</v>
      </c>
      <c r="K803" s="17">
        <v>0.19121308795863701</v>
      </c>
      <c r="L803" s="17">
        <v>0.14433123926366101</v>
      </c>
      <c r="M803" s="17"/>
      <c r="N803" s="17">
        <v>0.201243262366221</v>
      </c>
      <c r="O803" s="17">
        <v>0.25206828947739002</v>
      </c>
      <c r="P803" s="17">
        <v>0.26405136109754501</v>
      </c>
      <c r="Q803" s="17">
        <v>0.23438419748105599</v>
      </c>
      <c r="R803" s="17"/>
      <c r="S803" s="17">
        <v>0.21633397759557799</v>
      </c>
      <c r="T803" s="17">
        <v>0.213815657326348</v>
      </c>
      <c r="U803" s="17">
        <v>0.280831980682268</v>
      </c>
      <c r="V803" s="17"/>
      <c r="W803" s="17">
        <v>0.227227682960186</v>
      </c>
      <c r="X803" s="17">
        <v>0.22833770820469601</v>
      </c>
      <c r="Y803" s="17">
        <v>0.200910131071318</v>
      </c>
      <c r="Z803" s="17">
        <v>0.202519453630265</v>
      </c>
      <c r="AA803" s="17">
        <v>0.24769271989282399</v>
      </c>
      <c r="AB803" s="17"/>
      <c r="AC803" s="17">
        <v>0.27719603512413798</v>
      </c>
      <c r="AD803" s="17">
        <v>0.26023530280035101</v>
      </c>
      <c r="AE803" s="17">
        <v>0.171311271159342</v>
      </c>
    </row>
    <row r="804" spans="2:31" x14ac:dyDescent="0.35">
      <c r="B804" t="s">
        <v>330</v>
      </c>
      <c r="C804" s="17">
        <v>0.67461444626462996</v>
      </c>
      <c r="D804" s="17">
        <v>0.68020669747903995</v>
      </c>
      <c r="E804" s="17">
        <v>0.66734780124229198</v>
      </c>
      <c r="F804" s="17"/>
      <c r="G804" s="17">
        <v>0.45068216736137001</v>
      </c>
      <c r="H804" s="17">
        <v>0.57374561424840398</v>
      </c>
      <c r="I804" s="17">
        <v>0.663549454044014</v>
      </c>
      <c r="J804" s="17">
        <v>0.66692744576608398</v>
      </c>
      <c r="K804" s="17">
        <v>0.75221069244733996</v>
      </c>
      <c r="L804" s="17">
        <v>0.82642452244907405</v>
      </c>
      <c r="M804" s="17"/>
      <c r="N804" s="17">
        <v>0.73027375440864795</v>
      </c>
      <c r="O804" s="17">
        <v>0.65821306893852305</v>
      </c>
      <c r="P804" s="17">
        <v>0.63398338943869004</v>
      </c>
      <c r="Q804" s="17">
        <v>0.636739200644446</v>
      </c>
      <c r="R804" s="17"/>
      <c r="S804" s="17">
        <v>0.71419971715003705</v>
      </c>
      <c r="T804" s="17">
        <v>0.70351807356843699</v>
      </c>
      <c r="U804" s="17">
        <v>0.60231811314306904</v>
      </c>
      <c r="V804" s="17"/>
      <c r="W804" s="17">
        <v>0.70876769363157099</v>
      </c>
      <c r="X804" s="17">
        <v>0.67259930566554005</v>
      </c>
      <c r="Y804" s="17">
        <v>0.69435504847660201</v>
      </c>
      <c r="Z804" s="17">
        <v>0.52995164097888803</v>
      </c>
      <c r="AA804" s="17">
        <v>0.62857810165376105</v>
      </c>
      <c r="AB804" s="17"/>
      <c r="AC804" s="17">
        <v>0.65254839967410305</v>
      </c>
      <c r="AD804" s="17">
        <v>0.62972747703051002</v>
      </c>
      <c r="AE804" s="17">
        <v>0.689727238086563</v>
      </c>
    </row>
    <row r="805" spans="2:31" x14ac:dyDescent="0.35">
      <c r="B805" t="s">
        <v>325</v>
      </c>
      <c r="C805" s="17">
        <v>5.3757173164739401E-2</v>
      </c>
      <c r="D805" s="17">
        <v>6.0016750747266499E-2</v>
      </c>
      <c r="E805" s="17">
        <v>4.8073457394678901E-2</v>
      </c>
      <c r="F805" s="17"/>
      <c r="G805" s="17">
        <v>0.12448853944745</v>
      </c>
      <c r="H805" s="17">
        <v>6.4740287471552499E-2</v>
      </c>
      <c r="I805" s="17">
        <v>7.0391396433023695E-2</v>
      </c>
      <c r="J805" s="17">
        <v>5.2075927798700399E-2</v>
      </c>
      <c r="K805" s="17">
        <v>3.35035932669457E-2</v>
      </c>
      <c r="L805" s="17">
        <v>6.2064173281783097E-3</v>
      </c>
      <c r="M805" s="17"/>
      <c r="N805" s="17">
        <v>2.5851454474558801E-2</v>
      </c>
      <c r="O805" s="17">
        <v>4.5603919368923801E-2</v>
      </c>
      <c r="P805" s="17">
        <v>5.7909946047835101E-2</v>
      </c>
      <c r="Q805" s="17">
        <v>0.103003585140473</v>
      </c>
      <c r="R805" s="17"/>
      <c r="S805" s="17">
        <v>4.1019739081434199E-2</v>
      </c>
      <c r="T805" s="17">
        <v>3.8421960656675497E-2</v>
      </c>
      <c r="U805" s="17">
        <v>7.8319489453689897E-2</v>
      </c>
      <c r="V805" s="17"/>
      <c r="W805" s="17">
        <v>4.0702613096524197E-2</v>
      </c>
      <c r="X805" s="17">
        <v>3.8805782428556597E-2</v>
      </c>
      <c r="Y805" s="17">
        <v>3.3880370273346498E-2</v>
      </c>
      <c r="Z805" s="17">
        <v>6.9497240841171107E-2</v>
      </c>
      <c r="AA805" s="17">
        <v>0.10000701148952799</v>
      </c>
      <c r="AB805" s="17"/>
      <c r="AC805" s="17">
        <v>4.0991431225401102E-2</v>
      </c>
      <c r="AD805" s="17">
        <v>6.2172945059495201E-2</v>
      </c>
      <c r="AE805" s="17">
        <v>6.7059619526488007E-2</v>
      </c>
    </row>
    <row r="806" spans="2:31" x14ac:dyDescent="0.35">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row>
    <row r="807" spans="2:31" x14ac:dyDescent="0.35">
      <c r="B807" s="6" t="s">
        <v>339</v>
      </c>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row>
    <row r="808" spans="2:31" x14ac:dyDescent="0.35">
      <c r="B808" s="24" t="s">
        <v>60</v>
      </c>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row>
    <row r="809" spans="2:31" x14ac:dyDescent="0.35">
      <c r="B809" t="s">
        <v>332</v>
      </c>
      <c r="C809" s="17">
        <v>0.59967892722152205</v>
      </c>
      <c r="D809" s="17">
        <v>0.58081805144326504</v>
      </c>
      <c r="E809" s="17">
        <v>0.61540753595893405</v>
      </c>
      <c r="F809" s="17"/>
      <c r="G809" s="17">
        <v>0.55368569019389402</v>
      </c>
      <c r="H809" s="17">
        <v>0.65672206536215505</v>
      </c>
      <c r="I809" s="17">
        <v>0.64595160493575798</v>
      </c>
      <c r="J809" s="17">
        <v>0.62652767454378699</v>
      </c>
      <c r="K809" s="17">
        <v>0.55878691204136299</v>
      </c>
      <c r="L809" s="17">
        <v>0.57574131633908499</v>
      </c>
      <c r="M809" s="17"/>
      <c r="N809" s="17">
        <v>0.62577380042128605</v>
      </c>
      <c r="O809" s="17">
        <v>0.58823803547995601</v>
      </c>
      <c r="P809" s="17">
        <v>0.58933385934906102</v>
      </c>
      <c r="Q809" s="17">
        <v>0.58570465958852203</v>
      </c>
      <c r="R809" s="17"/>
      <c r="S809" s="17">
        <v>0.572040327581542</v>
      </c>
      <c r="T809" s="17">
        <v>0.60030234926179904</v>
      </c>
      <c r="U809" s="17">
        <v>0.65540680985174304</v>
      </c>
      <c r="V809" s="17"/>
      <c r="W809" s="17">
        <v>0.55419886792750195</v>
      </c>
      <c r="X809" s="17">
        <v>0.61308136324920104</v>
      </c>
      <c r="Y809" s="17">
        <v>0.58146616921304695</v>
      </c>
      <c r="Z809" s="17">
        <v>0.93050275915882896</v>
      </c>
      <c r="AA809" s="17">
        <v>0.61497166504835599</v>
      </c>
      <c r="AB809" s="17"/>
      <c r="AC809" s="17">
        <v>0.51691026694058295</v>
      </c>
      <c r="AD809" s="17">
        <v>0.62212288215453604</v>
      </c>
      <c r="AE809" s="17">
        <v>0.593066188682974</v>
      </c>
    </row>
    <row r="810" spans="2:31" x14ac:dyDescent="0.35">
      <c r="B810" t="s">
        <v>333</v>
      </c>
      <c r="C810" s="17">
        <v>0.54287577880599602</v>
      </c>
      <c r="D810" s="17">
        <v>0.52147536035350694</v>
      </c>
      <c r="E810" s="17">
        <v>0.56484132267836695</v>
      </c>
      <c r="F810" s="17"/>
      <c r="G810" s="17">
        <v>0.49995780805970302</v>
      </c>
      <c r="H810" s="17">
        <v>0.49083230795320598</v>
      </c>
      <c r="I810" s="17">
        <v>0.60041828257982499</v>
      </c>
      <c r="J810" s="17">
        <v>0.51660442305748699</v>
      </c>
      <c r="K810" s="17">
        <v>0.53421189020298898</v>
      </c>
      <c r="L810" s="17">
        <v>0.57837203696000905</v>
      </c>
      <c r="M810" s="17"/>
      <c r="N810" s="17">
        <v>0.52579444028824895</v>
      </c>
      <c r="O810" s="17">
        <v>0.56857313330735204</v>
      </c>
      <c r="P810" s="17">
        <v>0.54505571315999102</v>
      </c>
      <c r="Q810" s="17">
        <v>0.55086186717389896</v>
      </c>
      <c r="R810" s="17"/>
      <c r="S810" s="17">
        <v>0.56661771148248796</v>
      </c>
      <c r="T810" s="17">
        <v>0.53615202101366399</v>
      </c>
      <c r="U810" s="17">
        <v>0.54223302785179495</v>
      </c>
      <c r="V810" s="17"/>
      <c r="W810" s="17">
        <v>0.55223097393284903</v>
      </c>
      <c r="X810" s="17">
        <v>0.55477057657263196</v>
      </c>
      <c r="Y810" s="17">
        <v>0.53603927220101799</v>
      </c>
      <c r="Z810" s="17">
        <v>0.84166933120188003</v>
      </c>
      <c r="AA810" s="17">
        <v>0.48730771869915002</v>
      </c>
      <c r="AB810" s="17"/>
      <c r="AC810" s="17">
        <v>0.52463787063013201</v>
      </c>
      <c r="AD810" s="17">
        <v>0.54312670549606201</v>
      </c>
      <c r="AE810" s="17">
        <v>0.56140854710256505</v>
      </c>
    </row>
    <row r="811" spans="2:31" x14ac:dyDescent="0.35">
      <c r="B811" t="s">
        <v>334</v>
      </c>
      <c r="C811" s="17">
        <v>0.48028873603204297</v>
      </c>
      <c r="D811" s="17">
        <v>0.479150743046655</v>
      </c>
      <c r="E811" s="17">
        <v>0.47833288319067102</v>
      </c>
      <c r="F811" s="17"/>
      <c r="G811" s="17">
        <v>0.40671030899656702</v>
      </c>
      <c r="H811" s="17">
        <v>0.37400105201227002</v>
      </c>
      <c r="I811" s="17">
        <v>0.41927097942755398</v>
      </c>
      <c r="J811" s="17">
        <v>0.56057372365200697</v>
      </c>
      <c r="K811" s="17">
        <v>0.51847963815397502</v>
      </c>
      <c r="L811" s="17">
        <v>0.56417135395002505</v>
      </c>
      <c r="M811" s="17"/>
      <c r="N811" s="17">
        <v>0.50069334176479297</v>
      </c>
      <c r="O811" s="17">
        <v>0.470847856069323</v>
      </c>
      <c r="P811" s="17">
        <v>0.49323455658314702</v>
      </c>
      <c r="Q811" s="17">
        <v>0.448345621180464</v>
      </c>
      <c r="R811" s="17"/>
      <c r="S811" s="17">
        <v>0.52754020626327003</v>
      </c>
      <c r="T811" s="17">
        <v>0.50167968335500002</v>
      </c>
      <c r="U811" s="17">
        <v>0.40473117591205598</v>
      </c>
      <c r="V811" s="17"/>
      <c r="W811" s="17">
        <v>0.56001728617101498</v>
      </c>
      <c r="X811" s="17">
        <v>0.49224106909398002</v>
      </c>
      <c r="Y811" s="17">
        <v>0.46156596000132599</v>
      </c>
      <c r="Z811" s="17">
        <v>0.39543850565723798</v>
      </c>
      <c r="AA811" s="17">
        <v>0.35852835223677998</v>
      </c>
      <c r="AB811" s="17"/>
      <c r="AC811" s="17">
        <v>0.54903749017415404</v>
      </c>
      <c r="AD811" s="17">
        <v>0.44658996166183301</v>
      </c>
      <c r="AE811" s="17">
        <v>0.50303171858968299</v>
      </c>
    </row>
    <row r="812" spans="2:31" x14ac:dyDescent="0.35">
      <c r="B812" t="s">
        <v>335</v>
      </c>
      <c r="C812" s="17">
        <v>0.38660164706966099</v>
      </c>
      <c r="D812" s="17">
        <v>0.42125955698453998</v>
      </c>
      <c r="E812" s="17">
        <v>0.35565362303006698</v>
      </c>
      <c r="F812" s="17"/>
      <c r="G812" s="17">
        <v>0.259650543918647</v>
      </c>
      <c r="H812" s="17">
        <v>0.334748837000716</v>
      </c>
      <c r="I812" s="17">
        <v>0.42763663102404598</v>
      </c>
      <c r="J812" s="17">
        <v>0.41277116342017101</v>
      </c>
      <c r="K812" s="17">
        <v>0.43971069244734001</v>
      </c>
      <c r="L812" s="17">
        <v>0.40132296652086202</v>
      </c>
      <c r="M812" s="17"/>
      <c r="N812" s="17">
        <v>0.461993403542517</v>
      </c>
      <c r="O812" s="17">
        <v>0.39951880014024499</v>
      </c>
      <c r="P812" s="17">
        <v>0.30247355329370501</v>
      </c>
      <c r="Q812" s="17">
        <v>0.32338584152830602</v>
      </c>
      <c r="R812" s="17"/>
      <c r="S812" s="17">
        <v>0.400881553470056</v>
      </c>
      <c r="T812" s="17">
        <v>0.43267570073836598</v>
      </c>
      <c r="U812" s="17">
        <v>0.36555546580460901</v>
      </c>
      <c r="V812" s="17"/>
      <c r="W812" s="17">
        <v>0.42284325622514601</v>
      </c>
      <c r="X812" s="17">
        <v>0.403679105164781</v>
      </c>
      <c r="Y812" s="17">
        <v>0.50782608728707501</v>
      </c>
      <c r="Z812" s="17">
        <v>0.21361077776611301</v>
      </c>
      <c r="AA812" s="17">
        <v>0.294443699342398</v>
      </c>
      <c r="AB812" s="17"/>
      <c r="AC812" s="17">
        <v>0.462140541392141</v>
      </c>
      <c r="AD812" s="17">
        <v>0.386720316936008</v>
      </c>
      <c r="AE812" s="17">
        <v>0.43433983143688598</v>
      </c>
    </row>
    <row r="813" spans="2:31" x14ac:dyDescent="0.35">
      <c r="B813" t="s">
        <v>336</v>
      </c>
      <c r="C813" s="17">
        <v>0.24395779224200301</v>
      </c>
      <c r="D813" s="17">
        <v>0.28225150543928101</v>
      </c>
      <c r="E813" s="17">
        <v>0.20503324689671901</v>
      </c>
      <c r="F813" s="17"/>
      <c r="G813" s="17">
        <v>0.239251736319266</v>
      </c>
      <c r="H813" s="17">
        <v>0.16327223495173601</v>
      </c>
      <c r="I813" s="17">
        <v>0.27959361318916498</v>
      </c>
      <c r="J813" s="17">
        <v>0.29015232053485801</v>
      </c>
      <c r="K813" s="17">
        <v>0.23214285714285701</v>
      </c>
      <c r="L813" s="17">
        <v>0.25068320610998901</v>
      </c>
      <c r="M813" s="17"/>
      <c r="N813" s="17">
        <v>0.25487006839494603</v>
      </c>
      <c r="O813" s="17">
        <v>0.26325674063330801</v>
      </c>
      <c r="P813" s="17">
        <v>0.24466996228152499</v>
      </c>
      <c r="Q813" s="17">
        <v>0.202120571559433</v>
      </c>
      <c r="R813" s="17"/>
      <c r="S813" s="17">
        <v>0.30490036945979199</v>
      </c>
      <c r="T813" s="17">
        <v>0.23685993007985401</v>
      </c>
      <c r="U813" s="17">
        <v>0.173803427574067</v>
      </c>
      <c r="V813" s="17"/>
      <c r="W813" s="17">
        <v>0.29377647606342699</v>
      </c>
      <c r="X813" s="17">
        <v>0.27621690012424199</v>
      </c>
      <c r="Y813" s="17">
        <v>0.21470593286253201</v>
      </c>
      <c r="Z813" s="17">
        <v>0.198031664549676</v>
      </c>
      <c r="AA813" s="17">
        <v>0.14069664048639699</v>
      </c>
      <c r="AB813" s="17"/>
      <c r="AC813" s="17">
        <v>0.254105996988086</v>
      </c>
      <c r="AD813" s="17">
        <v>0.25319822232759898</v>
      </c>
      <c r="AE813" s="17">
        <v>0.22875407513645701</v>
      </c>
    </row>
    <row r="814" spans="2:31" x14ac:dyDescent="0.35">
      <c r="B814" t="s">
        <v>325</v>
      </c>
      <c r="C814" s="17">
        <v>2.7827214069104499E-2</v>
      </c>
      <c r="D814" s="17">
        <v>1.8536843641511199E-2</v>
      </c>
      <c r="E814" s="17">
        <v>3.6893703434298299E-2</v>
      </c>
      <c r="F814" s="17"/>
      <c r="G814" s="17">
        <v>6.2175226440009099E-2</v>
      </c>
      <c r="H814" s="17">
        <v>1.40527974586058E-2</v>
      </c>
      <c r="I814" s="17">
        <v>2.7935473247677901E-2</v>
      </c>
      <c r="J814" s="17">
        <v>4.6304531909800897E-2</v>
      </c>
      <c r="K814" s="17">
        <v>1.4852351834548701E-2</v>
      </c>
      <c r="L814" s="17">
        <v>1.50435552772806E-2</v>
      </c>
      <c r="M814" s="17"/>
      <c r="N814" s="17">
        <v>2.1921782405054002E-2</v>
      </c>
      <c r="O814" s="17">
        <v>3.3368580735504097E-2</v>
      </c>
      <c r="P814" s="17">
        <v>3.3651436130453301E-2</v>
      </c>
      <c r="Q814" s="17">
        <v>2.3801788837927801E-2</v>
      </c>
      <c r="R814" s="17"/>
      <c r="S814" s="17">
        <v>1.82467683598979E-2</v>
      </c>
      <c r="T814" s="17">
        <v>2.90634973943645E-2</v>
      </c>
      <c r="U814" s="17">
        <v>1.27329709557678E-2</v>
      </c>
      <c r="V814" s="17"/>
      <c r="W814" s="17">
        <v>1.6719255587833E-2</v>
      </c>
      <c r="X814" s="17">
        <v>3.2827329191489202E-2</v>
      </c>
      <c r="Y814" s="17">
        <v>1.6099839259784799E-2</v>
      </c>
      <c r="Z814" s="17">
        <v>6.9497240841171107E-2</v>
      </c>
      <c r="AA814" s="17">
        <v>2.63939348476167E-2</v>
      </c>
      <c r="AB814" s="17"/>
      <c r="AC814" s="17">
        <v>1.6885025024896201E-2</v>
      </c>
      <c r="AD814" s="17">
        <v>3.3165175187151799E-2</v>
      </c>
      <c r="AE814" s="17">
        <v>0</v>
      </c>
    </row>
    <row r="815" spans="2:31" x14ac:dyDescent="0.35">
      <c r="B815" t="s">
        <v>337</v>
      </c>
      <c r="C815" s="17">
        <v>1.8678122089599999E-2</v>
      </c>
      <c r="D815" s="17">
        <v>2.5864803030724401E-2</v>
      </c>
      <c r="E815" s="17">
        <v>1.19002960017874E-2</v>
      </c>
      <c r="F815" s="17"/>
      <c r="G815" s="17">
        <v>2.98786582339052E-2</v>
      </c>
      <c r="H815" s="17">
        <v>1.68958300043155E-2</v>
      </c>
      <c r="I815" s="17">
        <v>1.2429037038544999E-2</v>
      </c>
      <c r="J815" s="17">
        <v>1.6213254408360502E-2</v>
      </c>
      <c r="K815" s="17">
        <v>2.6077417349671301E-2</v>
      </c>
      <c r="L815" s="17">
        <v>1.24128346563566E-2</v>
      </c>
      <c r="M815" s="17"/>
      <c r="N815" s="17">
        <v>3.0508349105461499E-3</v>
      </c>
      <c r="O815" s="17">
        <v>2.3166883077559E-2</v>
      </c>
      <c r="P815" s="17">
        <v>6.3030613556873802E-3</v>
      </c>
      <c r="Q815" s="17">
        <v>4.8096677210580703E-2</v>
      </c>
      <c r="R815" s="17"/>
      <c r="S815" s="17">
        <v>5.8809087411294302E-3</v>
      </c>
      <c r="T815" s="17">
        <v>2.1660640062488998E-2</v>
      </c>
      <c r="U815" s="17">
        <v>2.5805853663804099E-2</v>
      </c>
      <c r="V815" s="17"/>
      <c r="W815" s="17">
        <v>9.5976147484652594E-3</v>
      </c>
      <c r="X815" s="17">
        <v>2.15454580513369E-2</v>
      </c>
      <c r="Y815" s="17">
        <v>0</v>
      </c>
      <c r="Z815" s="17">
        <v>0</v>
      </c>
      <c r="AA815" s="17">
        <v>3.7932071722178301E-2</v>
      </c>
      <c r="AB815" s="17"/>
      <c r="AC815" s="17">
        <v>1.20444717399678E-2</v>
      </c>
      <c r="AD815" s="17">
        <v>2.8726803475678901E-2</v>
      </c>
      <c r="AE815" s="17">
        <v>0</v>
      </c>
    </row>
    <row r="816" spans="2:31" x14ac:dyDescent="0.35">
      <c r="B816" t="s">
        <v>338</v>
      </c>
      <c r="C816" s="17">
        <v>3.6991543527419698E-3</v>
      </c>
      <c r="D816" s="17">
        <v>4.5343349241588997E-3</v>
      </c>
      <c r="E816" s="17">
        <v>2.92044765131767E-3</v>
      </c>
      <c r="F816" s="17"/>
      <c r="G816" s="17">
        <v>8.3936416189797792E-3</v>
      </c>
      <c r="H816" s="17">
        <v>0</v>
      </c>
      <c r="I816" s="17">
        <v>0</v>
      </c>
      <c r="J816" s="17">
        <v>0</v>
      </c>
      <c r="K816" s="17">
        <v>1.26416593872086E-2</v>
      </c>
      <c r="L816" s="17">
        <v>0</v>
      </c>
      <c r="M816" s="17"/>
      <c r="N816" s="17">
        <v>3.0508349105461499E-3</v>
      </c>
      <c r="O816" s="17">
        <v>2.8530035579842901E-3</v>
      </c>
      <c r="P816" s="17">
        <v>0</v>
      </c>
      <c r="Q816" s="17">
        <v>5.3237692196688802E-3</v>
      </c>
      <c r="R816" s="17"/>
      <c r="S816" s="17">
        <v>8.71527924554104E-3</v>
      </c>
      <c r="T816" s="17">
        <v>0</v>
      </c>
      <c r="U816" s="17">
        <v>0</v>
      </c>
      <c r="V816" s="17"/>
      <c r="W816" s="17">
        <v>1.0415453585440101E-2</v>
      </c>
      <c r="X816" s="17">
        <v>0</v>
      </c>
      <c r="Y816" s="17">
        <v>0</v>
      </c>
      <c r="Z816" s="17">
        <v>0</v>
      </c>
      <c r="AA816" s="17">
        <v>0</v>
      </c>
      <c r="AB816" s="17"/>
      <c r="AC816" s="17">
        <v>1.50563461309563E-2</v>
      </c>
      <c r="AD816" s="17">
        <v>0</v>
      </c>
      <c r="AE816" s="17">
        <v>0</v>
      </c>
    </row>
    <row r="817" spans="2:31" x14ac:dyDescent="0.35">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row>
    <row r="818" spans="2:31" x14ac:dyDescent="0.35">
      <c r="B818" s="6" t="s">
        <v>353</v>
      </c>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row>
    <row r="819" spans="2:31" x14ac:dyDescent="0.35">
      <c r="B819" s="24" t="s">
        <v>60</v>
      </c>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row>
    <row r="820" spans="2:31" x14ac:dyDescent="0.35">
      <c r="B820" t="s">
        <v>347</v>
      </c>
      <c r="C820" s="17">
        <v>9.3973731819478296E-2</v>
      </c>
      <c r="D820" s="17">
        <v>0.10488575324156001</v>
      </c>
      <c r="E820" s="17">
        <v>8.04110937946724E-2</v>
      </c>
      <c r="F820" s="17"/>
      <c r="G820" s="17">
        <v>0.16512504658569499</v>
      </c>
      <c r="H820" s="17">
        <v>0.13784730731029099</v>
      </c>
      <c r="I820" s="17">
        <v>0.141888219493705</v>
      </c>
      <c r="J820" s="17">
        <v>6.46677864719616E-2</v>
      </c>
      <c r="K820" s="17">
        <v>6.7007186533891303E-2</v>
      </c>
      <c r="L820" s="17">
        <v>2.1249972605458901E-2</v>
      </c>
      <c r="M820" s="17"/>
      <c r="N820" s="17">
        <v>0.129280205093565</v>
      </c>
      <c r="O820" s="17">
        <v>7.6349819756411905E-2</v>
      </c>
      <c r="P820" s="17">
        <v>5.9871430014706802E-2</v>
      </c>
      <c r="Q820" s="17">
        <v>8.1508701043113696E-2</v>
      </c>
      <c r="R820" s="17"/>
      <c r="S820" s="17">
        <v>7.6443858476793303E-2</v>
      </c>
      <c r="T820" s="17">
        <v>8.9757898212234705E-2</v>
      </c>
      <c r="U820" s="17">
        <v>0.11081137231926701</v>
      </c>
      <c r="V820" s="17"/>
      <c r="W820" s="17">
        <v>9.0913260470094806E-2</v>
      </c>
      <c r="X820" s="17">
        <v>0.123889650060206</v>
      </c>
      <c r="Y820" s="17">
        <v>9.6973050271201205E-2</v>
      </c>
      <c r="Z820" s="17">
        <v>8.8833427956948902E-2</v>
      </c>
      <c r="AA820" s="17">
        <v>8.6103401655834799E-2</v>
      </c>
      <c r="AB820" s="17"/>
      <c r="AC820" s="17">
        <v>0.117438030127855</v>
      </c>
      <c r="AD820" s="17">
        <v>0.112317500351337</v>
      </c>
      <c r="AE820" s="17">
        <v>0.143838330128021</v>
      </c>
    </row>
    <row r="821" spans="2:31" x14ac:dyDescent="0.35">
      <c r="B821" t="s">
        <v>348</v>
      </c>
      <c r="C821" s="17">
        <v>0.118951666029615</v>
      </c>
      <c r="D821" s="17">
        <v>0.124352808618981</v>
      </c>
      <c r="E821" s="17">
        <v>0.11447278324777201</v>
      </c>
      <c r="F821" s="17"/>
      <c r="G821" s="17">
        <v>0.214262600716597</v>
      </c>
      <c r="H821" s="17">
        <v>0.184351431139645</v>
      </c>
      <c r="I821" s="17">
        <v>0.164654880671672</v>
      </c>
      <c r="J821" s="17">
        <v>9.8247094909896901E-2</v>
      </c>
      <c r="K821" s="17">
        <v>3.94273736729229E-2</v>
      </c>
      <c r="L821" s="17">
        <v>6.2907045549079901E-2</v>
      </c>
      <c r="M821" s="17"/>
      <c r="N821" s="17">
        <v>0.122639178532433</v>
      </c>
      <c r="O821" s="17">
        <v>0.13974424293743001</v>
      </c>
      <c r="P821" s="17">
        <v>0.15765639171692</v>
      </c>
      <c r="Q821" s="17">
        <v>6.5826707133937998E-2</v>
      </c>
      <c r="R821" s="17"/>
      <c r="S821" s="17">
        <v>9.3906955662059893E-2</v>
      </c>
      <c r="T821" s="17">
        <v>0.113610423586649</v>
      </c>
      <c r="U821" s="17">
        <v>0.16457241923365801</v>
      </c>
      <c r="V821" s="17"/>
      <c r="W821" s="17">
        <v>8.7108592359269196E-2</v>
      </c>
      <c r="X821" s="17">
        <v>0.156360229766981</v>
      </c>
      <c r="Y821" s="17">
        <v>0.19008274168407699</v>
      </c>
      <c r="Z821" s="17">
        <v>0.23397558640189101</v>
      </c>
      <c r="AA821" s="17">
        <v>0.120779747175249</v>
      </c>
      <c r="AB821" s="17"/>
      <c r="AC821" s="17">
        <v>0.128534707349861</v>
      </c>
      <c r="AD821" s="17">
        <v>0.16710189445656501</v>
      </c>
      <c r="AE821" s="17">
        <v>0.120076177106858</v>
      </c>
    </row>
    <row r="822" spans="2:31" x14ac:dyDescent="0.35">
      <c r="B822" t="s">
        <v>349</v>
      </c>
      <c r="C822" s="17">
        <v>0.37417522737409797</v>
      </c>
      <c r="D822" s="17">
        <v>0.42915859176919702</v>
      </c>
      <c r="E822" s="17">
        <v>0.32367558234976301</v>
      </c>
      <c r="F822" s="17"/>
      <c r="G822" s="17">
        <v>0.29778475720410003</v>
      </c>
      <c r="H822" s="17">
        <v>0.34193760099996101</v>
      </c>
      <c r="I822" s="17">
        <v>0.32303552264597601</v>
      </c>
      <c r="J822" s="17">
        <v>0.43255394720075502</v>
      </c>
      <c r="K822" s="17">
        <v>0.39674183409420199</v>
      </c>
      <c r="L822" s="17">
        <v>0.43225294934272102</v>
      </c>
      <c r="M822" s="17"/>
      <c r="N822" s="17">
        <v>0.34845224083589699</v>
      </c>
      <c r="O822" s="17">
        <v>0.40410231197438301</v>
      </c>
      <c r="P822" s="17">
        <v>0.33479322084126101</v>
      </c>
      <c r="Q822" s="17">
        <v>0.409692421338193</v>
      </c>
      <c r="R822" s="17"/>
      <c r="S822" s="17">
        <v>0.37305972730757297</v>
      </c>
      <c r="T822" s="17">
        <v>0.401270485368451</v>
      </c>
      <c r="U822" s="17">
        <v>0.35730891712082902</v>
      </c>
      <c r="V822" s="17"/>
      <c r="W822" s="17">
        <v>0.39444879953421202</v>
      </c>
      <c r="X822" s="17">
        <v>0.31917783922010701</v>
      </c>
      <c r="Y822" s="17">
        <v>0.39655148207886098</v>
      </c>
      <c r="Z822" s="17">
        <v>0.19291905202697299</v>
      </c>
      <c r="AA822" s="17">
        <v>0.40319623895930801</v>
      </c>
      <c r="AB822" s="17"/>
      <c r="AC822" s="17">
        <v>0.37610419077592799</v>
      </c>
      <c r="AD822" s="17">
        <v>0.33567682287283901</v>
      </c>
      <c r="AE822" s="17">
        <v>0.459218463404031</v>
      </c>
    </row>
    <row r="823" spans="2:31" x14ac:dyDescent="0.35">
      <c r="B823" t="s">
        <v>350</v>
      </c>
      <c r="C823" s="17">
        <v>0.23261254261136499</v>
      </c>
      <c r="D823" s="17">
        <v>0.19927962133190599</v>
      </c>
      <c r="E823" s="17">
        <v>0.26592047922379197</v>
      </c>
      <c r="F823" s="17"/>
      <c r="G823" s="17">
        <v>0.186525679320027</v>
      </c>
      <c r="H823" s="17">
        <v>0.19539883078259801</v>
      </c>
      <c r="I823" s="17">
        <v>0.16970425238518999</v>
      </c>
      <c r="J823" s="17">
        <v>0.20803698159759301</v>
      </c>
      <c r="K823" s="17">
        <v>0.28112129754118298</v>
      </c>
      <c r="L823" s="17">
        <v>0.31001455495181501</v>
      </c>
      <c r="M823" s="17"/>
      <c r="N823" s="17">
        <v>0.23776710083279801</v>
      </c>
      <c r="O823" s="17">
        <v>0.20095957557122601</v>
      </c>
      <c r="P823" s="17">
        <v>0.26136914909515602</v>
      </c>
      <c r="Q823" s="17">
        <v>0.234035450063901</v>
      </c>
      <c r="R823" s="17"/>
      <c r="S823" s="17">
        <v>0.26324070914382097</v>
      </c>
      <c r="T823" s="17">
        <v>0.23813625432607399</v>
      </c>
      <c r="U823" s="17">
        <v>0.155443181110649</v>
      </c>
      <c r="V823" s="17"/>
      <c r="W823" s="17">
        <v>0.23655470281154101</v>
      </c>
      <c r="X823" s="17">
        <v>0.243009136386869</v>
      </c>
      <c r="Y823" s="17">
        <v>0.17688039936879299</v>
      </c>
      <c r="Z823" s="17">
        <v>0.28999734296385199</v>
      </c>
      <c r="AA823" s="17">
        <v>0.18171742009498901</v>
      </c>
      <c r="AB823" s="17"/>
      <c r="AC823" s="17">
        <v>0.226372627106491</v>
      </c>
      <c r="AD823" s="17">
        <v>0.21890126334627699</v>
      </c>
      <c r="AE823" s="17">
        <v>0.147289580523699</v>
      </c>
    </row>
    <row r="824" spans="2:31" x14ac:dyDescent="0.35">
      <c r="B824" t="s">
        <v>351</v>
      </c>
      <c r="C824" s="17">
        <v>0.11174817410068701</v>
      </c>
      <c r="D824" s="17">
        <v>9.1854736787709598E-2</v>
      </c>
      <c r="E824" s="17">
        <v>0.131467977896603</v>
      </c>
      <c r="F824" s="17"/>
      <c r="G824" s="17">
        <v>4.4248031499666003E-2</v>
      </c>
      <c r="H824" s="17">
        <v>4.9184791105120397E-2</v>
      </c>
      <c r="I824" s="17">
        <v>0.10965048009158899</v>
      </c>
      <c r="J824" s="17">
        <v>0.14208303070581299</v>
      </c>
      <c r="K824" s="17">
        <v>0.15620709918039399</v>
      </c>
      <c r="L824" s="17">
        <v>0.13728194966818599</v>
      </c>
      <c r="M824" s="17"/>
      <c r="N824" s="17">
        <v>0.10669539499554299</v>
      </c>
      <c r="O824" s="17">
        <v>0.11190255679009201</v>
      </c>
      <c r="P824" s="17">
        <v>0.11918818529929499</v>
      </c>
      <c r="Q824" s="17">
        <v>0.11658955324318999</v>
      </c>
      <c r="R824" s="17"/>
      <c r="S824" s="17">
        <v>0.143792149286708</v>
      </c>
      <c r="T824" s="17">
        <v>0.10418404810102901</v>
      </c>
      <c r="U824" s="17">
        <v>9.4901349074114405E-2</v>
      </c>
      <c r="V824" s="17"/>
      <c r="W824" s="17">
        <v>0.14202902893472699</v>
      </c>
      <c r="X824" s="17">
        <v>9.3764843769575404E-2</v>
      </c>
      <c r="Y824" s="17">
        <v>9.3222959049131804E-2</v>
      </c>
      <c r="Z824" s="17">
        <v>6.9497240841171107E-2</v>
      </c>
      <c r="AA824" s="17">
        <v>0.10083555883614199</v>
      </c>
      <c r="AB824" s="17"/>
      <c r="AC824" s="17">
        <v>0.10719432885357601</v>
      </c>
      <c r="AD824" s="17">
        <v>9.9841321197393001E-2</v>
      </c>
      <c r="AE824" s="17">
        <v>0.111392979729021</v>
      </c>
    </row>
    <row r="825" spans="2:31" x14ac:dyDescent="0.35">
      <c r="B825" t="s">
        <v>325</v>
      </c>
      <c r="C825" s="17">
        <v>6.8538658064756494E-2</v>
      </c>
      <c r="D825" s="17">
        <v>5.0468488250646398E-2</v>
      </c>
      <c r="E825" s="17">
        <v>8.4052083487396803E-2</v>
      </c>
      <c r="F825" s="17"/>
      <c r="G825" s="17">
        <v>9.2053884673914302E-2</v>
      </c>
      <c r="H825" s="17">
        <v>9.12800386623841E-2</v>
      </c>
      <c r="I825" s="17">
        <v>9.1066644711867595E-2</v>
      </c>
      <c r="J825" s="17">
        <v>5.4411159113981103E-2</v>
      </c>
      <c r="K825" s="17">
        <v>5.9495208977405803E-2</v>
      </c>
      <c r="L825" s="17">
        <v>3.6293527882739499E-2</v>
      </c>
      <c r="M825" s="17"/>
      <c r="N825" s="17">
        <v>5.5165879709763999E-2</v>
      </c>
      <c r="O825" s="17">
        <v>6.6941492970456498E-2</v>
      </c>
      <c r="P825" s="17">
        <v>6.7121623032660602E-2</v>
      </c>
      <c r="Q825" s="17">
        <v>9.2347167177664793E-2</v>
      </c>
      <c r="R825" s="17"/>
      <c r="S825" s="17">
        <v>4.9556600123044699E-2</v>
      </c>
      <c r="T825" s="17">
        <v>5.3040890405562202E-2</v>
      </c>
      <c r="U825" s="17">
        <v>0.116962761141483</v>
      </c>
      <c r="V825" s="17"/>
      <c r="W825" s="17">
        <v>4.8945615890156002E-2</v>
      </c>
      <c r="X825" s="17">
        <v>6.3798300796261906E-2</v>
      </c>
      <c r="Y825" s="17">
        <v>4.6289367547936201E-2</v>
      </c>
      <c r="Z825" s="17">
        <v>0.124777349809164</v>
      </c>
      <c r="AA825" s="17">
        <v>0.107367633278477</v>
      </c>
      <c r="AB825" s="17"/>
      <c r="AC825" s="17">
        <v>4.4356115786289001E-2</v>
      </c>
      <c r="AD825" s="17">
        <v>6.6161197775588904E-2</v>
      </c>
      <c r="AE825" s="17">
        <v>1.81844691083697E-2</v>
      </c>
    </row>
    <row r="826" spans="2:31" x14ac:dyDescent="0.35">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row>
    <row r="827" spans="2:31" x14ac:dyDescent="0.35">
      <c r="B827" s="6" t="s">
        <v>354</v>
      </c>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row>
    <row r="828" spans="2:31" x14ac:dyDescent="0.35">
      <c r="B828" s="24" t="s">
        <v>60</v>
      </c>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row>
    <row r="829" spans="2:31" x14ac:dyDescent="0.35">
      <c r="B829" t="s">
        <v>347</v>
      </c>
      <c r="C829" s="17">
        <v>0.10540494165301199</v>
      </c>
      <c r="D829" s="17">
        <v>0.110297684789495</v>
      </c>
      <c r="E829" s="17">
        <v>9.7677851022512294E-2</v>
      </c>
      <c r="F829" s="17"/>
      <c r="G829" s="17">
        <v>0.200979436466381</v>
      </c>
      <c r="H829" s="17">
        <v>0.15474313731460701</v>
      </c>
      <c r="I829" s="17">
        <v>0.15013443073400401</v>
      </c>
      <c r="J829" s="17">
        <v>7.2774413676141805E-2</v>
      </c>
      <c r="K829" s="17">
        <v>6.1791703063957003E-2</v>
      </c>
      <c r="L829" s="17">
        <v>3.3662807261815503E-2</v>
      </c>
      <c r="M829" s="17"/>
      <c r="N829" s="17">
        <v>0.13678892345222499</v>
      </c>
      <c r="O829" s="17">
        <v>8.55502183040832E-2</v>
      </c>
      <c r="P829" s="17">
        <v>9.8919466860196995E-2</v>
      </c>
      <c r="Q829" s="17">
        <v>8.1484832020125297E-2</v>
      </c>
      <c r="R829" s="17"/>
      <c r="S829" s="17">
        <v>8.3398729741292907E-2</v>
      </c>
      <c r="T829" s="17">
        <v>9.9133675833410997E-2</v>
      </c>
      <c r="U829" s="17">
        <v>0.14589587924511099</v>
      </c>
      <c r="V829" s="17"/>
      <c r="W829" s="17">
        <v>0.10205830670271999</v>
      </c>
      <c r="X829" s="17">
        <v>0.122034338622051</v>
      </c>
      <c r="Y829" s="17">
        <v>0.14627234173939199</v>
      </c>
      <c r="Z829" s="17">
        <v>0.198031664549676</v>
      </c>
      <c r="AA829" s="17">
        <v>0.101724840498169</v>
      </c>
      <c r="AB829" s="17"/>
      <c r="AC829" s="17">
        <v>0.166898418752708</v>
      </c>
      <c r="AD829" s="17">
        <v>0.106723553044939</v>
      </c>
      <c r="AE829" s="17">
        <v>0.13528211692900399</v>
      </c>
    </row>
    <row r="830" spans="2:31" x14ac:dyDescent="0.35">
      <c r="B830" t="s">
        <v>348</v>
      </c>
      <c r="C830" s="17">
        <v>0.14275455873925</v>
      </c>
      <c r="D830" s="17">
        <v>0.13616623375182399</v>
      </c>
      <c r="E830" s="17">
        <v>0.149905239458451</v>
      </c>
      <c r="F830" s="17"/>
      <c r="G830" s="17">
        <v>0.214124514149165</v>
      </c>
      <c r="H830" s="17">
        <v>0.239222287336185</v>
      </c>
      <c r="I830" s="17">
        <v>0.17400651853962901</v>
      </c>
      <c r="J830" s="17">
        <v>0.13521070155857501</v>
      </c>
      <c r="K830" s="17">
        <v>6.5504791022594197E-2</v>
      </c>
      <c r="L830" s="17">
        <v>8.49998904218357E-2</v>
      </c>
      <c r="M830" s="17"/>
      <c r="N830" s="17">
        <v>0.131664978096555</v>
      </c>
      <c r="O830" s="17">
        <v>0.181165654992478</v>
      </c>
      <c r="P830" s="17">
        <v>0.18182449193212499</v>
      </c>
      <c r="Q830" s="17">
        <v>7.8700131347900701E-2</v>
      </c>
      <c r="R830" s="17"/>
      <c r="S830" s="17">
        <v>0.121171239954318</v>
      </c>
      <c r="T830" s="17">
        <v>0.14946799771240701</v>
      </c>
      <c r="U830" s="17">
        <v>0.15729515671574401</v>
      </c>
      <c r="V830" s="17"/>
      <c r="W830" s="17">
        <v>0.13376884815189799</v>
      </c>
      <c r="X830" s="17">
        <v>0.163236582337975</v>
      </c>
      <c r="Y830" s="17">
        <v>0.139339809723937</v>
      </c>
      <c r="Z830" s="17">
        <v>0.37297651080413002</v>
      </c>
      <c r="AA830" s="17">
        <v>0.14731565895867499</v>
      </c>
      <c r="AB830" s="17"/>
      <c r="AC830" s="17">
        <v>0.17100113922174601</v>
      </c>
      <c r="AD830" s="17">
        <v>0.17375671602721901</v>
      </c>
      <c r="AE830" s="17">
        <v>0.151626777876712</v>
      </c>
    </row>
    <row r="831" spans="2:31" x14ac:dyDescent="0.35">
      <c r="B831" t="s">
        <v>349</v>
      </c>
      <c r="C831" s="17">
        <v>0.28793515852516499</v>
      </c>
      <c r="D831" s="17">
        <v>0.28763371743372002</v>
      </c>
      <c r="E831" s="17">
        <v>0.28991186016244602</v>
      </c>
      <c r="F831" s="17"/>
      <c r="G831" s="17">
        <v>0.33377723365221801</v>
      </c>
      <c r="H831" s="17">
        <v>0.34043490209213501</v>
      </c>
      <c r="I831" s="17">
        <v>0.30740964608065002</v>
      </c>
      <c r="J831" s="17">
        <v>0.29253941821301399</v>
      </c>
      <c r="K831" s="17">
        <v>0.23364525265415401</v>
      </c>
      <c r="L831" s="17">
        <v>0.256046751170871</v>
      </c>
      <c r="M831" s="17"/>
      <c r="N831" s="17">
        <v>0.242132412726869</v>
      </c>
      <c r="O831" s="17">
        <v>0.28381903253268298</v>
      </c>
      <c r="P831" s="17">
        <v>0.31852013073702101</v>
      </c>
      <c r="Q831" s="17">
        <v>0.34191536477379397</v>
      </c>
      <c r="R831" s="17"/>
      <c r="S831" s="17">
        <v>0.26102249075619299</v>
      </c>
      <c r="T831" s="17">
        <v>0.26281462321758498</v>
      </c>
      <c r="U831" s="17">
        <v>0.35605528797914798</v>
      </c>
      <c r="V831" s="17"/>
      <c r="W831" s="17">
        <v>0.24636617764257199</v>
      </c>
      <c r="X831" s="17">
        <v>0.299792186776485</v>
      </c>
      <c r="Y831" s="17">
        <v>0.21866359342195901</v>
      </c>
      <c r="Z831" s="17">
        <v>7.7742103821101194E-2</v>
      </c>
      <c r="AA831" s="17">
        <v>0.34277265800606799</v>
      </c>
      <c r="AB831" s="17"/>
      <c r="AC831" s="17">
        <v>0.22799694049405</v>
      </c>
      <c r="AD831" s="17">
        <v>0.29250145710599601</v>
      </c>
      <c r="AE831" s="17">
        <v>0.33254963202266702</v>
      </c>
    </row>
    <row r="832" spans="2:31" x14ac:dyDescent="0.35">
      <c r="B832" t="s">
        <v>350</v>
      </c>
      <c r="C832" s="17">
        <v>0.23765513178932299</v>
      </c>
      <c r="D832" s="17">
        <v>0.23723772923356301</v>
      </c>
      <c r="E832" s="17">
        <v>0.23724245783679801</v>
      </c>
      <c r="F832" s="17"/>
      <c r="G832" s="17">
        <v>0.108841167911874</v>
      </c>
      <c r="H832" s="17">
        <v>0.16438705850112301</v>
      </c>
      <c r="I832" s="17">
        <v>0.162444027416356</v>
      </c>
      <c r="J832" s="17">
        <v>0.227819765378177</v>
      </c>
      <c r="K832" s="17">
        <v>0.34892258265032899</v>
      </c>
      <c r="L832" s="17">
        <v>0.334738120445495</v>
      </c>
      <c r="M832" s="17"/>
      <c r="N832" s="17">
        <v>0.26806997366693802</v>
      </c>
      <c r="O832" s="17">
        <v>0.208227156633989</v>
      </c>
      <c r="P832" s="17">
        <v>0.22227598318786501</v>
      </c>
      <c r="Q832" s="17">
        <v>0.24645777463336399</v>
      </c>
      <c r="R832" s="17"/>
      <c r="S832" s="17">
        <v>0.28536292770124699</v>
      </c>
      <c r="T832" s="17">
        <v>0.25255972197694998</v>
      </c>
      <c r="U832" s="17">
        <v>0.15482392900788799</v>
      </c>
      <c r="V832" s="17"/>
      <c r="W832" s="17">
        <v>0.27669256681332799</v>
      </c>
      <c r="X832" s="17">
        <v>0.213854141891479</v>
      </c>
      <c r="Y832" s="17">
        <v>0.27592194320353303</v>
      </c>
      <c r="Z832" s="17">
        <v>0.21225523914275099</v>
      </c>
      <c r="AA832" s="17">
        <v>0.187228012223176</v>
      </c>
      <c r="AB832" s="17"/>
      <c r="AC832" s="17">
        <v>0.243225353660939</v>
      </c>
      <c r="AD832" s="17">
        <v>0.215323241233217</v>
      </c>
      <c r="AE832" s="17">
        <v>0.24615410587176101</v>
      </c>
    </row>
    <row r="833" spans="2:31" x14ac:dyDescent="0.35">
      <c r="B833" t="s">
        <v>351</v>
      </c>
      <c r="C833" s="17">
        <v>0.15771881292276799</v>
      </c>
      <c r="D833" s="17">
        <v>0.18369723674917399</v>
      </c>
      <c r="E833" s="17">
        <v>0.13374705873947201</v>
      </c>
      <c r="F833" s="17"/>
      <c r="G833" s="17">
        <v>2.6320836559322901E-2</v>
      </c>
      <c r="H833" s="17">
        <v>6.6080621109435897E-2</v>
      </c>
      <c r="I833" s="17">
        <v>0.11703014541661599</v>
      </c>
      <c r="J833" s="17">
        <v>0.18371709998505201</v>
      </c>
      <c r="K833" s="17">
        <v>0.22621907673687999</v>
      </c>
      <c r="L833" s="17">
        <v>0.25688962343816801</v>
      </c>
      <c r="M833" s="17"/>
      <c r="N833" s="17">
        <v>0.178564291820627</v>
      </c>
      <c r="O833" s="17">
        <v>0.17705410602893501</v>
      </c>
      <c r="P833" s="17">
        <v>0.11997170252741</v>
      </c>
      <c r="Q833" s="17">
        <v>0.13001183461378599</v>
      </c>
      <c r="R833" s="17"/>
      <c r="S833" s="17">
        <v>0.19017832613847499</v>
      </c>
      <c r="T833" s="17">
        <v>0.18839617432441999</v>
      </c>
      <c r="U833" s="17">
        <v>9.6347947938486098E-2</v>
      </c>
      <c r="V833" s="17"/>
      <c r="W833" s="17">
        <v>0.19893166325566899</v>
      </c>
      <c r="X833" s="17">
        <v>0.13079282219920901</v>
      </c>
      <c r="Y833" s="17">
        <v>0.18760263339161001</v>
      </c>
      <c r="Z833" s="17">
        <v>6.9497240841171107E-2</v>
      </c>
      <c r="AA833" s="17">
        <v>0.119329212808406</v>
      </c>
      <c r="AB833" s="17"/>
      <c r="AC833" s="17">
        <v>0.142456516441132</v>
      </c>
      <c r="AD833" s="17">
        <v>0.12942376630309901</v>
      </c>
      <c r="AE833" s="17">
        <v>0.118473325504244</v>
      </c>
    </row>
    <row r="834" spans="2:31" x14ac:dyDescent="0.35">
      <c r="B834" t="s">
        <v>325</v>
      </c>
      <c r="C834" s="17">
        <v>6.8531396370481695E-2</v>
      </c>
      <c r="D834" s="17">
        <v>4.4967398042223002E-2</v>
      </c>
      <c r="E834" s="17">
        <v>9.1515532780320999E-2</v>
      </c>
      <c r="F834" s="17"/>
      <c r="G834" s="17">
        <v>0.115956811261038</v>
      </c>
      <c r="H834" s="17">
        <v>3.5131993646514599E-2</v>
      </c>
      <c r="I834" s="17">
        <v>8.8975231812744596E-2</v>
      </c>
      <c r="J834" s="17">
        <v>8.7938601189040302E-2</v>
      </c>
      <c r="K834" s="17">
        <v>6.3916593872085897E-2</v>
      </c>
      <c r="L834" s="17">
        <v>3.3662807261815503E-2</v>
      </c>
      <c r="M834" s="17"/>
      <c r="N834" s="17">
        <v>4.2779420236784403E-2</v>
      </c>
      <c r="O834" s="17">
        <v>6.4183831507832106E-2</v>
      </c>
      <c r="P834" s="17">
        <v>5.8488224755382297E-2</v>
      </c>
      <c r="Q834" s="17">
        <v>0.12143006261103</v>
      </c>
      <c r="R834" s="17"/>
      <c r="S834" s="17">
        <v>5.8866285708473402E-2</v>
      </c>
      <c r="T834" s="17">
        <v>4.7627806935228403E-2</v>
      </c>
      <c r="U834" s="17">
        <v>8.9581799113622296E-2</v>
      </c>
      <c r="V834" s="17"/>
      <c r="W834" s="17">
        <v>4.2182437433813703E-2</v>
      </c>
      <c r="X834" s="17">
        <v>7.0289928172801802E-2</v>
      </c>
      <c r="Y834" s="17">
        <v>3.2199678519569501E-2</v>
      </c>
      <c r="Z834" s="17">
        <v>6.9497240841171107E-2</v>
      </c>
      <c r="AA834" s="17">
        <v>0.101629617505506</v>
      </c>
      <c r="AB834" s="17"/>
      <c r="AC834" s="17">
        <v>4.8421631429424301E-2</v>
      </c>
      <c r="AD834" s="17">
        <v>8.2271266285529901E-2</v>
      </c>
      <c r="AE834" s="17">
        <v>1.5914041795613301E-2</v>
      </c>
    </row>
    <row r="835" spans="2:31" x14ac:dyDescent="0.35">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row>
    <row r="836" spans="2:31" x14ac:dyDescent="0.35">
      <c r="B836" s="6" t="s">
        <v>355</v>
      </c>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row>
    <row r="837" spans="2:31" x14ac:dyDescent="0.35">
      <c r="B837" s="24" t="s">
        <v>60</v>
      </c>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row>
    <row r="838" spans="2:31" x14ac:dyDescent="0.35">
      <c r="B838" t="s">
        <v>347</v>
      </c>
      <c r="C838" s="17">
        <v>0.256023414083489</v>
      </c>
      <c r="D838" s="17">
        <v>0.24776099285425701</v>
      </c>
      <c r="E838" s="17">
        <v>0.25958061747015099</v>
      </c>
      <c r="F838" s="17"/>
      <c r="G838" s="17">
        <v>0.30014896448945999</v>
      </c>
      <c r="H838" s="17">
        <v>0.282495503261389</v>
      </c>
      <c r="I838" s="17">
        <v>0.30236027436713198</v>
      </c>
      <c r="J838" s="17">
        <v>0.21252221306667399</v>
      </c>
      <c r="K838" s="17">
        <v>0.25972267000382598</v>
      </c>
      <c r="L838" s="17">
        <v>0.193139705621791</v>
      </c>
      <c r="M838" s="17"/>
      <c r="N838" s="17">
        <v>0.28574383127282299</v>
      </c>
      <c r="O838" s="17">
        <v>0.25662196190688802</v>
      </c>
      <c r="P838" s="17">
        <v>0.23717422247636799</v>
      </c>
      <c r="Q838" s="17">
        <v>0.22374671375379601</v>
      </c>
      <c r="R838" s="17"/>
      <c r="S838" s="17">
        <v>0.23498665001712801</v>
      </c>
      <c r="T838" s="17">
        <v>0.26165414688009703</v>
      </c>
      <c r="U838" s="17">
        <v>0.23514789773626499</v>
      </c>
      <c r="V838" s="17"/>
      <c r="W838" s="17">
        <v>0.234872825015491</v>
      </c>
      <c r="X838" s="17">
        <v>0.31879253555692</v>
      </c>
      <c r="Y838" s="17">
        <v>0.29805959186867997</v>
      </c>
      <c r="Z838" s="17">
        <v>0.39408296703387702</v>
      </c>
      <c r="AA838" s="17">
        <v>0.225184157827584</v>
      </c>
      <c r="AB838" s="17"/>
      <c r="AC838" s="17">
        <v>0.29581666168104898</v>
      </c>
      <c r="AD838" s="17">
        <v>0.29616580811058102</v>
      </c>
      <c r="AE838" s="17">
        <v>0.34416241343898302</v>
      </c>
    </row>
    <row r="839" spans="2:31" x14ac:dyDescent="0.35">
      <c r="B839" t="s">
        <v>348</v>
      </c>
      <c r="C839" s="17">
        <v>0.404549170665502</v>
      </c>
      <c r="D839" s="17">
        <v>0.41745722085547998</v>
      </c>
      <c r="E839" s="17">
        <v>0.39455020159323001</v>
      </c>
      <c r="F839" s="17"/>
      <c r="G839" s="17">
        <v>0.348146606917979</v>
      </c>
      <c r="H839" s="17">
        <v>0.41086125465510698</v>
      </c>
      <c r="I839" s="17">
        <v>0.37989245541279598</v>
      </c>
      <c r="J839" s="17">
        <v>0.43819197829105</v>
      </c>
      <c r="K839" s="17">
        <v>0.39506783530448297</v>
      </c>
      <c r="L839" s="17">
        <v>0.44729650462000098</v>
      </c>
      <c r="M839" s="17"/>
      <c r="N839" s="17">
        <v>0.45306433140135399</v>
      </c>
      <c r="O839" s="17">
        <v>0.44259107727817798</v>
      </c>
      <c r="P839" s="17">
        <v>0.40101619959377499</v>
      </c>
      <c r="Q839" s="17">
        <v>0.28147375587413698</v>
      </c>
      <c r="R839" s="17"/>
      <c r="S839" s="17">
        <v>0.36751596592493502</v>
      </c>
      <c r="T839" s="17">
        <v>0.46746255879600601</v>
      </c>
      <c r="U839" s="17">
        <v>0.37646763478615403</v>
      </c>
      <c r="V839" s="17"/>
      <c r="W839" s="17">
        <v>0.43369154370170998</v>
      </c>
      <c r="X839" s="17">
        <v>0.389638836200695</v>
      </c>
      <c r="Y839" s="17">
        <v>0.43693228807282702</v>
      </c>
      <c r="Z839" s="17">
        <v>0.32280901435884002</v>
      </c>
      <c r="AA839" s="17">
        <v>0.34833284148028698</v>
      </c>
      <c r="AB839" s="17"/>
      <c r="AC839" s="17">
        <v>0.384744563347858</v>
      </c>
      <c r="AD839" s="17">
        <v>0.42167117517403202</v>
      </c>
      <c r="AE839" s="17">
        <v>0.440197605402398</v>
      </c>
    </row>
    <row r="840" spans="2:31" x14ac:dyDescent="0.35">
      <c r="B840" t="s">
        <v>349</v>
      </c>
      <c r="C840" s="17">
        <v>0.24555268068655101</v>
      </c>
      <c r="D840" s="17">
        <v>0.25038853682458001</v>
      </c>
      <c r="E840" s="17">
        <v>0.24235764625271</v>
      </c>
      <c r="F840" s="17"/>
      <c r="G840" s="17">
        <v>0.19505740750643899</v>
      </c>
      <c r="H840" s="17">
        <v>0.217980725878333</v>
      </c>
      <c r="I840" s="17">
        <v>0.195667753089938</v>
      </c>
      <c r="J840" s="17">
        <v>0.27522523054631598</v>
      </c>
      <c r="K840" s="17">
        <v>0.274489220199163</v>
      </c>
      <c r="L840" s="17">
        <v>0.29402602358820401</v>
      </c>
      <c r="M840" s="17"/>
      <c r="N840" s="17">
        <v>0.19058220381698901</v>
      </c>
      <c r="O840" s="17">
        <v>0.220684940061426</v>
      </c>
      <c r="P840" s="17">
        <v>0.27361093595444502</v>
      </c>
      <c r="Q840" s="17">
        <v>0.34259524818195503</v>
      </c>
      <c r="R840" s="17"/>
      <c r="S840" s="17">
        <v>0.33605372728159599</v>
      </c>
      <c r="T840" s="17">
        <v>0.19097302246251999</v>
      </c>
      <c r="U840" s="17">
        <v>0.22643061211061799</v>
      </c>
      <c r="V840" s="17"/>
      <c r="W840" s="17">
        <v>0.27074123055733401</v>
      </c>
      <c r="X840" s="17">
        <v>0.213128443477268</v>
      </c>
      <c r="Y840" s="17">
        <v>0.20650341791747501</v>
      </c>
      <c r="Z840" s="17">
        <v>0.28310801860728402</v>
      </c>
      <c r="AA840" s="17">
        <v>0.27062779961391598</v>
      </c>
      <c r="AB840" s="17"/>
      <c r="AC840" s="17">
        <v>0.23508881128835701</v>
      </c>
      <c r="AD840" s="17">
        <v>0.19064454510798501</v>
      </c>
      <c r="AE840" s="17">
        <v>0.19009768345365399</v>
      </c>
    </row>
    <row r="841" spans="2:31" x14ac:dyDescent="0.35">
      <c r="B841" t="s">
        <v>350</v>
      </c>
      <c r="C841" s="17">
        <v>2.3460062545353499E-2</v>
      </c>
      <c r="D841" s="17">
        <v>2.4827871782624501E-2</v>
      </c>
      <c r="E841" s="17">
        <v>2.2286748717342899E-2</v>
      </c>
      <c r="F841" s="17"/>
      <c r="G841" s="17">
        <v>4.66659414718648E-2</v>
      </c>
      <c r="H841" s="17">
        <v>3.3791660008631097E-2</v>
      </c>
      <c r="I841" s="17">
        <v>2.7935473247677901E-2</v>
      </c>
      <c r="J841" s="17">
        <v>5.7713958888995498E-3</v>
      </c>
      <c r="K841" s="17">
        <v>1.935953836844E-2</v>
      </c>
      <c r="L841" s="17">
        <v>1.24128346563566E-2</v>
      </c>
      <c r="M841" s="17"/>
      <c r="N841" s="17">
        <v>1.98964108889268E-2</v>
      </c>
      <c r="O841" s="17">
        <v>1.6423342197372601E-2</v>
      </c>
      <c r="P841" s="17">
        <v>3.94193576124846E-2</v>
      </c>
      <c r="Q841" s="17">
        <v>2.6616610904891501E-2</v>
      </c>
      <c r="R841" s="17"/>
      <c r="S841" s="17">
        <v>1.54100963873131E-2</v>
      </c>
      <c r="T841" s="17">
        <v>1.7928112608459099E-2</v>
      </c>
      <c r="U841" s="17">
        <v>5.3917465997146197E-2</v>
      </c>
      <c r="V841" s="17"/>
      <c r="W841" s="17">
        <v>1.3254865526407899E-2</v>
      </c>
      <c r="X841" s="17">
        <v>1.8005422004229901E-2</v>
      </c>
      <c r="Y841" s="17">
        <v>4.2404862881233199E-2</v>
      </c>
      <c r="Z841" s="17">
        <v>0</v>
      </c>
      <c r="AA841" s="17">
        <v>3.0852803676161299E-2</v>
      </c>
      <c r="AB841" s="17"/>
      <c r="AC841" s="17">
        <v>2.3205183095688E-2</v>
      </c>
      <c r="AD841" s="17">
        <v>2.23733508449072E-2</v>
      </c>
      <c r="AE841" s="17">
        <v>2.55422977049653E-2</v>
      </c>
    </row>
    <row r="842" spans="2:31" x14ac:dyDescent="0.35">
      <c r="B842" t="s">
        <v>351</v>
      </c>
      <c r="C842" s="17">
        <v>6.9462126236574098E-3</v>
      </c>
      <c r="D842" s="17">
        <v>5.4713706549273699E-3</v>
      </c>
      <c r="E842" s="17">
        <v>8.4003360417942308E-3</v>
      </c>
      <c r="F842" s="17"/>
      <c r="G842" s="17">
        <v>2.3902926587124201E-2</v>
      </c>
      <c r="H842" s="17">
        <v>1.68958300043155E-2</v>
      </c>
      <c r="I842" s="17">
        <v>7.2602249688339801E-3</v>
      </c>
      <c r="J842" s="17">
        <v>0</v>
      </c>
      <c r="K842" s="17">
        <v>0</v>
      </c>
      <c r="L842" s="17">
        <v>0</v>
      </c>
      <c r="M842" s="17"/>
      <c r="N842" s="17">
        <v>0</v>
      </c>
      <c r="O842" s="17">
        <v>8.3138368484104094E-3</v>
      </c>
      <c r="P842" s="17">
        <v>8.0567593773734104E-3</v>
      </c>
      <c r="Q842" s="17">
        <v>1.5701459850628399E-2</v>
      </c>
      <c r="R842" s="17"/>
      <c r="S842" s="17">
        <v>0</v>
      </c>
      <c r="T842" s="17">
        <v>9.70525152910417E-3</v>
      </c>
      <c r="U842" s="17">
        <v>1.9139436183228799E-2</v>
      </c>
      <c r="V842" s="17"/>
      <c r="W842" s="17">
        <v>2.6755742524519201E-3</v>
      </c>
      <c r="X842" s="17">
        <v>6.7495891682167204E-3</v>
      </c>
      <c r="Y842" s="17">
        <v>0</v>
      </c>
      <c r="Z842" s="17">
        <v>0</v>
      </c>
      <c r="AA842" s="17">
        <v>1.5282775703104301E-2</v>
      </c>
      <c r="AB842" s="17"/>
      <c r="AC842" s="17">
        <v>0</v>
      </c>
      <c r="AD842" s="17">
        <v>7.7559890314644201E-3</v>
      </c>
      <c r="AE842" s="17">
        <v>0</v>
      </c>
    </row>
    <row r="843" spans="2:31" x14ac:dyDescent="0.35">
      <c r="B843" t="s">
        <v>325</v>
      </c>
      <c r="C843" s="17">
        <v>6.3468459395447194E-2</v>
      </c>
      <c r="D843" s="17">
        <v>5.4094007028131399E-2</v>
      </c>
      <c r="E843" s="17">
        <v>7.2824449924771495E-2</v>
      </c>
      <c r="F843" s="17"/>
      <c r="G843" s="17">
        <v>8.60781530271333E-2</v>
      </c>
      <c r="H843" s="17">
        <v>3.7975026192224301E-2</v>
      </c>
      <c r="I843" s="17">
        <v>8.6883818913621597E-2</v>
      </c>
      <c r="J843" s="17">
        <v>6.8289182207060997E-2</v>
      </c>
      <c r="K843" s="17">
        <v>5.13607361240885E-2</v>
      </c>
      <c r="L843" s="17">
        <v>5.3124931513647299E-2</v>
      </c>
      <c r="M843" s="17"/>
      <c r="N843" s="17">
        <v>5.0713222619907503E-2</v>
      </c>
      <c r="O843" s="17">
        <v>5.53648417077248E-2</v>
      </c>
      <c r="P843" s="17">
        <v>4.0722524985553801E-2</v>
      </c>
      <c r="Q843" s="17">
        <v>0.10986621143459201</v>
      </c>
      <c r="R843" s="17"/>
      <c r="S843" s="17">
        <v>4.6033560389028103E-2</v>
      </c>
      <c r="T843" s="17">
        <v>5.2276907723813798E-2</v>
      </c>
      <c r="U843" s="17">
        <v>8.8896953186588107E-2</v>
      </c>
      <c r="V843" s="17"/>
      <c r="W843" s="17">
        <v>4.4763960946605397E-2</v>
      </c>
      <c r="X843" s="17">
        <v>5.3685173592670797E-2</v>
      </c>
      <c r="Y843" s="17">
        <v>1.6099839259784799E-2</v>
      </c>
      <c r="Z843" s="17">
        <v>0</v>
      </c>
      <c r="AA843" s="17">
        <v>0.109719621698947</v>
      </c>
      <c r="AB843" s="17"/>
      <c r="AC843" s="17">
        <v>6.1144780587048198E-2</v>
      </c>
      <c r="AD843" s="17">
        <v>6.13891317310295E-2</v>
      </c>
      <c r="AE843" s="17">
        <v>0</v>
      </c>
    </row>
    <row r="844" spans="2:31" x14ac:dyDescent="0.35">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row>
    <row r="845" spans="2:31" x14ac:dyDescent="0.35">
      <c r="B845" s="6" t="s">
        <v>356</v>
      </c>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17"/>
    </row>
    <row r="846" spans="2:31" x14ac:dyDescent="0.35">
      <c r="B846" s="24" t="s">
        <v>60</v>
      </c>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17"/>
    </row>
    <row r="847" spans="2:31" x14ac:dyDescent="0.35">
      <c r="B847" t="s">
        <v>347</v>
      </c>
      <c r="C847" s="17">
        <v>0.33546667900018001</v>
      </c>
      <c r="D847" s="17">
        <v>0.32569996669251799</v>
      </c>
      <c r="E847" s="17">
        <v>0.34313696644906599</v>
      </c>
      <c r="F847" s="17"/>
      <c r="G847" s="17">
        <v>0.40301440075455303</v>
      </c>
      <c r="H847" s="17">
        <v>0.36419476555581098</v>
      </c>
      <c r="I847" s="17">
        <v>0.41939041978374703</v>
      </c>
      <c r="J847" s="17">
        <v>0.34910057748079598</v>
      </c>
      <c r="K847" s="17">
        <v>0.29693935122940801</v>
      </c>
      <c r="L847" s="17">
        <v>0.2284882574182</v>
      </c>
      <c r="M847" s="17"/>
      <c r="N847" s="17">
        <v>0.382814758541482</v>
      </c>
      <c r="O847" s="17">
        <v>0.328235237373321</v>
      </c>
      <c r="P847" s="17">
        <v>0.30879205366884299</v>
      </c>
      <c r="Q847" s="17">
        <v>0.28925294824297698</v>
      </c>
      <c r="R847" s="17"/>
      <c r="S847" s="17">
        <v>0.27251652182094799</v>
      </c>
      <c r="T847" s="17">
        <v>0.370966013035542</v>
      </c>
      <c r="U847" s="17">
        <v>0.30015501788620103</v>
      </c>
      <c r="V847" s="17"/>
      <c r="W847" s="17">
        <v>0.291578957209706</v>
      </c>
      <c r="X847" s="17">
        <v>0.39550458475692002</v>
      </c>
      <c r="Y847" s="17">
        <v>0.42022666799054398</v>
      </c>
      <c r="Z847" s="17">
        <v>0.53819650395881802</v>
      </c>
      <c r="AA847" s="17">
        <v>0.335375236777745</v>
      </c>
      <c r="AB847" s="17"/>
      <c r="AC847" s="17">
        <v>0.36495472173052901</v>
      </c>
      <c r="AD847" s="17">
        <v>0.41159746326454599</v>
      </c>
      <c r="AE847" s="17">
        <v>0.476346243880721</v>
      </c>
    </row>
    <row r="848" spans="2:31" x14ac:dyDescent="0.35">
      <c r="B848" t="s">
        <v>348</v>
      </c>
      <c r="C848" s="17">
        <v>0.400780446236573</v>
      </c>
      <c r="D848" s="17">
        <v>0.40474646242560902</v>
      </c>
      <c r="E848" s="17">
        <v>0.39712315611003701</v>
      </c>
      <c r="F848" s="17"/>
      <c r="G848" s="17">
        <v>0.282275472235956</v>
      </c>
      <c r="H848" s="17">
        <v>0.36563431964508297</v>
      </c>
      <c r="I848" s="17">
        <v>0.33633110559979301</v>
      </c>
      <c r="J848" s="17">
        <v>0.38378081917706902</v>
      </c>
      <c r="K848" s="17">
        <v>0.42777732999617402</v>
      </c>
      <c r="L848" s="17">
        <v>0.541235636809973</v>
      </c>
      <c r="M848" s="17"/>
      <c r="N848" s="17">
        <v>0.41308913514483903</v>
      </c>
      <c r="O848" s="17">
        <v>0.38600976419034799</v>
      </c>
      <c r="P848" s="17">
        <v>0.42073718883239403</v>
      </c>
      <c r="Q848" s="17">
        <v>0.38159109711302602</v>
      </c>
      <c r="R848" s="17"/>
      <c r="S848" s="17">
        <v>0.43268614317779203</v>
      </c>
      <c r="T848" s="17">
        <v>0.42281210085620202</v>
      </c>
      <c r="U848" s="17">
        <v>0.38515885739130101</v>
      </c>
      <c r="V848" s="17"/>
      <c r="W848" s="17">
        <v>0.44860826442264501</v>
      </c>
      <c r="X848" s="17">
        <v>0.36569146243845202</v>
      </c>
      <c r="Y848" s="17">
        <v>0.36283413127484299</v>
      </c>
      <c r="Z848" s="17">
        <v>0.19427459065033501</v>
      </c>
      <c r="AA848" s="17">
        <v>0.37719143429115498</v>
      </c>
      <c r="AB848" s="17"/>
      <c r="AC848" s="17">
        <v>0.42562741871374898</v>
      </c>
      <c r="AD848" s="17">
        <v>0.35321719780437599</v>
      </c>
      <c r="AE848" s="17">
        <v>0.34299303071604198</v>
      </c>
    </row>
    <row r="849" spans="2:31" x14ac:dyDescent="0.35">
      <c r="B849" t="s">
        <v>349</v>
      </c>
      <c r="C849" s="17">
        <v>0.172421884368335</v>
      </c>
      <c r="D849" s="17">
        <v>0.18294001830878301</v>
      </c>
      <c r="E849" s="17">
        <v>0.163352594545043</v>
      </c>
      <c r="F849" s="17"/>
      <c r="G849" s="17">
        <v>0.11125907788407299</v>
      </c>
      <c r="H849" s="17">
        <v>0.20543062732755299</v>
      </c>
      <c r="I849" s="17">
        <v>0.125276356656915</v>
      </c>
      <c r="J849" s="17">
        <v>0.161865814486396</v>
      </c>
      <c r="K849" s="17">
        <v>0.22171189020298901</v>
      </c>
      <c r="L849" s="17">
        <v>0.19219472953546099</v>
      </c>
      <c r="M849" s="17"/>
      <c r="N849" s="17">
        <v>0.140881504572935</v>
      </c>
      <c r="O849" s="17">
        <v>0.18193028898630001</v>
      </c>
      <c r="P849" s="17">
        <v>0.195821854539209</v>
      </c>
      <c r="Q849" s="17">
        <v>0.19497137032900899</v>
      </c>
      <c r="R849" s="17"/>
      <c r="S849" s="17">
        <v>0.22148063687774799</v>
      </c>
      <c r="T849" s="17">
        <v>0.140783084827244</v>
      </c>
      <c r="U849" s="17">
        <v>0.17061785711333199</v>
      </c>
      <c r="V849" s="17"/>
      <c r="W849" s="17">
        <v>0.196674319451768</v>
      </c>
      <c r="X849" s="17">
        <v>0.15254285683678401</v>
      </c>
      <c r="Y849" s="17">
        <v>0.11496863143693201</v>
      </c>
      <c r="Z849" s="17">
        <v>6.9497240841171107E-2</v>
      </c>
      <c r="AA849" s="17">
        <v>0.18596197190868699</v>
      </c>
      <c r="AB849" s="17"/>
      <c r="AC849" s="17">
        <v>0.13004272107317899</v>
      </c>
      <c r="AD849" s="17">
        <v>0.151764922290793</v>
      </c>
      <c r="AE849" s="17">
        <v>0.14408122527658601</v>
      </c>
    </row>
    <row r="850" spans="2:31" x14ac:dyDescent="0.35">
      <c r="B850" t="s">
        <v>350</v>
      </c>
      <c r="C850" s="17">
        <v>2.88619215317031E-2</v>
      </c>
      <c r="D850" s="17">
        <v>3.37509438022651E-2</v>
      </c>
      <c r="E850" s="17">
        <v>2.4345738487653298E-2</v>
      </c>
      <c r="F850" s="17"/>
      <c r="G850" s="17">
        <v>9.1052059538962393E-2</v>
      </c>
      <c r="H850" s="17">
        <v>2.10791961879087E-2</v>
      </c>
      <c r="I850" s="17">
        <v>3.00268861468009E-2</v>
      </c>
      <c r="J850" s="17">
        <v>1.9649418981979399E-2</v>
      </c>
      <c r="K850" s="17">
        <v>1.0430966939868501E-2</v>
      </c>
      <c r="L850" s="17">
        <v>1.50435552772806E-2</v>
      </c>
      <c r="M850" s="17"/>
      <c r="N850" s="17">
        <v>1.4445906154400201E-2</v>
      </c>
      <c r="O850" s="17">
        <v>3.0832307279451701E-2</v>
      </c>
      <c r="P850" s="17">
        <v>3.8562417031096197E-2</v>
      </c>
      <c r="Q850" s="17">
        <v>4.32738076575679E-2</v>
      </c>
      <c r="R850" s="17"/>
      <c r="S850" s="17">
        <v>1.75820055343105E-2</v>
      </c>
      <c r="T850" s="17">
        <v>2.3584738970227899E-2</v>
      </c>
      <c r="U850" s="17">
        <v>6.07952398776175E-2</v>
      </c>
      <c r="V850" s="17"/>
      <c r="W850" s="17">
        <v>2.3826414477326599E-2</v>
      </c>
      <c r="X850" s="17">
        <v>3.3596929497269397E-2</v>
      </c>
      <c r="Y850" s="17">
        <v>3.58905205047646E-2</v>
      </c>
      <c r="Z850" s="17">
        <v>0.198031664549676</v>
      </c>
      <c r="AA850" s="17">
        <v>2.0810784204982599E-2</v>
      </c>
      <c r="AB850" s="17"/>
      <c r="AC850" s="17">
        <v>2.2173178495818902E-2</v>
      </c>
      <c r="AD850" s="17">
        <v>3.04606786404754E-2</v>
      </c>
      <c r="AE850" s="17">
        <v>2.2353206508829299E-2</v>
      </c>
    </row>
    <row r="851" spans="2:31" x14ac:dyDescent="0.35">
      <c r="B851" t="s">
        <v>351</v>
      </c>
      <c r="C851" s="17">
        <v>9.9434710519667995E-3</v>
      </c>
      <c r="D851" s="17">
        <v>1.54473566805177E-2</v>
      </c>
      <c r="E851" s="17">
        <v>4.7271412135262304E-3</v>
      </c>
      <c r="F851" s="17"/>
      <c r="G851" s="17">
        <v>2.0345104912541899E-2</v>
      </c>
      <c r="H851" s="17">
        <v>1.9738862550025299E-2</v>
      </c>
      <c r="I851" s="17">
        <v>7.2602249688339801E-3</v>
      </c>
      <c r="J851" s="17">
        <v>1.3878023093079801E-2</v>
      </c>
      <c r="K851" s="17">
        <v>0</v>
      </c>
      <c r="L851" s="17">
        <v>6.2064173281783097E-3</v>
      </c>
      <c r="M851" s="17"/>
      <c r="N851" s="17">
        <v>1.19141128931325E-2</v>
      </c>
      <c r="O851" s="17">
        <v>1.23212272097721E-2</v>
      </c>
      <c r="P851" s="17">
        <v>8.0567593773734104E-3</v>
      </c>
      <c r="Q851" s="17">
        <v>6.0172147456685303E-3</v>
      </c>
      <c r="R851" s="17"/>
      <c r="S851" s="17">
        <v>1.89959073031312E-2</v>
      </c>
      <c r="T851" s="17">
        <v>5.3251935537517898E-3</v>
      </c>
      <c r="U851" s="17">
        <v>8.5212119189744095E-3</v>
      </c>
      <c r="V851" s="17"/>
      <c r="W851" s="17">
        <v>5.8105294401219199E-3</v>
      </c>
      <c r="X851" s="17">
        <v>8.7913951603467294E-3</v>
      </c>
      <c r="Y851" s="17">
        <v>3.3880370273346498E-2</v>
      </c>
      <c r="Z851" s="17">
        <v>0</v>
      </c>
      <c r="AA851" s="17">
        <v>9.4161040619964199E-3</v>
      </c>
      <c r="AB851" s="17"/>
      <c r="AC851" s="17">
        <v>1.69117028014623E-2</v>
      </c>
      <c r="AD851" s="17">
        <v>3.9611211614821104E-3</v>
      </c>
      <c r="AE851" s="17">
        <v>0</v>
      </c>
    </row>
    <row r="852" spans="2:31" x14ac:dyDescent="0.35">
      <c r="B852" t="s">
        <v>325</v>
      </c>
      <c r="C852" s="17">
        <v>5.2525597811242102E-2</v>
      </c>
      <c r="D852" s="17">
        <v>3.7415252090307403E-2</v>
      </c>
      <c r="E852" s="17">
        <v>6.7314403194673897E-2</v>
      </c>
      <c r="F852" s="17"/>
      <c r="G852" s="17">
        <v>9.2053884673914302E-2</v>
      </c>
      <c r="H852" s="17">
        <v>2.39222287336185E-2</v>
      </c>
      <c r="I852" s="17">
        <v>8.1715006843910601E-2</v>
      </c>
      <c r="J852" s="17">
        <v>7.1725346780679794E-2</v>
      </c>
      <c r="K852" s="17">
        <v>4.3140461631559997E-2</v>
      </c>
      <c r="L852" s="17">
        <v>1.68314036309078E-2</v>
      </c>
      <c r="M852" s="17"/>
      <c r="N852" s="17">
        <v>3.6854582693210701E-2</v>
      </c>
      <c r="O852" s="17">
        <v>6.0671174960807699E-2</v>
      </c>
      <c r="P852" s="17">
        <v>2.8029726551084801E-2</v>
      </c>
      <c r="Q852" s="17">
        <v>8.4893561911751098E-2</v>
      </c>
      <c r="R852" s="17"/>
      <c r="S852" s="17">
        <v>3.6738785286070698E-2</v>
      </c>
      <c r="T852" s="17">
        <v>3.65288687570322E-2</v>
      </c>
      <c r="U852" s="17">
        <v>7.4751815812574396E-2</v>
      </c>
      <c r="V852" s="17"/>
      <c r="W852" s="17">
        <v>3.3501514998432597E-2</v>
      </c>
      <c r="X852" s="17">
        <v>4.3872771310228501E-2</v>
      </c>
      <c r="Y852" s="17">
        <v>3.2199678519569501E-2</v>
      </c>
      <c r="Z852" s="17">
        <v>0</v>
      </c>
      <c r="AA852" s="17">
        <v>7.1244468755434706E-2</v>
      </c>
      <c r="AB852" s="17"/>
      <c r="AC852" s="17">
        <v>4.0290257185261899E-2</v>
      </c>
      <c r="AD852" s="17">
        <v>4.8998616838327097E-2</v>
      </c>
      <c r="AE852" s="17">
        <v>1.42262936178221E-2</v>
      </c>
    </row>
    <row r="853" spans="2:31" x14ac:dyDescent="0.35">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row>
    <row r="854" spans="2:31" x14ac:dyDescent="0.35">
      <c r="B854" s="6" t="s">
        <v>357</v>
      </c>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row>
    <row r="855" spans="2:31" x14ac:dyDescent="0.35">
      <c r="B855" s="24" t="s">
        <v>60</v>
      </c>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row>
    <row r="856" spans="2:31" x14ac:dyDescent="0.35">
      <c r="B856" t="s">
        <v>347</v>
      </c>
      <c r="C856" s="17">
        <v>0.124830766439627</v>
      </c>
      <c r="D856" s="17">
        <v>0.14161637574789601</v>
      </c>
      <c r="E856" s="17">
        <v>0.107545736424335</v>
      </c>
      <c r="F856" s="17"/>
      <c r="G856" s="17">
        <v>0.22730027302570399</v>
      </c>
      <c r="H856" s="17">
        <v>0.113925078576673</v>
      </c>
      <c r="I856" s="17">
        <v>0.14705703156341601</v>
      </c>
      <c r="J856" s="17">
        <v>0.119130811948819</v>
      </c>
      <c r="K856" s="17">
        <v>0.107228658782068</v>
      </c>
      <c r="L856" s="17">
        <v>6.5537766170003897E-2</v>
      </c>
      <c r="M856" s="17"/>
      <c r="N856" s="17">
        <v>0.15619258609290301</v>
      </c>
      <c r="O856" s="17">
        <v>0.102975477080851</v>
      </c>
      <c r="P856" s="17">
        <v>0.14130115777574101</v>
      </c>
      <c r="Q856" s="17">
        <v>8.7056959154099597E-2</v>
      </c>
      <c r="R856" s="17"/>
      <c r="S856" s="17">
        <v>9.3111422282897399E-2</v>
      </c>
      <c r="T856" s="17">
        <v>0.14427657232087801</v>
      </c>
      <c r="U856" s="17">
        <v>0.100798511282741</v>
      </c>
      <c r="V856" s="17"/>
      <c r="W856" s="17">
        <v>9.2303207311350999E-2</v>
      </c>
      <c r="X856" s="17">
        <v>0.198393237509111</v>
      </c>
      <c r="Y856" s="17">
        <v>0.15497083161188899</v>
      </c>
      <c r="Z856" s="17">
        <v>0</v>
      </c>
      <c r="AA856" s="17">
        <v>0.12051651135298801</v>
      </c>
      <c r="AB856" s="17"/>
      <c r="AC856" s="17">
        <v>0.143443669235401</v>
      </c>
      <c r="AD856" s="17">
        <v>0.15445845463646901</v>
      </c>
      <c r="AE856" s="17">
        <v>0.12792428833240799</v>
      </c>
    </row>
    <row r="857" spans="2:31" x14ac:dyDescent="0.35">
      <c r="B857" t="s">
        <v>348</v>
      </c>
      <c r="C857" s="17">
        <v>0.184638151092608</v>
      </c>
      <c r="D857" s="17">
        <v>0.19551133773416601</v>
      </c>
      <c r="E857" s="17">
        <v>0.17530020787099501</v>
      </c>
      <c r="F857" s="17"/>
      <c r="G857" s="17">
        <v>0.214124514149165</v>
      </c>
      <c r="H857" s="17">
        <v>0.20827365987326299</v>
      </c>
      <c r="I857" s="17">
        <v>0.23713769000381901</v>
      </c>
      <c r="J857" s="17">
        <v>0.13988116418913599</v>
      </c>
      <c r="K857" s="17">
        <v>0.155498802244351</v>
      </c>
      <c r="L857" s="17">
        <v>0.159476898359975</v>
      </c>
      <c r="M857" s="17"/>
      <c r="N857" s="17">
        <v>0.195036872861134</v>
      </c>
      <c r="O857" s="17">
        <v>0.20002432625642599</v>
      </c>
      <c r="P857" s="17">
        <v>0.19661472475612601</v>
      </c>
      <c r="Q857" s="17">
        <v>0.14216991342577601</v>
      </c>
      <c r="R857" s="17"/>
      <c r="S857" s="17">
        <v>0.170450695494924</v>
      </c>
      <c r="T857" s="17">
        <v>0.186227553577333</v>
      </c>
      <c r="U857" s="17">
        <v>0.21799980623366799</v>
      </c>
      <c r="V857" s="17"/>
      <c r="W857" s="17">
        <v>0.17355274850150801</v>
      </c>
      <c r="X857" s="17">
        <v>0.19603115060656201</v>
      </c>
      <c r="Y857" s="17">
        <v>0.25439833997674599</v>
      </c>
      <c r="Z857" s="17">
        <v>0.35739739758769301</v>
      </c>
      <c r="AA857" s="17">
        <v>0.171803466791841</v>
      </c>
      <c r="AB857" s="17"/>
      <c r="AC857" s="17">
        <v>0.196578969728856</v>
      </c>
      <c r="AD857" s="17">
        <v>0.213523702594553</v>
      </c>
      <c r="AE857" s="17">
        <v>0.2285588673052</v>
      </c>
    </row>
    <row r="858" spans="2:31" x14ac:dyDescent="0.35">
      <c r="B858" t="s">
        <v>349</v>
      </c>
      <c r="C858" s="17">
        <v>0.38596529778237998</v>
      </c>
      <c r="D858" s="17">
        <v>0.41998719339512502</v>
      </c>
      <c r="E858" s="17">
        <v>0.35562306416100598</v>
      </c>
      <c r="F858" s="17"/>
      <c r="G858" s="17">
        <v>0.21170660417696699</v>
      </c>
      <c r="H858" s="17">
        <v>0.227850157153346</v>
      </c>
      <c r="I858" s="17">
        <v>0.335345119328328</v>
      </c>
      <c r="J858" s="17">
        <v>0.43475581371743099</v>
      </c>
      <c r="K858" s="17">
        <v>0.47250598877824301</v>
      </c>
      <c r="L858" s="17">
        <v>0.53324137112816705</v>
      </c>
      <c r="M858" s="17"/>
      <c r="N858" s="17">
        <v>0.36406470939538899</v>
      </c>
      <c r="O858" s="17">
        <v>0.40443061302903499</v>
      </c>
      <c r="P858" s="17">
        <v>0.34034801362243999</v>
      </c>
      <c r="Q858" s="17">
        <v>0.44068391345935498</v>
      </c>
      <c r="R858" s="17"/>
      <c r="S858" s="17">
        <v>0.46407178832638402</v>
      </c>
      <c r="T858" s="17">
        <v>0.38397553601022999</v>
      </c>
      <c r="U858" s="17">
        <v>0.31425058006294998</v>
      </c>
      <c r="V858" s="17"/>
      <c r="W858" s="17">
        <v>0.48027581235790101</v>
      </c>
      <c r="X858" s="17">
        <v>0.29466525772159002</v>
      </c>
      <c r="Y858" s="17">
        <v>0.34191013879616899</v>
      </c>
      <c r="Z858" s="17">
        <v>0.39543850565723798</v>
      </c>
      <c r="AA858" s="17">
        <v>0.34615916204277403</v>
      </c>
      <c r="AB858" s="17"/>
      <c r="AC858" s="17">
        <v>0.42139967167004599</v>
      </c>
      <c r="AD858" s="17">
        <v>0.32229728054611601</v>
      </c>
      <c r="AE858" s="17">
        <v>0.332492832627101</v>
      </c>
    </row>
    <row r="859" spans="2:31" x14ac:dyDescent="0.35">
      <c r="B859" t="s">
        <v>350</v>
      </c>
      <c r="C859" s="17">
        <v>0.145260667252642</v>
      </c>
      <c r="D859" s="17">
        <v>0.132119228394008</v>
      </c>
      <c r="E859" s="17">
        <v>0.15698052765585799</v>
      </c>
      <c r="F859" s="17"/>
      <c r="G859" s="17">
        <v>0.17343430432408199</v>
      </c>
      <c r="H859" s="17">
        <v>0.28138067971200198</v>
      </c>
      <c r="I859" s="17">
        <v>9.8326869680701603E-2</v>
      </c>
      <c r="J859" s="17">
        <v>0.13625976845403701</v>
      </c>
      <c r="K859" s="17">
        <v>0.114569033060131</v>
      </c>
      <c r="L859" s="17">
        <v>0.11518910479543</v>
      </c>
      <c r="M859" s="17"/>
      <c r="N859" s="17">
        <v>0.15960461654606301</v>
      </c>
      <c r="O859" s="17">
        <v>0.12976368769010899</v>
      </c>
      <c r="P859" s="17">
        <v>0.167345474714748</v>
      </c>
      <c r="Q859" s="17">
        <v>0.118916703066565</v>
      </c>
      <c r="R859" s="17"/>
      <c r="S859" s="17">
        <v>0.12384041920165099</v>
      </c>
      <c r="T859" s="17">
        <v>0.14104076909774699</v>
      </c>
      <c r="U859" s="17">
        <v>0.18302904836296299</v>
      </c>
      <c r="V859" s="17"/>
      <c r="W859" s="17">
        <v>0.130096415874143</v>
      </c>
      <c r="X859" s="17">
        <v>0.14708669442060901</v>
      </c>
      <c r="Y859" s="17">
        <v>0.15763622274412001</v>
      </c>
      <c r="Z859" s="17">
        <v>0</v>
      </c>
      <c r="AA859" s="17">
        <v>0.154460682917993</v>
      </c>
      <c r="AB859" s="17"/>
      <c r="AC859" s="17">
        <v>0.119374457265813</v>
      </c>
      <c r="AD859" s="17">
        <v>0.139945788999637</v>
      </c>
      <c r="AE859" s="17">
        <v>0.21437440269168001</v>
      </c>
    </row>
    <row r="860" spans="2:31" x14ac:dyDescent="0.35">
      <c r="B860" t="s">
        <v>351</v>
      </c>
      <c r="C860" s="17">
        <v>5.5884538934187503E-2</v>
      </c>
      <c r="D860" s="17">
        <v>4.3648341093830097E-2</v>
      </c>
      <c r="E860" s="17">
        <v>6.7938611018579495E-2</v>
      </c>
      <c r="F860" s="17"/>
      <c r="G860" s="17">
        <v>5.7477493063043297E-2</v>
      </c>
      <c r="H860" s="17">
        <v>6.3237588563726202E-2</v>
      </c>
      <c r="I860" s="17">
        <v>7.7651621401857704E-2</v>
      </c>
      <c r="J860" s="17">
        <v>5.08416297417578E-2</v>
      </c>
      <c r="K860" s="17">
        <v>5.5782121018768602E-2</v>
      </c>
      <c r="L860" s="17">
        <v>3.4505679529112397E-2</v>
      </c>
      <c r="M860" s="17"/>
      <c r="N860" s="17">
        <v>4.1250135640264397E-2</v>
      </c>
      <c r="O860" s="17">
        <v>5.7694900315086499E-2</v>
      </c>
      <c r="P860" s="17">
        <v>6.3681060140767798E-2</v>
      </c>
      <c r="Q860" s="17">
        <v>7.3751553607115106E-2</v>
      </c>
      <c r="R860" s="17"/>
      <c r="S860" s="17">
        <v>6.5759112080301899E-2</v>
      </c>
      <c r="T860" s="17">
        <v>5.4448381257544101E-2</v>
      </c>
      <c r="U860" s="17">
        <v>4.4854627799725703E-2</v>
      </c>
      <c r="V860" s="17"/>
      <c r="W860" s="17">
        <v>6.2406673006917601E-2</v>
      </c>
      <c r="X860" s="17">
        <v>4.84242391397703E-2</v>
      </c>
      <c r="Y860" s="17">
        <v>4.8299517779354303E-2</v>
      </c>
      <c r="Z860" s="17">
        <v>0.24716409675506901</v>
      </c>
      <c r="AA860" s="17">
        <v>4.0811988959492097E-2</v>
      </c>
      <c r="AB860" s="17"/>
      <c r="AC860" s="17">
        <v>6.7804770983578899E-2</v>
      </c>
      <c r="AD860" s="17">
        <v>5.0816033517643799E-2</v>
      </c>
      <c r="AE860" s="17">
        <v>5.2282980012352702E-2</v>
      </c>
    </row>
    <row r="861" spans="2:31" x14ac:dyDescent="0.35">
      <c r="B861" t="s">
        <v>325</v>
      </c>
      <c r="C861" s="17">
        <v>0.103420578498556</v>
      </c>
      <c r="D861" s="17">
        <v>6.7117523634974405E-2</v>
      </c>
      <c r="E861" s="17">
        <v>0.136611852869225</v>
      </c>
      <c r="F861" s="17"/>
      <c r="G861" s="17">
        <v>0.115956811261038</v>
      </c>
      <c r="H861" s="17">
        <v>0.10533283612098999</v>
      </c>
      <c r="I861" s="17">
        <v>0.104481668021878</v>
      </c>
      <c r="J861" s="17">
        <v>0.119130811948819</v>
      </c>
      <c r="K861" s="17">
        <v>9.44153961164374E-2</v>
      </c>
      <c r="L861" s="17">
        <v>9.20491800173108E-2</v>
      </c>
      <c r="M861" s="17"/>
      <c r="N861" s="17">
        <v>8.3851079464246595E-2</v>
      </c>
      <c r="O861" s="17">
        <v>0.10511099562849301</v>
      </c>
      <c r="P861" s="17">
        <v>9.0709568990177097E-2</v>
      </c>
      <c r="Q861" s="17">
        <v>0.137420957287088</v>
      </c>
      <c r="R861" s="17"/>
      <c r="S861" s="17">
        <v>8.2766562613841702E-2</v>
      </c>
      <c r="T861" s="17">
        <v>9.0031187736269003E-2</v>
      </c>
      <c r="U861" s="17">
        <v>0.13906742625795199</v>
      </c>
      <c r="V861" s="17"/>
      <c r="W861" s="17">
        <v>6.1365142948179401E-2</v>
      </c>
      <c r="X861" s="17">
        <v>0.115399420602358</v>
      </c>
      <c r="Y861" s="17">
        <v>4.2784949091721598E-2</v>
      </c>
      <c r="Z861" s="17">
        <v>0</v>
      </c>
      <c r="AA861" s="17">
        <v>0.166248187934912</v>
      </c>
      <c r="AB861" s="17"/>
      <c r="AC861" s="17">
        <v>5.1398461116303799E-2</v>
      </c>
      <c r="AD861" s="17">
        <v>0.118958739705582</v>
      </c>
      <c r="AE861" s="17">
        <v>4.4366629031257598E-2</v>
      </c>
    </row>
    <row r="862" spans="2:31" x14ac:dyDescent="0.35">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17"/>
    </row>
    <row r="863" spans="2:31" x14ac:dyDescent="0.35">
      <c r="B863" s="6" t="s">
        <v>358</v>
      </c>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c r="AD863" s="17"/>
      <c r="AE863" s="17"/>
    </row>
    <row r="864" spans="2:31" x14ac:dyDescent="0.35">
      <c r="B864" s="24" t="s">
        <v>60</v>
      </c>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c r="AD864" s="17"/>
      <c r="AE864" s="17"/>
    </row>
    <row r="865" spans="2:31" x14ac:dyDescent="0.35">
      <c r="B865" t="s">
        <v>347</v>
      </c>
      <c r="C865" s="17">
        <v>0.15409735139828601</v>
      </c>
      <c r="D865" s="17">
        <v>0.17080009820332201</v>
      </c>
      <c r="E865" s="17">
        <v>0.13706328694473699</v>
      </c>
      <c r="F865" s="17"/>
      <c r="G865" s="17">
        <v>0.206955168113162</v>
      </c>
      <c r="H865" s="17">
        <v>0.16176953604391001</v>
      </c>
      <c r="I865" s="17">
        <v>0.25264412621295201</v>
      </c>
      <c r="J865" s="17">
        <v>8.7938601189040302E-2</v>
      </c>
      <c r="K865" s="17">
        <v>0.14515363694369399</v>
      </c>
      <c r="L865" s="17">
        <v>7.7950600826360503E-2</v>
      </c>
      <c r="M865" s="17"/>
      <c r="N865" s="17">
        <v>0.19956886301063301</v>
      </c>
      <c r="O865" s="17">
        <v>0.144606809395247</v>
      </c>
      <c r="P865" s="17">
        <v>0.11342110016017801</v>
      </c>
      <c r="Q865" s="17">
        <v>0.124863200883751</v>
      </c>
      <c r="R865" s="17"/>
      <c r="S865" s="17">
        <v>0.13069673425799799</v>
      </c>
      <c r="T865" s="17">
        <v>0.166426491367584</v>
      </c>
      <c r="U865" s="17">
        <v>0.16605386727944699</v>
      </c>
      <c r="V865" s="17"/>
      <c r="W865" s="17">
        <v>0.16334109861747501</v>
      </c>
      <c r="X865" s="17">
        <v>0.17538989701952901</v>
      </c>
      <c r="Y865" s="17">
        <v>0.165974291823027</v>
      </c>
      <c r="Z865" s="17">
        <v>0.21361077776611301</v>
      </c>
      <c r="AA865" s="17">
        <v>0.14506569475093001</v>
      </c>
      <c r="AB865" s="17"/>
      <c r="AC865" s="17">
        <v>0.21172741963720201</v>
      </c>
      <c r="AD865" s="17">
        <v>0.16504837163304001</v>
      </c>
      <c r="AE865" s="17">
        <v>0.20527722862766501</v>
      </c>
    </row>
    <row r="866" spans="2:31" x14ac:dyDescent="0.35">
      <c r="B866" t="s">
        <v>348</v>
      </c>
      <c r="C866" s="17">
        <v>0.34405848887798202</v>
      </c>
      <c r="D866" s="17">
        <v>0.33250346592081598</v>
      </c>
      <c r="E866" s="17">
        <v>0.35494320281553698</v>
      </c>
      <c r="F866" s="17"/>
      <c r="G866" s="17">
        <v>0.37788717858445198</v>
      </c>
      <c r="H866" s="17">
        <v>0.39239958092441102</v>
      </c>
      <c r="I866" s="17">
        <v>0.36549144583132198</v>
      </c>
      <c r="J866" s="17">
        <v>0.32016209960056902</v>
      </c>
      <c r="K866" s="17">
        <v>0.256717878981231</v>
      </c>
      <c r="L866" s="17">
        <v>0.36934590379364102</v>
      </c>
      <c r="M866" s="17"/>
      <c r="N866" s="17">
        <v>0.37507626273109701</v>
      </c>
      <c r="O866" s="17">
        <v>0.30144289561040999</v>
      </c>
      <c r="P866" s="17">
        <v>0.42690911200231502</v>
      </c>
      <c r="Q866" s="17">
        <v>0.28754851390409297</v>
      </c>
      <c r="R866" s="17"/>
      <c r="S866" s="17">
        <v>0.30979441719714301</v>
      </c>
      <c r="T866" s="17">
        <v>0.368622522345811</v>
      </c>
      <c r="U866" s="17">
        <v>0.34440720267573399</v>
      </c>
      <c r="V866" s="17"/>
      <c r="W866" s="17">
        <v>0.33443561333875499</v>
      </c>
      <c r="X866" s="17">
        <v>0.36649295855675201</v>
      </c>
      <c r="Y866" s="17">
        <v>0.32429464384092699</v>
      </c>
      <c r="Z866" s="17">
        <v>0.35949458380502303</v>
      </c>
      <c r="AA866" s="17">
        <v>0.33712582578431199</v>
      </c>
      <c r="AB866" s="17"/>
      <c r="AC866" s="17">
        <v>0.381486463407889</v>
      </c>
      <c r="AD866" s="17">
        <v>0.38672184628599399</v>
      </c>
      <c r="AE866" s="17">
        <v>0.34989941476924802</v>
      </c>
    </row>
    <row r="867" spans="2:31" x14ac:dyDescent="0.35">
      <c r="B867" t="s">
        <v>349</v>
      </c>
      <c r="C867" s="17">
        <v>0.40758823304956798</v>
      </c>
      <c r="D867" s="17">
        <v>0.42963685137847801</v>
      </c>
      <c r="E867" s="17">
        <v>0.38712161981254201</v>
      </c>
      <c r="F867" s="17"/>
      <c r="G867" s="17">
        <v>0.28241355880338698</v>
      </c>
      <c r="H867" s="17">
        <v>0.37975026192224298</v>
      </c>
      <c r="I867" s="17">
        <v>0.249447286686171</v>
      </c>
      <c r="J867" s="17">
        <v>0.50863116065191105</v>
      </c>
      <c r="K867" s="17">
        <v>0.51184756081195404</v>
      </c>
      <c r="L867" s="17">
        <v>0.484535008589071</v>
      </c>
      <c r="M867" s="17"/>
      <c r="N867" s="17">
        <v>0.356443317193118</v>
      </c>
      <c r="O867" s="17">
        <v>0.45976165022774002</v>
      </c>
      <c r="P867" s="17">
        <v>0.37171910721602103</v>
      </c>
      <c r="Q867" s="17">
        <v>0.45473814587382499</v>
      </c>
      <c r="R867" s="17"/>
      <c r="S867" s="17">
        <v>0.46627717554970499</v>
      </c>
      <c r="T867" s="17">
        <v>0.40067429380444602</v>
      </c>
      <c r="U867" s="17">
        <v>0.370290132531021</v>
      </c>
      <c r="V867" s="17"/>
      <c r="W867" s="17">
        <v>0.42724960326797301</v>
      </c>
      <c r="X867" s="17">
        <v>0.375060891271292</v>
      </c>
      <c r="Y867" s="17">
        <v>0.459750854802915</v>
      </c>
      <c r="Z867" s="17">
        <v>0.42689463842886399</v>
      </c>
      <c r="AA867" s="17">
        <v>0.40343478252961101</v>
      </c>
      <c r="AB867" s="17"/>
      <c r="AC867" s="17">
        <v>0.323571472210264</v>
      </c>
      <c r="AD867" s="17">
        <v>0.36838071842616898</v>
      </c>
      <c r="AE867" s="17">
        <v>0.44482335660308697</v>
      </c>
    </row>
    <row r="868" spans="2:31" x14ac:dyDescent="0.35">
      <c r="B868" t="s">
        <v>350</v>
      </c>
      <c r="C868" s="17">
        <v>2.28647484569835E-2</v>
      </c>
      <c r="D868" s="17">
        <v>1.48221662035382E-2</v>
      </c>
      <c r="E868" s="17">
        <v>3.0706338395113199E-2</v>
      </c>
      <c r="F868" s="17"/>
      <c r="G868" s="17">
        <v>5.0223763146446998E-2</v>
      </c>
      <c r="H868" s="17">
        <v>2.10791961879087E-2</v>
      </c>
      <c r="I868" s="17">
        <v>2.2766661177966899E-2</v>
      </c>
      <c r="J868" s="17">
        <v>0</v>
      </c>
      <c r="K868" s="17">
        <v>2.1570230815779998E-2</v>
      </c>
      <c r="L868" s="17">
        <v>2.1249972605458901E-2</v>
      </c>
      <c r="M868" s="17"/>
      <c r="N868" s="17">
        <v>1.8303208878188398E-2</v>
      </c>
      <c r="O868" s="17">
        <v>2.2616501636515601E-2</v>
      </c>
      <c r="P868" s="17">
        <v>1.6491522977185501E-2</v>
      </c>
      <c r="Q868" s="17">
        <v>3.2555350571332402E-2</v>
      </c>
      <c r="R868" s="17"/>
      <c r="S868" s="17">
        <v>2.5670393466284702E-2</v>
      </c>
      <c r="T868" s="17">
        <v>1.3472861500189E-2</v>
      </c>
      <c r="U868" s="17">
        <v>1.6684777739447099E-2</v>
      </c>
      <c r="V868" s="17"/>
      <c r="W868" s="17">
        <v>1.6165935444016899E-2</v>
      </c>
      <c r="X868" s="17">
        <v>1.9520819939415301E-2</v>
      </c>
      <c r="Y868" s="17">
        <v>3.3880370273346498E-2</v>
      </c>
      <c r="Z868" s="17">
        <v>0</v>
      </c>
      <c r="AA868" s="17">
        <v>2.5803522580410899E-2</v>
      </c>
      <c r="AB868" s="17"/>
      <c r="AC868" s="17">
        <v>1.6985566403116201E-2</v>
      </c>
      <c r="AD868" s="17">
        <v>1.85544923290769E-2</v>
      </c>
      <c r="AE868" s="17">
        <v>0</v>
      </c>
    </row>
    <row r="869" spans="2:31" x14ac:dyDescent="0.35">
      <c r="B869" t="s">
        <v>351</v>
      </c>
      <c r="C869" s="17">
        <v>1.5038799938984901E-2</v>
      </c>
      <c r="D869" s="17">
        <v>1.48518857570342E-2</v>
      </c>
      <c r="E869" s="17">
        <v>1.53060824333327E-2</v>
      </c>
      <c r="F869" s="17"/>
      <c r="G869" s="17">
        <v>1.43693732657608E-2</v>
      </c>
      <c r="H869" s="17">
        <v>1.68958300043155E-2</v>
      </c>
      <c r="I869" s="17">
        <v>1.75978491082559E-2</v>
      </c>
      <c r="J869" s="17">
        <v>1.15427917777991E-2</v>
      </c>
      <c r="K869" s="17">
        <v>1.41440548985057E-2</v>
      </c>
      <c r="L869" s="17">
        <v>1.50435552772806E-2</v>
      </c>
      <c r="M869" s="17"/>
      <c r="N869" s="17">
        <v>7.6944603306878297E-3</v>
      </c>
      <c r="O869" s="17">
        <v>1.48136339044032E-2</v>
      </c>
      <c r="P869" s="17">
        <v>2.1761886076854E-2</v>
      </c>
      <c r="Q869" s="17">
        <v>1.9125962291734799E-2</v>
      </c>
      <c r="R869" s="17"/>
      <c r="S869" s="17">
        <v>2.6715476374258699E-2</v>
      </c>
      <c r="T869" s="17">
        <v>5.2071883692909396E-3</v>
      </c>
      <c r="U869" s="17">
        <v>1.98968775262942E-2</v>
      </c>
      <c r="V869" s="17"/>
      <c r="W869" s="17">
        <v>2.15480650032122E-2</v>
      </c>
      <c r="X869" s="17">
        <v>7.2310649552675098E-3</v>
      </c>
      <c r="Y869" s="17">
        <v>0</v>
      </c>
      <c r="Z869" s="17">
        <v>0</v>
      </c>
      <c r="AA869" s="17">
        <v>1.6119763044221899E-2</v>
      </c>
      <c r="AB869" s="17"/>
      <c r="AC869" s="17">
        <v>2.44588653051615E-2</v>
      </c>
      <c r="AD869" s="17">
        <v>8.7545801489280206E-3</v>
      </c>
      <c r="AE869" s="17">
        <v>0</v>
      </c>
    </row>
    <row r="870" spans="2:31" x14ac:dyDescent="0.35">
      <c r="B870" t="s">
        <v>325</v>
      </c>
      <c r="C870" s="17">
        <v>5.6352378278195399E-2</v>
      </c>
      <c r="D870" s="17">
        <v>3.73855325368114E-2</v>
      </c>
      <c r="E870" s="17">
        <v>7.4859469598738806E-2</v>
      </c>
      <c r="F870" s="17"/>
      <c r="G870" s="17">
        <v>6.8150958086790198E-2</v>
      </c>
      <c r="H870" s="17">
        <v>2.8105594917211599E-2</v>
      </c>
      <c r="I870" s="17">
        <v>9.2052630983332606E-2</v>
      </c>
      <c r="J870" s="17">
        <v>7.1725346780679794E-2</v>
      </c>
      <c r="K870" s="17">
        <v>5.0566637548834399E-2</v>
      </c>
      <c r="L870" s="17">
        <v>3.1874958908188401E-2</v>
      </c>
      <c r="M870" s="17"/>
      <c r="N870" s="17">
        <v>4.2913887856274903E-2</v>
      </c>
      <c r="O870" s="17">
        <v>5.6758509225684699E-2</v>
      </c>
      <c r="P870" s="17">
        <v>4.9697271567446098E-2</v>
      </c>
      <c r="Q870" s="17">
        <v>8.1168826475264105E-2</v>
      </c>
      <c r="R870" s="17"/>
      <c r="S870" s="17">
        <v>4.0845803154611303E-2</v>
      </c>
      <c r="T870" s="17">
        <v>4.5596642612679303E-2</v>
      </c>
      <c r="U870" s="17">
        <v>8.2667142248057102E-2</v>
      </c>
      <c r="V870" s="17"/>
      <c r="W870" s="17">
        <v>3.7259684328567799E-2</v>
      </c>
      <c r="X870" s="17">
        <v>5.6304368257744902E-2</v>
      </c>
      <c r="Y870" s="17">
        <v>1.6099839259784799E-2</v>
      </c>
      <c r="Z870" s="17">
        <v>0</v>
      </c>
      <c r="AA870" s="17">
        <v>7.2450411310513302E-2</v>
      </c>
      <c r="AB870" s="17"/>
      <c r="AC870" s="17">
        <v>4.1770213036368103E-2</v>
      </c>
      <c r="AD870" s="17">
        <v>5.2539991176791798E-2</v>
      </c>
      <c r="AE870" s="17">
        <v>0</v>
      </c>
    </row>
    <row r="871" spans="2:31" x14ac:dyDescent="0.35">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row>
    <row r="872" spans="2:31" x14ac:dyDescent="0.35">
      <c r="B872" s="6" t="s">
        <v>359</v>
      </c>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row>
    <row r="873" spans="2:31" x14ac:dyDescent="0.35">
      <c r="B873" s="24" t="s">
        <v>60</v>
      </c>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row>
    <row r="874" spans="2:31" x14ac:dyDescent="0.35">
      <c r="B874" t="s">
        <v>347</v>
      </c>
      <c r="C874" s="17">
        <v>0.34733649601931799</v>
      </c>
      <c r="D874" s="17">
        <v>0.34819015712315299</v>
      </c>
      <c r="E874" s="17">
        <v>0.34489838948303297</v>
      </c>
      <c r="F874" s="17"/>
      <c r="G874" s="17">
        <v>0.36588201260405201</v>
      </c>
      <c r="H874" s="17">
        <v>0.37406419683082298</v>
      </c>
      <c r="I874" s="17">
        <v>0.40905279564432501</v>
      </c>
      <c r="J874" s="17">
        <v>0.354871973369695</v>
      </c>
      <c r="K874" s="17">
        <v>0.34158220837226599</v>
      </c>
      <c r="L874" s="17">
        <v>0.26572676138727003</v>
      </c>
      <c r="M874" s="17"/>
      <c r="N874" s="17">
        <v>0.41881119264090899</v>
      </c>
      <c r="O874" s="17">
        <v>0.328471709508113</v>
      </c>
      <c r="P874" s="17">
        <v>0.32146930492390902</v>
      </c>
      <c r="Q874" s="17">
        <v>0.27860355070429099</v>
      </c>
      <c r="R874" s="17"/>
      <c r="S874" s="17">
        <v>0.28107150568983302</v>
      </c>
      <c r="T874" s="17">
        <v>0.39723315665839398</v>
      </c>
      <c r="U874" s="17">
        <v>0.319399519815524</v>
      </c>
      <c r="V874" s="17"/>
      <c r="W874" s="17">
        <v>0.30302264693387299</v>
      </c>
      <c r="X874" s="17">
        <v>0.410052760883032</v>
      </c>
      <c r="Y874" s="17">
        <v>0.41353980874094498</v>
      </c>
      <c r="Z874" s="17">
        <v>0.41477469277301598</v>
      </c>
      <c r="AA874" s="17">
        <v>0.32631465498645701</v>
      </c>
      <c r="AB874" s="17"/>
      <c r="AC874" s="17">
        <v>0.370692226427148</v>
      </c>
      <c r="AD874" s="17">
        <v>0.41462580042345898</v>
      </c>
      <c r="AE874" s="17">
        <v>0.45542742902195299</v>
      </c>
    </row>
    <row r="875" spans="2:31" x14ac:dyDescent="0.35">
      <c r="B875" t="s">
        <v>348</v>
      </c>
      <c r="C875" s="17">
        <v>0.39411850051089298</v>
      </c>
      <c r="D875" s="17">
        <v>0.37741159178642703</v>
      </c>
      <c r="E875" s="17">
        <v>0.41023393550069498</v>
      </c>
      <c r="F875" s="17"/>
      <c r="G875" s="17">
        <v>0.348146606917979</v>
      </c>
      <c r="H875" s="17">
        <v>0.43740100584593899</v>
      </c>
      <c r="I875" s="17">
        <v>0.33731709187125802</v>
      </c>
      <c r="J875" s="17">
        <v>0.35836000430619003</v>
      </c>
      <c r="K875" s="17">
        <v>0.38163207734201998</v>
      </c>
      <c r="L875" s="17">
        <v>0.47917146352819001</v>
      </c>
      <c r="M875" s="17"/>
      <c r="N875" s="17">
        <v>0.38859547896836799</v>
      </c>
      <c r="O875" s="17">
        <v>0.38000553900437101</v>
      </c>
      <c r="P875" s="17">
        <v>0.40830730992802799</v>
      </c>
      <c r="Q875" s="17">
        <v>0.41293945479660799</v>
      </c>
      <c r="R875" s="17"/>
      <c r="S875" s="17">
        <v>0.427455828942153</v>
      </c>
      <c r="T875" s="17">
        <v>0.38011870269546999</v>
      </c>
      <c r="U875" s="17">
        <v>0.40242585585025697</v>
      </c>
      <c r="V875" s="17"/>
      <c r="W875" s="17">
        <v>0.42719413345234097</v>
      </c>
      <c r="X875" s="17">
        <v>0.37777373370462503</v>
      </c>
      <c r="Y875" s="17">
        <v>0.44660449952849701</v>
      </c>
      <c r="Z875" s="17">
        <v>0.281752479983922</v>
      </c>
      <c r="AA875" s="17">
        <v>0.41461283812487798</v>
      </c>
      <c r="AB875" s="17"/>
      <c r="AC875" s="17">
        <v>0.41293399988301799</v>
      </c>
      <c r="AD875" s="17">
        <v>0.38704689037001799</v>
      </c>
      <c r="AE875" s="17">
        <v>0.41112145953789397</v>
      </c>
    </row>
    <row r="876" spans="2:31" x14ac:dyDescent="0.35">
      <c r="B876" t="s">
        <v>349</v>
      </c>
      <c r="C876" s="17">
        <v>0.16747867163436</v>
      </c>
      <c r="D876" s="17">
        <v>0.19883724808410699</v>
      </c>
      <c r="E876" s="17">
        <v>0.138408090112739</v>
      </c>
      <c r="F876" s="17"/>
      <c r="G876" s="17">
        <v>0.135300091038628</v>
      </c>
      <c r="H876" s="17">
        <v>0.14353337240171099</v>
      </c>
      <c r="I876" s="17">
        <v>0.161577481501084</v>
      </c>
      <c r="J876" s="17">
        <v>0.187286629357275</v>
      </c>
      <c r="K876" s="17">
        <v>0.19121308795863701</v>
      </c>
      <c r="L876" s="17">
        <v>0.17452045363725599</v>
      </c>
      <c r="M876" s="17"/>
      <c r="N876" s="17">
        <v>0.13215406080924</v>
      </c>
      <c r="O876" s="17">
        <v>0.20931727587535201</v>
      </c>
      <c r="P876" s="17">
        <v>0.14261948809626099</v>
      </c>
      <c r="Q876" s="17">
        <v>0.19147549089826499</v>
      </c>
      <c r="R876" s="17"/>
      <c r="S876" s="17">
        <v>0.20450797278606</v>
      </c>
      <c r="T876" s="17">
        <v>0.152699070841013</v>
      </c>
      <c r="U876" s="17">
        <v>0.16353573533641899</v>
      </c>
      <c r="V876" s="17"/>
      <c r="W876" s="17">
        <v>0.202323721423672</v>
      </c>
      <c r="X876" s="17">
        <v>0.133319306707914</v>
      </c>
      <c r="Y876" s="17">
        <v>0.103965171225794</v>
      </c>
      <c r="Z876" s="17">
        <v>0.17869547743389799</v>
      </c>
      <c r="AA876" s="17">
        <v>0.15949247312918499</v>
      </c>
      <c r="AB876" s="17"/>
      <c r="AC876" s="17">
        <v>0.155076855430758</v>
      </c>
      <c r="AD876" s="17">
        <v>0.119859572662207</v>
      </c>
      <c r="AE876" s="17">
        <v>0.11922481782233101</v>
      </c>
    </row>
    <row r="877" spans="2:31" x14ac:dyDescent="0.35">
      <c r="B877" t="s">
        <v>350</v>
      </c>
      <c r="C877" s="17">
        <v>2.3702073818063898E-2</v>
      </c>
      <c r="D877" s="17">
        <v>1.8507124088015199E-2</v>
      </c>
      <c r="E877" s="17">
        <v>2.8819560095116398E-2</v>
      </c>
      <c r="F877" s="17"/>
      <c r="G877" s="17">
        <v>5.0223763146446998E-2</v>
      </c>
      <c r="H877" s="17">
        <v>1.40527974586058E-2</v>
      </c>
      <c r="I877" s="17">
        <v>1.0337624139422E-2</v>
      </c>
      <c r="J877" s="17">
        <v>2.54208148708789E-2</v>
      </c>
      <c r="K877" s="17">
        <v>2.0861933879737098E-2</v>
      </c>
      <c r="L877" s="17">
        <v>2.5668541580010099E-2</v>
      </c>
      <c r="M877" s="17"/>
      <c r="N877" s="17">
        <v>1.9943261985017301E-2</v>
      </c>
      <c r="O877" s="17">
        <v>2.48586558033441E-2</v>
      </c>
      <c r="P877" s="17">
        <v>3.7449726507427401E-2</v>
      </c>
      <c r="Q877" s="17">
        <v>1.9115956015068498E-2</v>
      </c>
      <c r="R877" s="17"/>
      <c r="S877" s="17">
        <v>2.6224090085579799E-2</v>
      </c>
      <c r="T877" s="17">
        <v>2.15079560774551E-2</v>
      </c>
      <c r="U877" s="17">
        <v>1.7442219082512402E-2</v>
      </c>
      <c r="V877" s="17"/>
      <c r="W877" s="17">
        <v>2.6287803809044601E-2</v>
      </c>
      <c r="X877" s="17">
        <v>1.36227435761261E-2</v>
      </c>
      <c r="Y877" s="17">
        <v>1.9790681244979801E-2</v>
      </c>
      <c r="Z877" s="17">
        <v>0</v>
      </c>
      <c r="AA877" s="17">
        <v>2.5181338442707601E-2</v>
      </c>
      <c r="AB877" s="17"/>
      <c r="AC877" s="17">
        <v>2.1376582899039799E-2</v>
      </c>
      <c r="AD877" s="17">
        <v>1.35282037947632E-2</v>
      </c>
      <c r="AE877" s="17">
        <v>0</v>
      </c>
    </row>
    <row r="878" spans="2:31" x14ac:dyDescent="0.35">
      <c r="B878" t="s">
        <v>351</v>
      </c>
      <c r="C878" s="17">
        <v>1.14981808435352E-2</v>
      </c>
      <c r="D878" s="17">
        <v>1.48221662035382E-2</v>
      </c>
      <c r="E878" s="17">
        <v>8.3800590078568493E-3</v>
      </c>
      <c r="F878" s="17"/>
      <c r="G878" s="17">
        <v>3.2296568206103902E-2</v>
      </c>
      <c r="H878" s="17">
        <v>9.8694312750126408E-3</v>
      </c>
      <c r="I878" s="17">
        <v>0</v>
      </c>
      <c r="J878" s="17">
        <v>8.1066272041802594E-3</v>
      </c>
      <c r="K878" s="17">
        <v>5.2154834699342702E-3</v>
      </c>
      <c r="L878" s="17">
        <v>1.68314036309078E-2</v>
      </c>
      <c r="M878" s="17"/>
      <c r="N878" s="17">
        <v>2.7461508370377101E-3</v>
      </c>
      <c r="O878" s="17">
        <v>1.2265579583066E-2</v>
      </c>
      <c r="P878" s="17">
        <v>3.3116296256797198E-2</v>
      </c>
      <c r="Q878" s="17">
        <v>8.5493424992947493E-3</v>
      </c>
      <c r="R878" s="17"/>
      <c r="S878" s="17">
        <v>1.6715233418014699E-2</v>
      </c>
      <c r="T878" s="17">
        <v>2.0442073228137702E-3</v>
      </c>
      <c r="U878" s="17">
        <v>2.6596729647211301E-2</v>
      </c>
      <c r="V878" s="17"/>
      <c r="W878" s="17">
        <v>1.0081191442677899E-2</v>
      </c>
      <c r="X878" s="17">
        <v>3.3747945841083602E-3</v>
      </c>
      <c r="Y878" s="17">
        <v>0</v>
      </c>
      <c r="Z878" s="17">
        <v>0</v>
      </c>
      <c r="AA878" s="17">
        <v>1.5282775703104301E-2</v>
      </c>
      <c r="AB878" s="17"/>
      <c r="AC878" s="17">
        <v>6.7252819947101004E-3</v>
      </c>
      <c r="AD878" s="17">
        <v>4.9359261605552698E-3</v>
      </c>
      <c r="AE878" s="17">
        <v>0</v>
      </c>
    </row>
    <row r="879" spans="2:31" x14ac:dyDescent="0.35">
      <c r="B879" t="s">
        <v>325</v>
      </c>
      <c r="C879" s="17">
        <v>5.5866077173829701E-2</v>
      </c>
      <c r="D879" s="17">
        <v>4.2231712714759402E-2</v>
      </c>
      <c r="E879" s="17">
        <v>6.9259965800560402E-2</v>
      </c>
      <c r="F879" s="17"/>
      <c r="G879" s="17">
        <v>6.8150958086790198E-2</v>
      </c>
      <c r="H879" s="17">
        <v>2.10791961879087E-2</v>
      </c>
      <c r="I879" s="17">
        <v>8.1715006843910601E-2</v>
      </c>
      <c r="J879" s="17">
        <v>6.5953950891780203E-2</v>
      </c>
      <c r="K879" s="17">
        <v>5.9495208977405803E-2</v>
      </c>
      <c r="L879" s="17">
        <v>3.8081376236366697E-2</v>
      </c>
      <c r="M879" s="17"/>
      <c r="N879" s="17">
        <v>3.7749854759428603E-2</v>
      </c>
      <c r="O879" s="17">
        <v>4.5081240225754299E-2</v>
      </c>
      <c r="P879" s="17">
        <v>5.7037874287576402E-2</v>
      </c>
      <c r="Q879" s="17">
        <v>8.9316205086472894E-2</v>
      </c>
      <c r="R879" s="17"/>
      <c r="S879" s="17">
        <v>4.4025369078359002E-2</v>
      </c>
      <c r="T879" s="17">
        <v>4.63969064048542E-2</v>
      </c>
      <c r="U879" s="17">
        <v>7.0599940268076297E-2</v>
      </c>
      <c r="V879" s="17"/>
      <c r="W879" s="17">
        <v>3.1090502938391499E-2</v>
      </c>
      <c r="X879" s="17">
        <v>6.1856660544194503E-2</v>
      </c>
      <c r="Y879" s="17">
        <v>1.6099839259784799E-2</v>
      </c>
      <c r="Z879" s="17">
        <v>0.124777349809164</v>
      </c>
      <c r="AA879" s="17">
        <v>5.9115919613667398E-2</v>
      </c>
      <c r="AB879" s="17"/>
      <c r="AC879" s="17">
        <v>3.3195053365326001E-2</v>
      </c>
      <c r="AD879" s="17">
        <v>6.0003606588998101E-2</v>
      </c>
      <c r="AE879" s="17">
        <v>1.42262936178221E-2</v>
      </c>
    </row>
    <row r="880" spans="2:31" x14ac:dyDescent="0.35">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17"/>
    </row>
    <row r="881" spans="2:31" x14ac:dyDescent="0.35">
      <c r="B881" s="6" t="s">
        <v>373</v>
      </c>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c r="AD881" s="17"/>
      <c r="AE881" s="17"/>
    </row>
    <row r="882" spans="2:31" x14ac:dyDescent="0.35">
      <c r="B882" s="24" t="s">
        <v>60</v>
      </c>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row>
    <row r="883" spans="2:31" x14ac:dyDescent="0.35">
      <c r="B883" t="s">
        <v>367</v>
      </c>
      <c r="C883" s="17">
        <v>0.466160743324606</v>
      </c>
      <c r="D883" s="17">
        <v>0.44972651740991498</v>
      </c>
      <c r="E883" s="17">
        <v>0.480986905275469</v>
      </c>
      <c r="F883" s="17"/>
      <c r="G883" s="17">
        <v>0.49023246548407001</v>
      </c>
      <c r="H883" s="17">
        <v>0.50220443813604498</v>
      </c>
      <c r="I883" s="17">
        <v>0.54036451028622301</v>
      </c>
      <c r="J883" s="17">
        <v>0.47853988315047102</v>
      </c>
      <c r="K883" s="17">
        <v>0.40858939490615698</v>
      </c>
      <c r="L883" s="17">
        <v>0.41005800065093101</v>
      </c>
      <c r="M883" s="17"/>
      <c r="N883" s="17">
        <v>0.46594616171459902</v>
      </c>
      <c r="O883" s="17">
        <v>0.46690068794404999</v>
      </c>
      <c r="P883" s="17">
        <v>0.47822676128361702</v>
      </c>
      <c r="Q883" s="17">
        <v>0.45406597743844201</v>
      </c>
      <c r="R883" s="17"/>
      <c r="S883" s="17">
        <v>0.42134335374697801</v>
      </c>
      <c r="T883" s="17">
        <v>0.48859986524591598</v>
      </c>
      <c r="U883" s="17">
        <v>0.44664093835966601</v>
      </c>
      <c r="V883" s="17"/>
      <c r="W883" s="17">
        <v>0.422035853907271</v>
      </c>
      <c r="X883" s="17">
        <v>0.54446340589339404</v>
      </c>
      <c r="Y883" s="17">
        <v>0.39889918524173001</v>
      </c>
      <c r="Z883" s="17">
        <v>0.57174982294777399</v>
      </c>
      <c r="AA883" s="17">
        <v>0.457021994033117</v>
      </c>
      <c r="AB883" s="17"/>
      <c r="AC883" s="17">
        <v>0.45117736043776802</v>
      </c>
      <c r="AD883" s="17">
        <v>0.52360535353041104</v>
      </c>
      <c r="AE883" s="17">
        <v>0.44301681727115</v>
      </c>
    </row>
    <row r="884" spans="2:31" x14ac:dyDescent="0.35">
      <c r="B884" t="s">
        <v>368</v>
      </c>
      <c r="C884" s="17">
        <v>0.36423312731447799</v>
      </c>
      <c r="D884" s="17">
        <v>0.37508914719948599</v>
      </c>
      <c r="E884" s="17">
        <v>0.35375860969086897</v>
      </c>
      <c r="F884" s="17"/>
      <c r="G884" s="17">
        <v>0.29436502209694898</v>
      </c>
      <c r="H884" s="17">
        <v>0.29654830071999499</v>
      </c>
      <c r="I884" s="17">
        <v>0.328204334715687</v>
      </c>
      <c r="J884" s="17">
        <v>0.36536569825203202</v>
      </c>
      <c r="K884" s="17">
        <v>0.40541300060514002</v>
      </c>
      <c r="L884" s="17">
        <v>0.44466578399907702</v>
      </c>
      <c r="M884" s="17"/>
      <c r="N884" s="17">
        <v>0.37235473941308</v>
      </c>
      <c r="O884" s="17">
        <v>0.389376948731817</v>
      </c>
      <c r="P884" s="17">
        <v>0.34068355831643599</v>
      </c>
      <c r="Q884" s="17">
        <v>0.33638288141788403</v>
      </c>
      <c r="R884" s="17"/>
      <c r="S884" s="17">
        <v>0.39784024405129398</v>
      </c>
      <c r="T884" s="17">
        <v>0.36421169774113399</v>
      </c>
      <c r="U884" s="17">
        <v>0.37276750564037398</v>
      </c>
      <c r="V884" s="17"/>
      <c r="W884" s="17">
        <v>0.39431730353707201</v>
      </c>
      <c r="X884" s="17">
        <v>0.31215059184142302</v>
      </c>
      <c r="Y884" s="17">
        <v>0.46891932970177702</v>
      </c>
      <c r="Z884" s="17">
        <v>0.31905194045949897</v>
      </c>
      <c r="AA884" s="17">
        <v>0.40318142674270302</v>
      </c>
      <c r="AB884" s="17"/>
      <c r="AC884" s="17">
        <v>0.399407772833131</v>
      </c>
      <c r="AD884" s="17">
        <v>0.33933961810411301</v>
      </c>
      <c r="AE884" s="17">
        <v>0.42268203084825401</v>
      </c>
    </row>
    <row r="885" spans="2:31" x14ac:dyDescent="0.35">
      <c r="B885" t="s">
        <v>369</v>
      </c>
      <c r="C885" s="17">
        <v>0.119588801351164</v>
      </c>
      <c r="D885" s="17">
        <v>0.14008461508644601</v>
      </c>
      <c r="E885" s="17">
        <v>0.100647763952116</v>
      </c>
      <c r="F885" s="17"/>
      <c r="G885" s="17">
        <v>9.5749792915928306E-2</v>
      </c>
      <c r="H885" s="17">
        <v>0.142193038763827</v>
      </c>
      <c r="I885" s="17">
        <v>9.0080658440402597E-2</v>
      </c>
      <c r="J885" s="17">
        <v>0.102917557540458</v>
      </c>
      <c r="K885" s="17">
        <v>0.15399640673305401</v>
      </c>
      <c r="L885" s="17">
        <v>0.124026242744533</v>
      </c>
      <c r="M885" s="17"/>
      <c r="N885" s="17">
        <v>0.126814561462301</v>
      </c>
      <c r="O885" s="17">
        <v>0.11483218921878099</v>
      </c>
      <c r="P885" s="17">
        <v>0.11741222887061301</v>
      </c>
      <c r="Q885" s="17">
        <v>0.122189172678408</v>
      </c>
      <c r="R885" s="17"/>
      <c r="S885" s="17">
        <v>0.14207441428675499</v>
      </c>
      <c r="T885" s="17">
        <v>0.111360860099829</v>
      </c>
      <c r="U885" s="17">
        <v>0.115685164166919</v>
      </c>
      <c r="V885" s="17"/>
      <c r="W885" s="17">
        <v>0.153667850673158</v>
      </c>
      <c r="X885" s="17">
        <v>0.101087834039207</v>
      </c>
      <c r="Y885" s="17">
        <v>6.7595704488373501E-2</v>
      </c>
      <c r="Z885" s="17">
        <v>0.109198236592727</v>
      </c>
      <c r="AA885" s="17">
        <v>6.9857129937020299E-2</v>
      </c>
      <c r="AB885" s="17"/>
      <c r="AC885" s="17">
        <v>0.10122221131136901</v>
      </c>
      <c r="AD885" s="17">
        <v>9.7186129716931996E-2</v>
      </c>
      <c r="AE885" s="17">
        <v>0.101890389154404</v>
      </c>
    </row>
    <row r="886" spans="2:31" x14ac:dyDescent="0.35">
      <c r="B886" t="s">
        <v>370</v>
      </c>
      <c r="C886" s="17">
        <v>1.6226216437917999E-2</v>
      </c>
      <c r="D886" s="17">
        <v>1.1462790368496499E-2</v>
      </c>
      <c r="E886" s="17">
        <v>2.08863325955349E-2</v>
      </c>
      <c r="F886" s="17"/>
      <c r="G886" s="17">
        <v>4.3108119797282497E-2</v>
      </c>
      <c r="H886" s="17">
        <v>4.2158392375817498E-2</v>
      </c>
      <c r="I886" s="17">
        <v>5.1688120697109801E-3</v>
      </c>
      <c r="J886" s="17">
        <v>1.9649418981979399E-2</v>
      </c>
      <c r="K886" s="17">
        <v>5.2154834699342702E-3</v>
      </c>
      <c r="L886" s="17">
        <v>0</v>
      </c>
      <c r="M886" s="17"/>
      <c r="N886" s="17">
        <v>1.5739066747029001E-2</v>
      </c>
      <c r="O886" s="17">
        <v>1.0845655867786901E-2</v>
      </c>
      <c r="P886" s="17">
        <v>3.1876508344546098E-2</v>
      </c>
      <c r="Q886" s="17">
        <v>1.24520175480141E-2</v>
      </c>
      <c r="R886" s="17"/>
      <c r="S886" s="17">
        <v>1.43191320281673E-2</v>
      </c>
      <c r="T886" s="17">
        <v>1.8653179355444301E-2</v>
      </c>
      <c r="U886" s="17">
        <v>1.27664055961097E-2</v>
      </c>
      <c r="V886" s="17"/>
      <c r="W886" s="17">
        <v>7.7088982786967398E-3</v>
      </c>
      <c r="X886" s="17">
        <v>2.73964557360785E-2</v>
      </c>
      <c r="Y886" s="17">
        <v>4.8485941308334703E-2</v>
      </c>
      <c r="Z886" s="17">
        <v>0</v>
      </c>
      <c r="AA886" s="17">
        <v>5.8666716411078798E-3</v>
      </c>
      <c r="AB886" s="17"/>
      <c r="AC886" s="17">
        <v>2.03461638369383E-2</v>
      </c>
      <c r="AD886" s="17">
        <v>2.1888957505337699E-2</v>
      </c>
      <c r="AE886" s="17">
        <v>3.2410762726191797E-2</v>
      </c>
    </row>
    <row r="887" spans="2:31" x14ac:dyDescent="0.35">
      <c r="B887" t="s">
        <v>371</v>
      </c>
      <c r="C887" s="17">
        <v>6.01190369825726E-3</v>
      </c>
      <c r="D887" s="17">
        <v>5.4416511014313898E-3</v>
      </c>
      <c r="E887" s="17">
        <v>6.5936424795856796E-3</v>
      </c>
      <c r="F887" s="17"/>
      <c r="G887" s="17">
        <v>1.1951463293562101E-2</v>
      </c>
      <c r="H887" s="17">
        <v>1.68958300043155E-2</v>
      </c>
      <c r="I887" s="17">
        <v>0</v>
      </c>
      <c r="J887" s="17">
        <v>5.7713958888995498E-3</v>
      </c>
      <c r="K887" s="17">
        <v>0</v>
      </c>
      <c r="L887" s="17">
        <v>6.2064173281783097E-3</v>
      </c>
      <c r="M887" s="17"/>
      <c r="N887" s="17">
        <v>2.17199775158746E-3</v>
      </c>
      <c r="O887" s="17">
        <v>0</v>
      </c>
      <c r="P887" s="17">
        <v>1.00394731084663E-2</v>
      </c>
      <c r="Q887" s="17">
        <v>1.64314349670279E-2</v>
      </c>
      <c r="R887" s="17"/>
      <c r="S887" s="17">
        <v>6.0849276639808299E-3</v>
      </c>
      <c r="T887" s="17">
        <v>0</v>
      </c>
      <c r="U887" s="17">
        <v>1.6684777739447099E-2</v>
      </c>
      <c r="V887" s="17"/>
      <c r="W887" s="17">
        <v>5.8105294401219199E-3</v>
      </c>
      <c r="X887" s="17">
        <v>0</v>
      </c>
      <c r="Y887" s="17">
        <v>0</v>
      </c>
      <c r="Z887" s="17">
        <v>0</v>
      </c>
      <c r="AA887" s="17">
        <v>1.5282775703104301E-2</v>
      </c>
      <c r="AB887" s="17"/>
      <c r="AC887" s="17">
        <v>1.0961466555896301E-2</v>
      </c>
      <c r="AD887" s="17">
        <v>0</v>
      </c>
      <c r="AE887" s="17">
        <v>0</v>
      </c>
    </row>
    <row r="888" spans="2:31" x14ac:dyDescent="0.35">
      <c r="B888" t="s">
        <v>325</v>
      </c>
      <c r="C888" s="17">
        <v>2.77792078735765E-2</v>
      </c>
      <c r="D888" s="17">
        <v>1.8195278834226201E-2</v>
      </c>
      <c r="E888" s="17">
        <v>3.7126746006424002E-2</v>
      </c>
      <c r="F888" s="17"/>
      <c r="G888" s="17">
        <v>6.4593136412207902E-2</v>
      </c>
      <c r="H888" s="17">
        <v>0</v>
      </c>
      <c r="I888" s="17">
        <v>3.6181684487976797E-2</v>
      </c>
      <c r="J888" s="17">
        <v>2.7756046186159601E-2</v>
      </c>
      <c r="K888" s="17">
        <v>2.6785714285714302E-2</v>
      </c>
      <c r="L888" s="17">
        <v>1.50435552772806E-2</v>
      </c>
      <c r="M888" s="17"/>
      <c r="N888" s="17">
        <v>1.69734729114038E-2</v>
      </c>
      <c r="O888" s="17">
        <v>1.8044518237565199E-2</v>
      </c>
      <c r="P888" s="17">
        <v>2.17614700763216E-2</v>
      </c>
      <c r="Q888" s="17">
        <v>5.8478515950224297E-2</v>
      </c>
      <c r="R888" s="17"/>
      <c r="S888" s="17">
        <v>1.8337928222824599E-2</v>
      </c>
      <c r="T888" s="17">
        <v>1.7174397557677301E-2</v>
      </c>
      <c r="U888" s="17">
        <v>3.5455208497483598E-2</v>
      </c>
      <c r="V888" s="17"/>
      <c r="W888" s="17">
        <v>1.6459564163681401E-2</v>
      </c>
      <c r="X888" s="17">
        <v>1.4901712489898499E-2</v>
      </c>
      <c r="Y888" s="17">
        <v>1.6099839259784799E-2</v>
      </c>
      <c r="Z888" s="17">
        <v>0</v>
      </c>
      <c r="AA888" s="17">
        <v>4.8790001942948302E-2</v>
      </c>
      <c r="AB888" s="17"/>
      <c r="AC888" s="17">
        <v>1.6885025024896201E-2</v>
      </c>
      <c r="AD888" s="17">
        <v>1.7979941143206501E-2</v>
      </c>
      <c r="AE888" s="17">
        <v>0</v>
      </c>
    </row>
    <row r="889" spans="2:31" x14ac:dyDescent="0.35">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row>
    <row r="890" spans="2:31" x14ac:dyDescent="0.35">
      <c r="B890" s="6" t="s">
        <v>374</v>
      </c>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row>
    <row r="891" spans="2:31" x14ac:dyDescent="0.35">
      <c r="B891" s="24" t="s">
        <v>60</v>
      </c>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row>
    <row r="892" spans="2:31" x14ac:dyDescent="0.35">
      <c r="B892" t="s">
        <v>367</v>
      </c>
      <c r="C892" s="17">
        <v>0.28466978942186599</v>
      </c>
      <c r="D892" s="17">
        <v>0.27428220588485802</v>
      </c>
      <c r="E892" s="17">
        <v>0.29263732412864002</v>
      </c>
      <c r="F892" s="17"/>
      <c r="G892" s="17">
        <v>0.40059649078235399</v>
      </c>
      <c r="H892" s="17">
        <v>0.27569461462058298</v>
      </c>
      <c r="I892" s="17">
        <v>0.37792048286986701</v>
      </c>
      <c r="J892" s="17">
        <v>0.24961918451395601</v>
      </c>
      <c r="K892" s="17">
        <v>0.235941746740706</v>
      </c>
      <c r="L892" s="17">
        <v>0.201031867484563</v>
      </c>
      <c r="M892" s="17"/>
      <c r="N892" s="17">
        <v>0.31974711693909702</v>
      </c>
      <c r="O892" s="17">
        <v>0.25348056415428499</v>
      </c>
      <c r="P892" s="17">
        <v>0.27432862754230197</v>
      </c>
      <c r="Q892" s="17">
        <v>0.273149524504263</v>
      </c>
      <c r="R892" s="17"/>
      <c r="S892" s="17">
        <v>0.23508248898196701</v>
      </c>
      <c r="T892" s="17">
        <v>0.290711000781814</v>
      </c>
      <c r="U892" s="17">
        <v>0.27495133169629599</v>
      </c>
      <c r="V892" s="17"/>
      <c r="W892" s="17">
        <v>0.260507171312921</v>
      </c>
      <c r="X892" s="17">
        <v>0.33154999209687402</v>
      </c>
      <c r="Y892" s="17">
        <v>0.239858644075859</v>
      </c>
      <c r="Z892" s="17">
        <v>0.28999734296385199</v>
      </c>
      <c r="AA892" s="17">
        <v>0.27714353492760602</v>
      </c>
      <c r="AB892" s="17"/>
      <c r="AC892" s="17">
        <v>0.30838763111057899</v>
      </c>
      <c r="AD892" s="17">
        <v>0.32836326318792203</v>
      </c>
      <c r="AE892" s="17">
        <v>0.31795122117979202</v>
      </c>
    </row>
    <row r="893" spans="2:31" x14ac:dyDescent="0.35">
      <c r="B893" t="s">
        <v>368</v>
      </c>
      <c r="C893" s="17">
        <v>0.41147599223051101</v>
      </c>
      <c r="D893" s="17">
        <v>0.39380130822317</v>
      </c>
      <c r="E893" s="17">
        <v>0.42862063506092202</v>
      </c>
      <c r="F893" s="17"/>
      <c r="G893" s="17">
        <v>0.30503848712069598</v>
      </c>
      <c r="H893" s="17">
        <v>0.47805669931393002</v>
      </c>
      <c r="I893" s="17">
        <v>0.350851555537461</v>
      </c>
      <c r="J893" s="17">
        <v>0.43475581371743099</v>
      </c>
      <c r="K893" s="17">
        <v>0.41584396754500902</v>
      </c>
      <c r="L893" s="17">
        <v>0.47296504620001101</v>
      </c>
      <c r="M893" s="17"/>
      <c r="N893" s="17">
        <v>0.41386476901261798</v>
      </c>
      <c r="O893" s="17">
        <v>0.43230535149745503</v>
      </c>
      <c r="P893" s="17">
        <v>0.43547769927622099</v>
      </c>
      <c r="Q893" s="17">
        <v>0.35699985940546097</v>
      </c>
      <c r="R893" s="17"/>
      <c r="S893" s="17">
        <v>0.39258405933296903</v>
      </c>
      <c r="T893" s="17">
        <v>0.48910087633932497</v>
      </c>
      <c r="U893" s="17">
        <v>0.32765769085937901</v>
      </c>
      <c r="V893" s="17"/>
      <c r="W893" s="17">
        <v>0.41433611938043002</v>
      </c>
      <c r="X893" s="17">
        <v>0.41124135021371899</v>
      </c>
      <c r="Y893" s="17">
        <v>0.52772659451460702</v>
      </c>
      <c r="Z893" s="17">
        <v>0.37297651080413002</v>
      </c>
      <c r="AA893" s="17">
        <v>0.39829413740152297</v>
      </c>
      <c r="AB893" s="17"/>
      <c r="AC893" s="17">
        <v>0.40453776490194998</v>
      </c>
      <c r="AD893" s="17">
        <v>0.42345977525020101</v>
      </c>
      <c r="AE893" s="17">
        <v>0.47564922903666501</v>
      </c>
    </row>
    <row r="894" spans="2:31" x14ac:dyDescent="0.35">
      <c r="B894" t="s">
        <v>369</v>
      </c>
      <c r="C894" s="17">
        <v>0.22413634083978901</v>
      </c>
      <c r="D894" s="17">
        <v>0.25260267312399998</v>
      </c>
      <c r="E894" s="17">
        <v>0.198169640249097</v>
      </c>
      <c r="F894" s="17"/>
      <c r="G894" s="17">
        <v>0.141137736117978</v>
      </c>
      <c r="H894" s="17">
        <v>0.16745560113532901</v>
      </c>
      <c r="I894" s="17">
        <v>0.177083917710217</v>
      </c>
      <c r="J894" s="17">
        <v>0.23812825909903301</v>
      </c>
      <c r="K894" s="17">
        <v>0.29314046163155999</v>
      </c>
      <c r="L894" s="17">
        <v>0.28171529275088097</v>
      </c>
      <c r="M894" s="17"/>
      <c r="N894" s="17">
        <v>0.19967730793924399</v>
      </c>
      <c r="O894" s="17">
        <v>0.25244143246940398</v>
      </c>
      <c r="P894" s="17">
        <v>0.19946327973773001</v>
      </c>
      <c r="Q894" s="17">
        <v>0.25963794989678801</v>
      </c>
      <c r="R894" s="17"/>
      <c r="S894" s="17">
        <v>0.30337084906593298</v>
      </c>
      <c r="T894" s="17">
        <v>0.169535753536661</v>
      </c>
      <c r="U894" s="17">
        <v>0.25155286037613001</v>
      </c>
      <c r="V894" s="17"/>
      <c r="W894" s="17">
        <v>0.255945073285272</v>
      </c>
      <c r="X894" s="17">
        <v>0.21412661627847801</v>
      </c>
      <c r="Y894" s="17">
        <v>0.15904175980757199</v>
      </c>
      <c r="Z894" s="17">
        <v>0.13899448168234199</v>
      </c>
      <c r="AA894" s="17">
        <v>0.195686299653416</v>
      </c>
      <c r="AB894" s="17"/>
      <c r="AC894" s="17">
        <v>0.210219934146675</v>
      </c>
      <c r="AD894" s="17">
        <v>0.18336743515859699</v>
      </c>
      <c r="AE894" s="17">
        <v>0.18641699078447899</v>
      </c>
    </row>
    <row r="895" spans="2:31" x14ac:dyDescent="0.35">
      <c r="B895" t="s">
        <v>370</v>
      </c>
      <c r="C895" s="17">
        <v>2.1626689111922899E-2</v>
      </c>
      <c r="D895" s="17">
        <v>2.6850707942022201E-2</v>
      </c>
      <c r="E895" s="17">
        <v>1.6747052623015402E-2</v>
      </c>
      <c r="F895" s="17"/>
      <c r="G895" s="17">
        <v>5.1501761416262198E-2</v>
      </c>
      <c r="H895" s="17">
        <v>2.10791961879087E-2</v>
      </c>
      <c r="I895" s="17">
        <v>1.2429037038544999E-2</v>
      </c>
      <c r="J895" s="17">
        <v>5.7713958888995498E-3</v>
      </c>
      <c r="K895" s="17">
        <v>2.30726263270771E-2</v>
      </c>
      <c r="L895" s="17">
        <v>1.8619251984534901E-2</v>
      </c>
      <c r="M895" s="17"/>
      <c r="N895" s="17">
        <v>2.6396599071680502E-2</v>
      </c>
      <c r="O895" s="17">
        <v>1.1960630346418999E-2</v>
      </c>
      <c r="P895" s="17">
        <v>2.6781206630554801E-2</v>
      </c>
      <c r="Q895" s="17">
        <v>2.29631923462927E-2</v>
      </c>
      <c r="R895" s="17"/>
      <c r="S895" s="17">
        <v>2.9610725226368099E-2</v>
      </c>
      <c r="T895" s="17">
        <v>1.48001816581852E-2</v>
      </c>
      <c r="U895" s="17">
        <v>2.2751331214639701E-2</v>
      </c>
      <c r="V895" s="17"/>
      <c r="W895" s="17">
        <v>2.4507615606522301E-2</v>
      </c>
      <c r="X895" s="17">
        <v>1.67116835476162E-2</v>
      </c>
      <c r="Y895" s="17">
        <v>3.7482481097196901E-2</v>
      </c>
      <c r="Z895" s="17">
        <v>8.8833427956948902E-2</v>
      </c>
      <c r="AA895" s="17">
        <v>2.2823422026447399E-2</v>
      </c>
      <c r="AB895" s="17"/>
      <c r="AC895" s="17">
        <v>2.4719989980243901E-2</v>
      </c>
      <c r="AD895" s="17">
        <v>2.5421024469191301E-2</v>
      </c>
      <c r="AE895" s="17">
        <v>1.9982558999064402E-2</v>
      </c>
    </row>
    <row r="896" spans="2:31" x14ac:dyDescent="0.35">
      <c r="B896" t="s">
        <v>371</v>
      </c>
      <c r="C896" s="17">
        <v>1.77606980260391E-2</v>
      </c>
      <c r="D896" s="17">
        <v>2.4769932645033899E-2</v>
      </c>
      <c r="E896" s="17">
        <v>1.1147548824836999E-2</v>
      </c>
      <c r="F896" s="17"/>
      <c r="G896" s="17">
        <v>5.1501761416262198E-2</v>
      </c>
      <c r="H896" s="17">
        <v>2.6765261279328201E-2</v>
      </c>
      <c r="I896" s="17">
        <v>7.2602249688339801E-3</v>
      </c>
      <c r="J896" s="17">
        <v>1.15427917777991E-2</v>
      </c>
      <c r="K896" s="17">
        <v>1.41440548985057E-2</v>
      </c>
      <c r="L896" s="17">
        <v>6.2064173281783097E-3</v>
      </c>
      <c r="M896" s="17"/>
      <c r="N896" s="17">
        <v>1.1686440820739601E-2</v>
      </c>
      <c r="O896" s="17">
        <v>1.5649650856908299E-2</v>
      </c>
      <c r="P896" s="17">
        <v>2.89002422491762E-2</v>
      </c>
      <c r="Q896" s="17">
        <v>1.89213448266345E-2</v>
      </c>
      <c r="R896" s="17"/>
      <c r="S896" s="17">
        <v>1.48002069095219E-2</v>
      </c>
      <c r="T896" s="17">
        <v>9.12879325819352E-3</v>
      </c>
      <c r="U896" s="17">
        <v>4.6820428707303498E-2</v>
      </c>
      <c r="V896" s="17"/>
      <c r="W896" s="17">
        <v>1.9635346822746799E-2</v>
      </c>
      <c r="X896" s="17">
        <v>7.2310649552675098E-3</v>
      </c>
      <c r="Y896" s="17">
        <v>1.9790681244979801E-2</v>
      </c>
      <c r="Z896" s="17">
        <v>0.109198236592727</v>
      </c>
      <c r="AA896" s="17">
        <v>2.3523229284753502E-2</v>
      </c>
      <c r="AB896" s="17"/>
      <c r="AC896" s="17">
        <v>2.5568548265799001E-2</v>
      </c>
      <c r="AD896" s="17">
        <v>1.17171101929465E-2</v>
      </c>
      <c r="AE896" s="17">
        <v>0</v>
      </c>
    </row>
    <row r="897" spans="2:31" x14ac:dyDescent="0.35">
      <c r="B897" t="s">
        <v>325</v>
      </c>
      <c r="C897" s="17">
        <v>4.0330490369871901E-2</v>
      </c>
      <c r="D897" s="17">
        <v>2.76931721809156E-2</v>
      </c>
      <c r="E897" s="17">
        <v>5.2677799113488598E-2</v>
      </c>
      <c r="F897" s="17"/>
      <c r="G897" s="17">
        <v>5.0223763146446998E-2</v>
      </c>
      <c r="H897" s="17">
        <v>3.0948627462921399E-2</v>
      </c>
      <c r="I897" s="17">
        <v>7.4454781875076703E-2</v>
      </c>
      <c r="J897" s="17">
        <v>6.0182555002880701E-2</v>
      </c>
      <c r="K897" s="17">
        <v>1.7857142857142901E-2</v>
      </c>
      <c r="L897" s="17">
        <v>1.9462124251831799E-2</v>
      </c>
      <c r="M897" s="17"/>
      <c r="N897" s="17">
        <v>2.86277662166214E-2</v>
      </c>
      <c r="O897" s="17">
        <v>3.4162370675528402E-2</v>
      </c>
      <c r="P897" s="17">
        <v>3.5048944564015298E-2</v>
      </c>
      <c r="Q897" s="17">
        <v>6.8328129020560999E-2</v>
      </c>
      <c r="R897" s="17"/>
      <c r="S897" s="17">
        <v>2.45516704832421E-2</v>
      </c>
      <c r="T897" s="17">
        <v>2.67233944258208E-2</v>
      </c>
      <c r="U897" s="17">
        <v>7.6266357146251698E-2</v>
      </c>
      <c r="V897" s="17"/>
      <c r="W897" s="17">
        <v>2.5068673592106901E-2</v>
      </c>
      <c r="X897" s="17">
        <v>1.91392929080458E-2</v>
      </c>
      <c r="Y897" s="17">
        <v>1.6099839259784799E-2</v>
      </c>
      <c r="Z897" s="17">
        <v>0</v>
      </c>
      <c r="AA897" s="17">
        <v>8.2529376706253904E-2</v>
      </c>
      <c r="AB897" s="17"/>
      <c r="AC897" s="17">
        <v>2.6566131594753E-2</v>
      </c>
      <c r="AD897" s="17">
        <v>2.7671391741143199E-2</v>
      </c>
      <c r="AE897" s="17">
        <v>0</v>
      </c>
    </row>
    <row r="898" spans="2:31" x14ac:dyDescent="0.35">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row>
    <row r="899" spans="2:31" x14ac:dyDescent="0.35">
      <c r="B899" s="6" t="s">
        <v>375</v>
      </c>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c r="AD899" s="17"/>
      <c r="AE899" s="17"/>
    </row>
    <row r="900" spans="2:31" x14ac:dyDescent="0.35">
      <c r="B900" s="24" t="s">
        <v>60</v>
      </c>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row>
    <row r="901" spans="2:31" x14ac:dyDescent="0.35">
      <c r="B901" t="s">
        <v>367</v>
      </c>
      <c r="C901" s="17">
        <v>0.33877128983508698</v>
      </c>
      <c r="D901" s="17">
        <v>0.34997132399259701</v>
      </c>
      <c r="E901" s="17">
        <v>0.32636758999619098</v>
      </c>
      <c r="F901" s="17"/>
      <c r="G901" s="17">
        <v>0.35279063760810597</v>
      </c>
      <c r="H901" s="17">
        <v>0.33759186954642501</v>
      </c>
      <c r="I901" s="17">
        <v>0.35613980796336497</v>
      </c>
      <c r="J901" s="17">
        <v>0.330552091757154</v>
      </c>
      <c r="K901" s="17">
        <v>0.35731446042128001</v>
      </c>
      <c r="L901" s="17">
        <v>0.30286316153730602</v>
      </c>
      <c r="M901" s="17"/>
      <c r="N901" s="17">
        <v>0.39304803884579298</v>
      </c>
      <c r="O901" s="17">
        <v>0.30499081373932002</v>
      </c>
      <c r="P901" s="17">
        <v>0.34326557988115503</v>
      </c>
      <c r="Q901" s="17">
        <v>0.28992624567818098</v>
      </c>
      <c r="R901" s="17"/>
      <c r="S901" s="17">
        <v>0.31751002131800599</v>
      </c>
      <c r="T901" s="17">
        <v>0.35445793185621299</v>
      </c>
      <c r="U901" s="17">
        <v>0.30226008920849101</v>
      </c>
      <c r="V901" s="17"/>
      <c r="W901" s="17">
        <v>0.32027023376658897</v>
      </c>
      <c r="X901" s="17">
        <v>0.38509858410450598</v>
      </c>
      <c r="Y901" s="17">
        <v>0.254463309206094</v>
      </c>
      <c r="Z901" s="17">
        <v>0.53819650395881802</v>
      </c>
      <c r="AA901" s="17">
        <v>0.32919619346493301</v>
      </c>
      <c r="AB901" s="17"/>
      <c r="AC901" s="17">
        <v>0.36903921185536998</v>
      </c>
      <c r="AD901" s="17">
        <v>0.36966832276509698</v>
      </c>
      <c r="AE901" s="17">
        <v>0.31500669720687202</v>
      </c>
    </row>
    <row r="902" spans="2:31" x14ac:dyDescent="0.35">
      <c r="B902" t="s">
        <v>368</v>
      </c>
      <c r="C902" s="17">
        <v>0.399973775784771</v>
      </c>
      <c r="D902" s="17">
        <v>0.39173419159737799</v>
      </c>
      <c r="E902" s="17">
        <v>0.40800892250334903</v>
      </c>
      <c r="F902" s="17"/>
      <c r="G902" s="17">
        <v>0.32666159030305297</v>
      </c>
      <c r="H902" s="17">
        <v>0.44158437202953199</v>
      </c>
      <c r="I902" s="17">
        <v>0.4617269026129</v>
      </c>
      <c r="J902" s="17">
        <v>0.41153686536322898</v>
      </c>
      <c r="K902" s="17">
        <v>0.33097963815397502</v>
      </c>
      <c r="L902" s="17">
        <v>0.42604653201454201</v>
      </c>
      <c r="M902" s="17"/>
      <c r="N902" s="17">
        <v>0.38631433617797201</v>
      </c>
      <c r="O902" s="17">
        <v>0.42113152142749199</v>
      </c>
      <c r="P902" s="17">
        <v>0.44534384514324399</v>
      </c>
      <c r="Q902" s="17">
        <v>0.361619218335409</v>
      </c>
      <c r="R902" s="17"/>
      <c r="S902" s="17">
        <v>0.372875384689069</v>
      </c>
      <c r="T902" s="17">
        <v>0.44405638122381003</v>
      </c>
      <c r="U902" s="17">
        <v>0.40446359984289498</v>
      </c>
      <c r="V902" s="17"/>
      <c r="W902" s="17">
        <v>0.39407734748223</v>
      </c>
      <c r="X902" s="17">
        <v>0.39530494370726399</v>
      </c>
      <c r="Y902" s="17">
        <v>0.55656813112413805</v>
      </c>
      <c r="Z902" s="17">
        <v>0.19427459065033501</v>
      </c>
      <c r="AA902" s="17">
        <v>0.407192207669616</v>
      </c>
      <c r="AB902" s="17"/>
      <c r="AC902" s="17">
        <v>0.353286424684363</v>
      </c>
      <c r="AD902" s="17">
        <v>0.41536628007014098</v>
      </c>
      <c r="AE902" s="17">
        <v>0.55625057077434803</v>
      </c>
    </row>
    <row r="903" spans="2:31" x14ac:dyDescent="0.35">
      <c r="B903" t="s">
        <v>369</v>
      </c>
      <c r="C903" s="17">
        <v>0.197589748585379</v>
      </c>
      <c r="D903" s="17">
        <v>0.208314658764743</v>
      </c>
      <c r="E903" s="17">
        <v>0.18846982487023201</v>
      </c>
      <c r="F903" s="17"/>
      <c r="G903" s="17">
        <v>0.191361499264425</v>
      </c>
      <c r="H903" s="17">
        <v>0.175822333502516</v>
      </c>
      <c r="I903" s="17">
        <v>0.13352256789721301</v>
      </c>
      <c r="J903" s="17">
        <v>0.163100112543339</v>
      </c>
      <c r="K903" s="17">
        <v>0.27599161571045999</v>
      </c>
      <c r="L903" s="17">
        <v>0.21796537493450399</v>
      </c>
      <c r="M903" s="17"/>
      <c r="N903" s="17">
        <v>0.17788836564447599</v>
      </c>
      <c r="O903" s="17">
        <v>0.21278671740993499</v>
      </c>
      <c r="P903" s="17">
        <v>0.15262453851265201</v>
      </c>
      <c r="Q903" s="17">
        <v>0.24569246016531901</v>
      </c>
      <c r="R903" s="17"/>
      <c r="S903" s="17">
        <v>0.25434907054332201</v>
      </c>
      <c r="T903" s="17">
        <v>0.15432807025138001</v>
      </c>
      <c r="U903" s="17">
        <v>0.21946364793586501</v>
      </c>
      <c r="V903" s="17"/>
      <c r="W903" s="17">
        <v>0.22377960823038001</v>
      </c>
      <c r="X903" s="17">
        <v>0.17957997124916</v>
      </c>
      <c r="Y903" s="17">
        <v>0.14066904189041399</v>
      </c>
      <c r="Z903" s="17">
        <v>0.15833066879811999</v>
      </c>
      <c r="AA903" s="17">
        <v>0.17441444352001501</v>
      </c>
      <c r="AB903" s="17"/>
      <c r="AC903" s="17">
        <v>0.221952008259407</v>
      </c>
      <c r="AD903" s="17">
        <v>0.15318248484371499</v>
      </c>
      <c r="AE903" s="17">
        <v>0.11055826291041</v>
      </c>
    </row>
    <row r="904" spans="2:31" x14ac:dyDescent="0.35">
      <c r="B904" t="s">
        <v>370</v>
      </c>
      <c r="C904" s="17">
        <v>1.2642691133253401E-2</v>
      </c>
      <c r="D904" s="17">
        <v>7.2403006981265998E-3</v>
      </c>
      <c r="E904" s="17">
        <v>1.7894149138760199E-2</v>
      </c>
      <c r="F904" s="17"/>
      <c r="G904" s="17">
        <v>4.4248031499666003E-2</v>
      </c>
      <c r="H904" s="17">
        <v>0</v>
      </c>
      <c r="I904" s="17">
        <v>5.1688120697109801E-3</v>
      </c>
      <c r="J904" s="17">
        <v>2.54208148708789E-2</v>
      </c>
      <c r="K904" s="17">
        <v>0</v>
      </c>
      <c r="L904" s="17">
        <v>1.0624986302729501E-2</v>
      </c>
      <c r="M904" s="17"/>
      <c r="N904" s="17">
        <v>7.3779840053190601E-3</v>
      </c>
      <c r="O904" s="17">
        <v>9.6516515421144703E-3</v>
      </c>
      <c r="P904" s="17">
        <v>1.9292031397924899E-2</v>
      </c>
      <c r="Q904" s="17">
        <v>2.0082527054176999E-2</v>
      </c>
      <c r="R904" s="17"/>
      <c r="S904" s="17">
        <v>1.4737323622574501E-2</v>
      </c>
      <c r="T904" s="17">
        <v>5.6990291416262702E-3</v>
      </c>
      <c r="U904" s="17">
        <v>1.8075517728236901E-2</v>
      </c>
      <c r="V904" s="17"/>
      <c r="W904" s="17">
        <v>1.3490361191564999E-2</v>
      </c>
      <c r="X904" s="17">
        <v>9.7664732049669405E-3</v>
      </c>
      <c r="Y904" s="17">
        <v>1.6099839259784799E-2</v>
      </c>
      <c r="Z904" s="17">
        <v>0</v>
      </c>
      <c r="AA904" s="17">
        <v>1.4107125222757101E-2</v>
      </c>
      <c r="AB904" s="17"/>
      <c r="AC904" s="17">
        <v>1.6280656301154099E-2</v>
      </c>
      <c r="AD904" s="17">
        <v>1.42843036479196E-2</v>
      </c>
      <c r="AE904" s="17">
        <v>0</v>
      </c>
    </row>
    <row r="905" spans="2:31" x14ac:dyDescent="0.35">
      <c r="B905" t="s">
        <v>371</v>
      </c>
      <c r="C905" s="17">
        <v>8.6983630530549604E-3</v>
      </c>
      <c r="D905" s="17">
        <v>1.2652232246062E-2</v>
      </c>
      <c r="E905" s="17">
        <v>4.9601837856519801E-3</v>
      </c>
      <c r="F905" s="17"/>
      <c r="G905" s="17">
        <v>1.43693732657608E-2</v>
      </c>
      <c r="H905" s="17">
        <v>0</v>
      </c>
      <c r="I905" s="17">
        <v>5.1688120697109801E-3</v>
      </c>
      <c r="J905" s="17">
        <v>5.7713958888995498E-3</v>
      </c>
      <c r="K905" s="17">
        <v>5.2154834699342702E-3</v>
      </c>
      <c r="L905" s="17">
        <v>1.8619251984534901E-2</v>
      </c>
      <c r="M905" s="17"/>
      <c r="N905" s="17">
        <v>7.9991444041962699E-3</v>
      </c>
      <c r="O905" s="17">
        <v>1.2740999672217901E-2</v>
      </c>
      <c r="P905" s="17">
        <v>0</v>
      </c>
      <c r="Q905" s="17">
        <v>1.20344294913371E-2</v>
      </c>
      <c r="R905" s="17"/>
      <c r="S905" s="17">
        <v>1.6949691514714999E-2</v>
      </c>
      <c r="T905" s="17">
        <v>2.3358506525386099E-3</v>
      </c>
      <c r="U905" s="17">
        <v>7.4572934639824803E-3</v>
      </c>
      <c r="V905" s="17"/>
      <c r="W905" s="17">
        <v>1.6185349602464299E-2</v>
      </c>
      <c r="X905" s="17">
        <v>0</v>
      </c>
      <c r="Y905" s="17">
        <v>1.6099839259784799E-2</v>
      </c>
      <c r="Z905" s="17">
        <v>0.109198236592727</v>
      </c>
      <c r="AA905" s="17">
        <v>0</v>
      </c>
      <c r="AB905" s="17"/>
      <c r="AC905" s="17">
        <v>1.3450563989420201E-2</v>
      </c>
      <c r="AD905" s="17">
        <v>5.2880259511867899E-3</v>
      </c>
      <c r="AE905" s="17">
        <v>0</v>
      </c>
    </row>
    <row r="906" spans="2:31" x14ac:dyDescent="0.35">
      <c r="B906" t="s">
        <v>325</v>
      </c>
      <c r="C906" s="17">
        <v>4.2324131608455301E-2</v>
      </c>
      <c r="D906" s="17">
        <v>3.0087292701094202E-2</v>
      </c>
      <c r="E906" s="17">
        <v>5.4299329705816197E-2</v>
      </c>
      <c r="F906" s="17"/>
      <c r="G906" s="17">
        <v>7.0568868058988904E-2</v>
      </c>
      <c r="H906" s="17">
        <v>4.50014249215272E-2</v>
      </c>
      <c r="I906" s="17">
        <v>3.8273097387099803E-2</v>
      </c>
      <c r="J906" s="17">
        <v>6.3618719576499505E-2</v>
      </c>
      <c r="K906" s="17">
        <v>3.0498802244351499E-2</v>
      </c>
      <c r="L906" s="17">
        <v>2.38806932263829E-2</v>
      </c>
      <c r="M906" s="17"/>
      <c r="N906" s="17">
        <v>2.7372130922244099E-2</v>
      </c>
      <c r="O906" s="17">
        <v>3.8698296208921103E-2</v>
      </c>
      <c r="P906" s="17">
        <v>3.9474005065023798E-2</v>
      </c>
      <c r="Q906" s="17">
        <v>7.06451192755774E-2</v>
      </c>
      <c r="R906" s="17"/>
      <c r="S906" s="17">
        <v>2.3578508312313999E-2</v>
      </c>
      <c r="T906" s="17">
        <v>3.9122736874430998E-2</v>
      </c>
      <c r="U906" s="17">
        <v>4.8279851820529802E-2</v>
      </c>
      <c r="V906" s="17"/>
      <c r="W906" s="17">
        <v>3.2197099726771601E-2</v>
      </c>
      <c r="X906" s="17">
        <v>3.0250027734102399E-2</v>
      </c>
      <c r="Y906" s="17">
        <v>1.6099839259784799E-2</v>
      </c>
      <c r="Z906" s="17">
        <v>0</v>
      </c>
      <c r="AA906" s="17">
        <v>7.5090030122679202E-2</v>
      </c>
      <c r="AB906" s="17"/>
      <c r="AC906" s="17">
        <v>2.5991134910286599E-2</v>
      </c>
      <c r="AD906" s="17">
        <v>4.2210582721941198E-2</v>
      </c>
      <c r="AE906" s="17">
        <v>1.81844691083697E-2</v>
      </c>
    </row>
    <row r="907" spans="2:31" x14ac:dyDescent="0.35">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17"/>
    </row>
    <row r="908" spans="2:31" x14ac:dyDescent="0.35">
      <c r="B908" s="6" t="s">
        <v>376</v>
      </c>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c r="AE908" s="17"/>
    </row>
    <row r="909" spans="2:31" x14ac:dyDescent="0.35">
      <c r="B909" s="24" t="s">
        <v>60</v>
      </c>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c r="AD909" s="17"/>
      <c r="AE909" s="17"/>
    </row>
    <row r="910" spans="2:31" x14ac:dyDescent="0.35">
      <c r="B910" t="s">
        <v>367</v>
      </c>
      <c r="C910" s="17">
        <v>0.30460541310269501</v>
      </c>
      <c r="D910" s="17">
        <v>0.29808388327622598</v>
      </c>
      <c r="E910" s="17">
        <v>0.308984796529924</v>
      </c>
      <c r="F910" s="17"/>
      <c r="G910" s="17">
        <v>0.35406863587792098</v>
      </c>
      <c r="H910" s="17">
        <v>0.338932203184309</v>
      </c>
      <c r="I910" s="17">
        <v>0.36340003293219902</v>
      </c>
      <c r="J910" s="17">
        <v>0.27160383481121603</v>
      </c>
      <c r="K910" s="17">
        <v>0.25379888959784802</v>
      </c>
      <c r="L910" s="17">
        <v>0.267412505921864</v>
      </c>
      <c r="M910" s="17"/>
      <c r="N910" s="17">
        <v>0.34222342360734698</v>
      </c>
      <c r="O910" s="17">
        <v>0.28102863377402898</v>
      </c>
      <c r="P910" s="17">
        <v>0.340700221918456</v>
      </c>
      <c r="Q910" s="17">
        <v>0.248648544082407</v>
      </c>
      <c r="R910" s="17"/>
      <c r="S910" s="17">
        <v>0.25981987355825398</v>
      </c>
      <c r="T910" s="17">
        <v>0.331084212644641</v>
      </c>
      <c r="U910" s="17">
        <v>0.285647173799079</v>
      </c>
      <c r="V910" s="17"/>
      <c r="W910" s="17">
        <v>0.276004000326521</v>
      </c>
      <c r="X910" s="17">
        <v>0.36156323622280601</v>
      </c>
      <c r="Y910" s="17">
        <v>0.29317733010213198</v>
      </c>
      <c r="Z910" s="17">
        <v>0.28999734296385199</v>
      </c>
      <c r="AA910" s="17">
        <v>0.27135410920603398</v>
      </c>
      <c r="AB910" s="17"/>
      <c r="AC910" s="17">
        <v>0.32390795629292002</v>
      </c>
      <c r="AD910" s="17">
        <v>0.34166570664432799</v>
      </c>
      <c r="AE910" s="17">
        <v>0.282723484482517</v>
      </c>
    </row>
    <row r="911" spans="2:31" x14ac:dyDescent="0.35">
      <c r="B911" t="s">
        <v>368</v>
      </c>
      <c r="C911" s="17">
        <v>0.44516825600432403</v>
      </c>
      <c r="D911" s="17">
        <v>0.46197865866488302</v>
      </c>
      <c r="E911" s="17">
        <v>0.42946181590799198</v>
      </c>
      <c r="F911" s="17"/>
      <c r="G911" s="17">
        <v>0.31101421876747698</v>
      </c>
      <c r="H911" s="17">
        <v>0.39792328074588801</v>
      </c>
      <c r="I911" s="17">
        <v>0.45545266391553102</v>
      </c>
      <c r="J911" s="17">
        <v>0.45096906812579202</v>
      </c>
      <c r="K911" s="17">
        <v>0.45977852775182299</v>
      </c>
      <c r="L911" s="17">
        <v>0.53681706783542105</v>
      </c>
      <c r="M911" s="17"/>
      <c r="N911" s="17">
        <v>0.45882477528709598</v>
      </c>
      <c r="O911" s="17">
        <v>0.470714871606211</v>
      </c>
      <c r="P911" s="17">
        <v>0.34920679122554199</v>
      </c>
      <c r="Q911" s="17">
        <v>0.46217244268612401</v>
      </c>
      <c r="R911" s="17"/>
      <c r="S911" s="17">
        <v>0.453753233865758</v>
      </c>
      <c r="T911" s="17">
        <v>0.47379370033192703</v>
      </c>
      <c r="U911" s="17">
        <v>0.44219485382594298</v>
      </c>
      <c r="V911" s="17"/>
      <c r="W911" s="17">
        <v>0.45165650566118498</v>
      </c>
      <c r="X911" s="17">
        <v>0.434520262092007</v>
      </c>
      <c r="Y911" s="17">
        <v>0.523412379849302</v>
      </c>
      <c r="Z911" s="17">
        <v>0.53130717960225005</v>
      </c>
      <c r="AA911" s="17">
        <v>0.44474850171617403</v>
      </c>
      <c r="AB911" s="17"/>
      <c r="AC911" s="17">
        <v>0.421332181064834</v>
      </c>
      <c r="AD911" s="17">
        <v>0.44183783964234602</v>
      </c>
      <c r="AE911" s="17">
        <v>0.53312995204575997</v>
      </c>
    </row>
    <row r="912" spans="2:31" x14ac:dyDescent="0.35">
      <c r="B912" t="s">
        <v>369</v>
      </c>
      <c r="C912" s="17">
        <v>0.17222576610472701</v>
      </c>
      <c r="D912" s="17">
        <v>0.17453849531718599</v>
      </c>
      <c r="E912" s="17">
        <v>0.171018928070472</v>
      </c>
      <c r="F912" s="17"/>
      <c r="G912" s="17">
        <v>0.15067128943934099</v>
      </c>
      <c r="H912" s="17">
        <v>0.191377829868948</v>
      </c>
      <c r="I912" s="17">
        <v>0.107678507548659</v>
      </c>
      <c r="J912" s="17">
        <v>0.210372212912874</v>
      </c>
      <c r="K912" s="17">
        <v>0.229138066120263</v>
      </c>
      <c r="L912" s="17">
        <v>0.153270481031797</v>
      </c>
      <c r="M912" s="17"/>
      <c r="N912" s="17">
        <v>0.12874602928304901</v>
      </c>
      <c r="O912" s="17">
        <v>0.19075648787025901</v>
      </c>
      <c r="P912" s="17">
        <v>0.22392585460984199</v>
      </c>
      <c r="Q912" s="17">
        <v>0.18372550910662699</v>
      </c>
      <c r="R912" s="17"/>
      <c r="S912" s="17">
        <v>0.220745083078181</v>
      </c>
      <c r="T912" s="17">
        <v>0.13385027268445199</v>
      </c>
      <c r="U912" s="17">
        <v>0.181093760905287</v>
      </c>
      <c r="V912" s="17"/>
      <c r="W912" s="17">
        <v>0.209883900250454</v>
      </c>
      <c r="X912" s="17">
        <v>0.144762854246726</v>
      </c>
      <c r="Y912" s="17">
        <v>9.7539560010670101E-2</v>
      </c>
      <c r="Z912" s="17">
        <v>6.9497240841171107E-2</v>
      </c>
      <c r="AA912" s="17">
        <v>0.176812589338013</v>
      </c>
      <c r="AB912" s="17"/>
      <c r="AC912" s="17">
        <v>0.20005300669051901</v>
      </c>
      <c r="AD912" s="17">
        <v>0.14629753671789</v>
      </c>
      <c r="AE912" s="17">
        <v>0.18414656347172301</v>
      </c>
    </row>
    <row r="913" spans="2:31" x14ac:dyDescent="0.35">
      <c r="B913" t="s">
        <v>370</v>
      </c>
      <c r="C913" s="17">
        <v>3.0953272342076801E-2</v>
      </c>
      <c r="D913" s="17">
        <v>3.2351798150445497E-2</v>
      </c>
      <c r="E913" s="17">
        <v>2.9794445140547601E-2</v>
      </c>
      <c r="F913" s="17"/>
      <c r="G913" s="17">
        <v>9.9307614590510504E-2</v>
      </c>
      <c r="H913" s="17">
        <v>5.0687490012946701E-2</v>
      </c>
      <c r="I913" s="17">
        <v>7.2602249688339801E-3</v>
      </c>
      <c r="J913" s="17">
        <v>1.7314187666698701E-2</v>
      </c>
      <c r="K913" s="17">
        <v>1.5646450409802799E-2</v>
      </c>
      <c r="L913" s="17">
        <v>1.68314036309078E-2</v>
      </c>
      <c r="M913" s="17"/>
      <c r="N913" s="17">
        <v>2.8961887831313399E-2</v>
      </c>
      <c r="O913" s="17">
        <v>2.8532391929734401E-2</v>
      </c>
      <c r="P913" s="17">
        <v>4.1673390626902597E-2</v>
      </c>
      <c r="Q913" s="17">
        <v>3.05435532075897E-2</v>
      </c>
      <c r="R913" s="17"/>
      <c r="S913" s="17">
        <v>2.6939821582835199E-2</v>
      </c>
      <c r="T913" s="17">
        <v>2.9948462515947301E-2</v>
      </c>
      <c r="U913" s="17">
        <v>2.88881306276547E-2</v>
      </c>
      <c r="V913" s="17"/>
      <c r="W913" s="17">
        <v>2.8041899666596599E-2</v>
      </c>
      <c r="X913" s="17">
        <v>2.5952028374926099E-2</v>
      </c>
      <c r="Y913" s="17">
        <v>3.3880370273346498E-2</v>
      </c>
      <c r="Z913" s="17">
        <v>0.109198236592727</v>
      </c>
      <c r="AA913" s="17">
        <v>2.8925977271250299E-2</v>
      </c>
      <c r="AB913" s="17"/>
      <c r="AC913" s="17">
        <v>2.6199945831350099E-2</v>
      </c>
      <c r="AD913" s="17">
        <v>3.4523164442926399E-2</v>
      </c>
      <c r="AE913" s="17">
        <v>0</v>
      </c>
    </row>
    <row r="914" spans="2:31" x14ac:dyDescent="0.35">
      <c r="B914" t="s">
        <v>371</v>
      </c>
      <c r="C914" s="17">
        <v>9.5334039441066602E-3</v>
      </c>
      <c r="D914" s="17">
        <v>7.2403006981265998E-3</v>
      </c>
      <c r="E914" s="17">
        <v>1.17868688373634E-2</v>
      </c>
      <c r="F914" s="17"/>
      <c r="G914" s="17">
        <v>2.0345104912541899E-2</v>
      </c>
      <c r="H914" s="17">
        <v>7.0263987293029103E-3</v>
      </c>
      <c r="I914" s="17">
        <v>1.0337624139422E-2</v>
      </c>
      <c r="J914" s="17">
        <v>5.7713958888995498E-3</v>
      </c>
      <c r="K914" s="17">
        <v>8.9285714285714298E-3</v>
      </c>
      <c r="L914" s="17">
        <v>6.2064173281783097E-3</v>
      </c>
      <c r="M914" s="17"/>
      <c r="N914" s="17">
        <v>1.6617903905987701E-2</v>
      </c>
      <c r="O914" s="17">
        <v>0</v>
      </c>
      <c r="P914" s="17">
        <v>1.0755629765709301E-2</v>
      </c>
      <c r="Q914" s="17">
        <v>6.0172147456685303E-3</v>
      </c>
      <c r="R914" s="17"/>
      <c r="S914" s="17">
        <v>1.82120227786262E-2</v>
      </c>
      <c r="T914" s="17">
        <v>2.3358506525386099E-3</v>
      </c>
      <c r="U914" s="17">
        <v>5.3091121321272201E-3</v>
      </c>
      <c r="V914" s="17"/>
      <c r="W914" s="17">
        <v>1.5860942350179999E-2</v>
      </c>
      <c r="X914" s="17">
        <v>0</v>
      </c>
      <c r="Y914" s="17">
        <v>5.1990359764549299E-2</v>
      </c>
      <c r="Z914" s="17">
        <v>0</v>
      </c>
      <c r="AA914" s="17">
        <v>0</v>
      </c>
      <c r="AB914" s="17"/>
      <c r="AC914" s="17">
        <v>1.64624383804087E-2</v>
      </c>
      <c r="AD914" s="17">
        <v>8.1080888220959497E-3</v>
      </c>
      <c r="AE914" s="17">
        <v>0</v>
      </c>
    </row>
    <row r="915" spans="2:31" x14ac:dyDescent="0.35">
      <c r="B915" t="s">
        <v>325</v>
      </c>
      <c r="C915" s="17">
        <v>3.7513888502071699E-2</v>
      </c>
      <c r="D915" s="17">
        <v>2.5806863893133799E-2</v>
      </c>
      <c r="E915" s="17">
        <v>4.8953145513701002E-2</v>
      </c>
      <c r="F915" s="17"/>
      <c r="G915" s="17">
        <v>6.4593136412207902E-2</v>
      </c>
      <c r="H915" s="17">
        <v>1.40527974586058E-2</v>
      </c>
      <c r="I915" s="17">
        <v>5.5870946495355803E-2</v>
      </c>
      <c r="J915" s="17">
        <v>4.39693005945202E-2</v>
      </c>
      <c r="K915" s="17">
        <v>3.2709494691691501E-2</v>
      </c>
      <c r="L915" s="17">
        <v>1.9462124251831799E-2</v>
      </c>
      <c r="M915" s="17"/>
      <c r="N915" s="17">
        <v>2.46259800852064E-2</v>
      </c>
      <c r="O915" s="17">
        <v>2.8967614819766299E-2</v>
      </c>
      <c r="P915" s="17">
        <v>3.3738111853547602E-2</v>
      </c>
      <c r="Q915" s="17">
        <v>6.8892736171583605E-2</v>
      </c>
      <c r="R915" s="17"/>
      <c r="S915" s="17">
        <v>2.0529965136346501E-2</v>
      </c>
      <c r="T915" s="17">
        <v>2.89875011704941E-2</v>
      </c>
      <c r="U915" s="17">
        <v>5.6866968709908601E-2</v>
      </c>
      <c r="V915" s="17"/>
      <c r="W915" s="17">
        <v>1.85527517450635E-2</v>
      </c>
      <c r="X915" s="17">
        <v>3.3201619063535297E-2</v>
      </c>
      <c r="Y915" s="17">
        <v>0</v>
      </c>
      <c r="Z915" s="17">
        <v>0</v>
      </c>
      <c r="AA915" s="17">
        <v>7.8158822468528899E-2</v>
      </c>
      <c r="AB915" s="17"/>
      <c r="AC915" s="17">
        <v>1.20444717399678E-2</v>
      </c>
      <c r="AD915" s="17">
        <v>2.7567663730414301E-2</v>
      </c>
      <c r="AE915" s="17">
        <v>0</v>
      </c>
    </row>
    <row r="916" spans="2:31" x14ac:dyDescent="0.35">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row>
    <row r="917" spans="2:31" x14ac:dyDescent="0.35">
      <c r="B917" s="6" t="s">
        <v>377</v>
      </c>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row>
    <row r="918" spans="2:31" x14ac:dyDescent="0.35">
      <c r="B918" s="24" t="s">
        <v>60</v>
      </c>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c r="AD918" s="17"/>
      <c r="AE918" s="17"/>
    </row>
    <row r="919" spans="2:31" x14ac:dyDescent="0.35">
      <c r="B919" t="s">
        <v>367</v>
      </c>
      <c r="C919" s="17">
        <v>0.260833943565843</v>
      </c>
      <c r="D919" s="17">
        <v>0.25761418780387701</v>
      </c>
      <c r="E919" s="17">
        <v>0.26179251177210899</v>
      </c>
      <c r="F919" s="17"/>
      <c r="G919" s="17">
        <v>0.31451833775522098</v>
      </c>
      <c r="H919" s="17">
        <v>0.348801634459321</v>
      </c>
      <c r="I919" s="17">
        <v>0.31676128394860698</v>
      </c>
      <c r="J919" s="17">
        <v>0.25552394520145999</v>
      </c>
      <c r="K919" s="17">
        <v>0.18908819715050801</v>
      </c>
      <c r="L919" s="17">
        <v>0.19219472953546099</v>
      </c>
      <c r="M919" s="17"/>
      <c r="N919" s="17">
        <v>0.27253191664189702</v>
      </c>
      <c r="O919" s="17">
        <v>0.248916175150906</v>
      </c>
      <c r="P919" s="17">
        <v>0.28057811772327002</v>
      </c>
      <c r="Q919" s="17">
        <v>0.23887011726329899</v>
      </c>
      <c r="R919" s="17"/>
      <c r="S919" s="17">
        <v>0.213031254757587</v>
      </c>
      <c r="T919" s="17">
        <v>0.268308807302227</v>
      </c>
      <c r="U919" s="17">
        <v>0.30379132427066402</v>
      </c>
      <c r="V919" s="17"/>
      <c r="W919" s="17">
        <v>0.20831702043238101</v>
      </c>
      <c r="X919" s="17">
        <v>0.34807488919866397</v>
      </c>
      <c r="Y919" s="17">
        <v>0.23436736625612001</v>
      </c>
      <c r="Z919" s="17">
        <v>0.21361077776611301</v>
      </c>
      <c r="AA919" s="17">
        <v>0.26517612664426299</v>
      </c>
      <c r="AB919" s="17"/>
      <c r="AC919" s="17">
        <v>0.246470944129356</v>
      </c>
      <c r="AD919" s="17">
        <v>0.32016847365634998</v>
      </c>
      <c r="AE919" s="17">
        <v>0.31417386505536199</v>
      </c>
    </row>
    <row r="920" spans="2:31" x14ac:dyDescent="0.35">
      <c r="B920" t="s">
        <v>368</v>
      </c>
      <c r="C920" s="17">
        <v>0.33457115255050501</v>
      </c>
      <c r="D920" s="17">
        <v>0.32741711642231502</v>
      </c>
      <c r="E920" s="17">
        <v>0.34118259379096799</v>
      </c>
      <c r="F920" s="17"/>
      <c r="G920" s="17">
        <v>0.32296568206103898</v>
      </c>
      <c r="H920" s="17">
        <v>0.39942597965371401</v>
      </c>
      <c r="I920" s="17">
        <v>0.34580218382394301</v>
      </c>
      <c r="J920" s="17">
        <v>0.26588430528519302</v>
      </c>
      <c r="K920" s="17">
        <v>0.32213686836461403</v>
      </c>
      <c r="L920" s="17">
        <v>0.344520234480927</v>
      </c>
      <c r="M920" s="17"/>
      <c r="N920" s="17">
        <v>0.36425781322979101</v>
      </c>
      <c r="O920" s="17">
        <v>0.30684074399204198</v>
      </c>
      <c r="P920" s="17">
        <v>0.394349950785918</v>
      </c>
      <c r="Q920" s="17">
        <v>0.28674673452609301</v>
      </c>
      <c r="R920" s="17"/>
      <c r="S920" s="17">
        <v>0.30997036171483899</v>
      </c>
      <c r="T920" s="17">
        <v>0.383765415434691</v>
      </c>
      <c r="U920" s="17">
        <v>0.29342653877373998</v>
      </c>
      <c r="V920" s="17"/>
      <c r="W920" s="17">
        <v>0.31728764592748898</v>
      </c>
      <c r="X920" s="17">
        <v>0.33763184503434501</v>
      </c>
      <c r="Y920" s="17">
        <v>0.42940847505853003</v>
      </c>
      <c r="Z920" s="17">
        <v>0.31769640183613701</v>
      </c>
      <c r="AA920" s="17">
        <v>0.32828808282344402</v>
      </c>
      <c r="AB920" s="17"/>
      <c r="AC920" s="17">
        <v>0.356512990112543</v>
      </c>
      <c r="AD920" s="17">
        <v>0.35152810243098698</v>
      </c>
      <c r="AE920" s="17">
        <v>0.40145634760124099</v>
      </c>
    </row>
    <row r="921" spans="2:31" x14ac:dyDescent="0.35">
      <c r="B921" t="s">
        <v>369</v>
      </c>
      <c r="C921" s="17">
        <v>0.27217400764963101</v>
      </c>
      <c r="D921" s="17">
        <v>0.29012623350182898</v>
      </c>
      <c r="E921" s="17">
        <v>0.25656502619511301</v>
      </c>
      <c r="F921" s="17"/>
      <c r="G921" s="17">
        <v>0.24528117065288599</v>
      </c>
      <c r="H921" s="17">
        <v>0.19556119605254099</v>
      </c>
      <c r="I921" s="17">
        <v>0.25363011248441703</v>
      </c>
      <c r="J921" s="17">
        <v>0.30751837456443198</v>
      </c>
      <c r="K921" s="17">
        <v>0.32956304428188898</v>
      </c>
      <c r="L921" s="17">
        <v>0.27908457212995702</v>
      </c>
      <c r="M921" s="17"/>
      <c r="N921" s="17">
        <v>0.243723576812271</v>
      </c>
      <c r="O921" s="17">
        <v>0.30191329717120602</v>
      </c>
      <c r="P921" s="17">
        <v>0.20843714342460501</v>
      </c>
      <c r="Q921" s="17">
        <v>0.32754358392597099</v>
      </c>
      <c r="R921" s="17"/>
      <c r="S921" s="17">
        <v>0.30345951723596798</v>
      </c>
      <c r="T921" s="17">
        <v>0.255338447862268</v>
      </c>
      <c r="U921" s="17">
        <v>0.25105468983109902</v>
      </c>
      <c r="V921" s="17"/>
      <c r="W921" s="17">
        <v>0.306412494595866</v>
      </c>
      <c r="X921" s="17">
        <v>0.24142148493198701</v>
      </c>
      <c r="Y921" s="17">
        <v>0.24258152960575199</v>
      </c>
      <c r="Z921" s="17">
        <v>0.35949458380502303</v>
      </c>
      <c r="AA921" s="17">
        <v>0.23537585268324701</v>
      </c>
      <c r="AB921" s="17"/>
      <c r="AC921" s="17">
        <v>0.28845411248737401</v>
      </c>
      <c r="AD921" s="17">
        <v>0.236617320233732</v>
      </c>
      <c r="AE921" s="17">
        <v>0.210669826225096</v>
      </c>
    </row>
    <row r="922" spans="2:31" x14ac:dyDescent="0.35">
      <c r="B922" t="s">
        <v>370</v>
      </c>
      <c r="C922" s="17">
        <v>5.0814999482144699E-2</v>
      </c>
      <c r="D922" s="17">
        <v>5.2017144593128901E-2</v>
      </c>
      <c r="E922" s="17">
        <v>4.9960797972756099E-2</v>
      </c>
      <c r="F922" s="17"/>
      <c r="G922" s="17">
        <v>2.0345104912541899E-2</v>
      </c>
      <c r="H922" s="17">
        <v>2.8105594917211599E-2</v>
      </c>
      <c r="I922" s="17">
        <v>1.2429037038544999E-2</v>
      </c>
      <c r="J922" s="17">
        <v>7.6262444612636801E-2</v>
      </c>
      <c r="K922" s="17">
        <v>5.9495208977405803E-2</v>
      </c>
      <c r="L922" s="17">
        <v>9.4782004457268296E-2</v>
      </c>
      <c r="M922" s="17"/>
      <c r="N922" s="17">
        <v>5.9926262893515797E-2</v>
      </c>
      <c r="O922" s="17">
        <v>6.5987369977971694E-2</v>
      </c>
      <c r="P922" s="17">
        <v>3.7860563548090601E-2</v>
      </c>
      <c r="Q922" s="17">
        <v>2.5143177037403298E-2</v>
      </c>
      <c r="R922" s="17"/>
      <c r="S922" s="17">
        <v>7.3474658285553898E-2</v>
      </c>
      <c r="T922" s="17">
        <v>3.3412817730203097E-2</v>
      </c>
      <c r="U922" s="17">
        <v>6.1263441012642299E-2</v>
      </c>
      <c r="V922" s="17"/>
      <c r="W922" s="17">
        <v>7.0409621309639597E-2</v>
      </c>
      <c r="X922" s="17">
        <v>3.5367288646003602E-2</v>
      </c>
      <c r="Y922" s="17">
        <v>5.7752108574832803E-2</v>
      </c>
      <c r="Z922" s="17">
        <v>0</v>
      </c>
      <c r="AA922" s="17">
        <v>7.3051656493331493E-2</v>
      </c>
      <c r="AB922" s="17"/>
      <c r="AC922" s="17">
        <v>3.44749682591056E-2</v>
      </c>
      <c r="AD922" s="17">
        <v>3.6782036111712699E-2</v>
      </c>
      <c r="AE922" s="17">
        <v>7.3699961118301099E-2</v>
      </c>
    </row>
    <row r="923" spans="2:31" x14ac:dyDescent="0.35">
      <c r="B923" t="s">
        <v>371</v>
      </c>
      <c r="C923" s="17">
        <v>4.2393814769411703E-2</v>
      </c>
      <c r="D923" s="17">
        <v>4.3021650647449297E-2</v>
      </c>
      <c r="E923" s="17">
        <v>4.2040635865872901E-2</v>
      </c>
      <c r="F923" s="17"/>
      <c r="G923" s="17">
        <v>3.4714478178302699E-2</v>
      </c>
      <c r="H923" s="17">
        <v>0</v>
      </c>
      <c r="I923" s="17">
        <v>2.7935473247677901E-2</v>
      </c>
      <c r="J923" s="17">
        <v>4.2735002537577602E-2</v>
      </c>
      <c r="K923" s="17">
        <v>7.1428571428571397E-2</v>
      </c>
      <c r="L923" s="17">
        <v>5.9331348841825601E-2</v>
      </c>
      <c r="M923" s="17"/>
      <c r="N923" s="17">
        <v>2.8186513368865799E-2</v>
      </c>
      <c r="O923" s="17">
        <v>4.7812836465875502E-2</v>
      </c>
      <c r="P923" s="17">
        <v>4.37875927440389E-2</v>
      </c>
      <c r="Q923" s="17">
        <v>5.6012880598370098E-2</v>
      </c>
      <c r="R923" s="17"/>
      <c r="S923" s="17">
        <v>7.6976882770322705E-2</v>
      </c>
      <c r="T923" s="17">
        <v>2.6638607517690701E-2</v>
      </c>
      <c r="U923" s="17">
        <v>3.0051047340939298E-2</v>
      </c>
      <c r="V923" s="17"/>
      <c r="W923" s="17">
        <v>7.3902855123524E-2</v>
      </c>
      <c r="X923" s="17">
        <v>9.8900384446595907E-3</v>
      </c>
      <c r="Y923" s="17">
        <v>1.9790681244979801E-2</v>
      </c>
      <c r="Z923" s="17">
        <v>0.109198236592727</v>
      </c>
      <c r="AA923" s="17">
        <v>2.57306963128059E-2</v>
      </c>
      <c r="AB923" s="17"/>
      <c r="AC923" s="17">
        <v>5.7201959986724199E-2</v>
      </c>
      <c r="AD923" s="17">
        <v>1.2799389452070599E-2</v>
      </c>
      <c r="AE923" s="17">
        <v>0</v>
      </c>
    </row>
    <row r="924" spans="2:31" x14ac:dyDescent="0.35">
      <c r="B924" t="s">
        <v>325</v>
      </c>
      <c r="C924" s="17">
        <v>3.9212081982464099E-2</v>
      </c>
      <c r="D924" s="17">
        <v>2.9803667031399798E-2</v>
      </c>
      <c r="E924" s="17">
        <v>4.8458434403180803E-2</v>
      </c>
      <c r="F924" s="17"/>
      <c r="G924" s="17">
        <v>6.2175226440009099E-2</v>
      </c>
      <c r="H924" s="17">
        <v>2.8105594917211599E-2</v>
      </c>
      <c r="I924" s="17">
        <v>4.3441909456810798E-2</v>
      </c>
      <c r="J924" s="17">
        <v>5.2075927798700399E-2</v>
      </c>
      <c r="K924" s="17">
        <v>2.82881097970114E-2</v>
      </c>
      <c r="L924" s="17">
        <v>3.0087110554561199E-2</v>
      </c>
      <c r="M924" s="17"/>
      <c r="N924" s="17">
        <v>3.1373917053659203E-2</v>
      </c>
      <c r="O924" s="17">
        <v>2.85295772419989E-2</v>
      </c>
      <c r="P924" s="17">
        <v>3.4986631774077598E-2</v>
      </c>
      <c r="Q924" s="17">
        <v>6.5683506648863896E-2</v>
      </c>
      <c r="R924" s="17"/>
      <c r="S924" s="17">
        <v>2.3087325235729001E-2</v>
      </c>
      <c r="T924" s="17">
        <v>3.2535904152920202E-2</v>
      </c>
      <c r="U924" s="17">
        <v>6.0412958770915098E-2</v>
      </c>
      <c r="V924" s="17"/>
      <c r="W924" s="17">
        <v>2.3670362611100001E-2</v>
      </c>
      <c r="X924" s="17">
        <v>2.7614453744340298E-2</v>
      </c>
      <c r="Y924" s="17">
        <v>1.6099839259784799E-2</v>
      </c>
      <c r="Z924" s="17">
        <v>0</v>
      </c>
      <c r="AA924" s="17">
        <v>7.2377585042908199E-2</v>
      </c>
      <c r="AB924" s="17"/>
      <c r="AC924" s="17">
        <v>1.6885025024896201E-2</v>
      </c>
      <c r="AD924" s="17">
        <v>4.2104678115147801E-2</v>
      </c>
      <c r="AE924" s="17">
        <v>0</v>
      </c>
    </row>
    <row r="925" spans="2:31" x14ac:dyDescent="0.35">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row>
    <row r="926" spans="2:31" x14ac:dyDescent="0.35">
      <c r="B926" s="6" t="s">
        <v>378</v>
      </c>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c r="AD926" s="17"/>
      <c r="AE926" s="17"/>
    </row>
    <row r="927" spans="2:31" x14ac:dyDescent="0.35">
      <c r="B927" s="24" t="s">
        <v>60</v>
      </c>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17"/>
      <c r="AE927" s="17"/>
    </row>
    <row r="928" spans="2:31" x14ac:dyDescent="0.35">
      <c r="B928" t="s">
        <v>367</v>
      </c>
      <c r="C928" s="17">
        <v>0.297016970807639</v>
      </c>
      <c r="D928" s="17">
        <v>0.31073444862250599</v>
      </c>
      <c r="E928" s="17">
        <v>0.28388631086532001</v>
      </c>
      <c r="F928" s="17"/>
      <c r="G928" s="17">
        <v>0.26918409724001002</v>
      </c>
      <c r="H928" s="17">
        <v>0.36017376464216</v>
      </c>
      <c r="I928" s="17">
        <v>0.376934496598402</v>
      </c>
      <c r="J928" s="17">
        <v>0.29015232053485801</v>
      </c>
      <c r="K928" s="17">
        <v>0.24557861510532</v>
      </c>
      <c r="L928" s="17">
        <v>0.25857536797276098</v>
      </c>
      <c r="M928" s="17"/>
      <c r="N928" s="17">
        <v>0.335777327636676</v>
      </c>
      <c r="O928" s="17">
        <v>0.25637163854067202</v>
      </c>
      <c r="P928" s="17">
        <v>0.30317534625180298</v>
      </c>
      <c r="Q928" s="17">
        <v>0.27766457591622901</v>
      </c>
      <c r="R928" s="17"/>
      <c r="S928" s="17">
        <v>0.29071819550490802</v>
      </c>
      <c r="T928" s="17">
        <v>0.31386880929984301</v>
      </c>
      <c r="U928" s="17">
        <v>0.26709193951923299</v>
      </c>
      <c r="V928" s="17"/>
      <c r="W928" s="17">
        <v>0.28912082843110098</v>
      </c>
      <c r="X928" s="17">
        <v>0.370559145067762</v>
      </c>
      <c r="Y928" s="17">
        <v>0.21069456664067099</v>
      </c>
      <c r="Z928" s="17">
        <v>0.62702993191576695</v>
      </c>
      <c r="AA928" s="17">
        <v>0.29394216627524899</v>
      </c>
      <c r="AB928" s="17"/>
      <c r="AC928" s="17">
        <v>0.324660233051629</v>
      </c>
      <c r="AD928" s="17">
        <v>0.36876062116279401</v>
      </c>
      <c r="AE928" s="17">
        <v>0.24575260307983501</v>
      </c>
    </row>
    <row r="929" spans="2:31" x14ac:dyDescent="0.35">
      <c r="B929" t="s">
        <v>368</v>
      </c>
      <c r="C929" s="17">
        <v>0.40353960045870702</v>
      </c>
      <c r="D929" s="17">
        <v>0.37804751912024998</v>
      </c>
      <c r="E929" s="17">
        <v>0.42619910600510003</v>
      </c>
      <c r="F929" s="17"/>
      <c r="G929" s="17">
        <v>0.39462075913557298</v>
      </c>
      <c r="H929" s="17">
        <v>0.37534138565015301</v>
      </c>
      <c r="I929" s="17">
        <v>0.36943539091718097</v>
      </c>
      <c r="J929" s="17">
        <v>0.37677512523122703</v>
      </c>
      <c r="K929" s="17">
        <v>0.416638066120263</v>
      </c>
      <c r="L929" s="17">
        <v>0.46065431536268803</v>
      </c>
      <c r="M929" s="17"/>
      <c r="N929" s="17">
        <v>0.39655434704095899</v>
      </c>
      <c r="O929" s="17">
        <v>0.45783025668237698</v>
      </c>
      <c r="P929" s="17">
        <v>0.390733283476485</v>
      </c>
      <c r="Q929" s="17">
        <v>0.36361792070147497</v>
      </c>
      <c r="R929" s="17"/>
      <c r="S929" s="17">
        <v>0.36572001480989302</v>
      </c>
      <c r="T929" s="17">
        <v>0.44571588707271698</v>
      </c>
      <c r="U929" s="17">
        <v>0.37195321518507801</v>
      </c>
      <c r="V929" s="17"/>
      <c r="W929" s="17">
        <v>0.38091488606047802</v>
      </c>
      <c r="X929" s="17">
        <v>0.399196660666567</v>
      </c>
      <c r="Y929" s="17">
        <v>0.53491067429866501</v>
      </c>
      <c r="Z929" s="17">
        <v>0</v>
      </c>
      <c r="AA929" s="17">
        <v>0.39872881723895598</v>
      </c>
      <c r="AB929" s="17"/>
      <c r="AC929" s="17">
        <v>0.36350432345308298</v>
      </c>
      <c r="AD929" s="17">
        <v>0.37712283095197802</v>
      </c>
      <c r="AE929" s="17">
        <v>0.62550598374546995</v>
      </c>
    </row>
    <row r="930" spans="2:31" x14ac:dyDescent="0.35">
      <c r="B930" t="s">
        <v>369</v>
      </c>
      <c r="C930" s="17">
        <v>0.23242114074161699</v>
      </c>
      <c r="D930" s="17">
        <v>0.25029396533270498</v>
      </c>
      <c r="E930" s="17">
        <v>0.216655229798139</v>
      </c>
      <c r="F930" s="17"/>
      <c r="G930" s="17">
        <v>0.202173050855603</v>
      </c>
      <c r="H930" s="17">
        <v>0.18987513096112099</v>
      </c>
      <c r="I930" s="17">
        <v>0.16773227984226</v>
      </c>
      <c r="J930" s="17">
        <v>0.25557581156433601</v>
      </c>
      <c r="K930" s="17">
        <v>0.307284516530066</v>
      </c>
      <c r="L930" s="17">
        <v>0.25068320610998901</v>
      </c>
      <c r="M930" s="17"/>
      <c r="N930" s="17">
        <v>0.21369364348229</v>
      </c>
      <c r="O930" s="17">
        <v>0.23061997458032599</v>
      </c>
      <c r="P930" s="17">
        <v>0.22009126369190399</v>
      </c>
      <c r="Q930" s="17">
        <v>0.27509556670281199</v>
      </c>
      <c r="R930" s="17"/>
      <c r="S930" s="17">
        <v>0.30959943474488599</v>
      </c>
      <c r="T930" s="17">
        <v>0.17748859710397499</v>
      </c>
      <c r="U930" s="17">
        <v>0.25221364387169998</v>
      </c>
      <c r="V930" s="17"/>
      <c r="W930" s="17">
        <v>0.285692738121545</v>
      </c>
      <c r="X930" s="17">
        <v>0.183871757660273</v>
      </c>
      <c r="Y930" s="17">
        <v>0.153105107827924</v>
      </c>
      <c r="Z930" s="17">
        <v>0.26377183149150601</v>
      </c>
      <c r="AA930" s="17">
        <v>0.199565489887991</v>
      </c>
      <c r="AB930" s="17"/>
      <c r="AC930" s="17">
        <v>0.26747932770899802</v>
      </c>
      <c r="AD930" s="17">
        <v>0.191045612464464</v>
      </c>
      <c r="AE930" s="17">
        <v>6.6619615343078406E-2</v>
      </c>
    </row>
    <row r="931" spans="2:31" x14ac:dyDescent="0.35">
      <c r="B931" t="s">
        <v>370</v>
      </c>
      <c r="C931" s="17">
        <v>2.4048632546116101E-2</v>
      </c>
      <c r="D931" s="17">
        <v>2.9929458046172301E-2</v>
      </c>
      <c r="E931" s="17">
        <v>1.8553746185223999E-2</v>
      </c>
      <c r="F931" s="17"/>
      <c r="G931" s="17">
        <v>7.1846866328804104E-2</v>
      </c>
      <c r="H931" s="17">
        <v>6.0556921287959302E-2</v>
      </c>
      <c r="I931" s="17">
        <v>1.2429037038544999E-2</v>
      </c>
      <c r="J931" s="17">
        <v>1.9649418981979399E-2</v>
      </c>
      <c r="K931" s="17">
        <v>5.2154834699342702E-3</v>
      </c>
      <c r="L931" s="17">
        <v>0</v>
      </c>
      <c r="M931" s="17"/>
      <c r="N931" s="17">
        <v>2.10197665286804E-2</v>
      </c>
      <c r="O931" s="17">
        <v>1.5988119307340599E-2</v>
      </c>
      <c r="P931" s="17">
        <v>5.2261994726260301E-2</v>
      </c>
      <c r="Q931" s="17">
        <v>1.83666735405832E-2</v>
      </c>
      <c r="R931" s="17"/>
      <c r="S931" s="17">
        <v>9.5394990535079705E-3</v>
      </c>
      <c r="T931" s="17">
        <v>2.5055687402427699E-2</v>
      </c>
      <c r="U931" s="17">
        <v>4.5807679238886803E-2</v>
      </c>
      <c r="V931" s="17"/>
      <c r="W931" s="17">
        <v>1.6150096871554699E-2</v>
      </c>
      <c r="X931" s="17">
        <v>1.5806391531624699E-2</v>
      </c>
      <c r="Y931" s="17">
        <v>6.9089972713170106E-2</v>
      </c>
      <c r="Z931" s="17">
        <v>0.109198236592727</v>
      </c>
      <c r="AA931" s="17">
        <v>2.5897011225294898E-2</v>
      </c>
      <c r="AB931" s="17"/>
      <c r="AC931" s="17">
        <v>1.0159743030186101E-2</v>
      </c>
      <c r="AD931" s="17">
        <v>2.6533132559967799E-2</v>
      </c>
      <c r="AE931" s="17">
        <v>6.2121797831616803E-2</v>
      </c>
    </row>
    <row r="932" spans="2:31" x14ac:dyDescent="0.35">
      <c r="B932" t="s">
        <v>371</v>
      </c>
      <c r="C932" s="17">
        <v>6.8739652475266104E-3</v>
      </c>
      <c r="D932" s="17">
        <v>5.4416511014313898E-3</v>
      </c>
      <c r="E932" s="17">
        <v>8.2869088773702693E-3</v>
      </c>
      <c r="F932" s="17"/>
      <c r="G932" s="17">
        <v>5.9757316467810399E-3</v>
      </c>
      <c r="H932" s="17">
        <v>0</v>
      </c>
      <c r="I932" s="17">
        <v>1.75978491082559E-2</v>
      </c>
      <c r="J932" s="17">
        <v>5.7713958888995498E-3</v>
      </c>
      <c r="K932" s="17">
        <v>3.71308795863716E-3</v>
      </c>
      <c r="L932" s="17">
        <v>6.2064173281783097E-3</v>
      </c>
      <c r="M932" s="17"/>
      <c r="N932" s="17">
        <v>7.3779840053190601E-3</v>
      </c>
      <c r="O932" s="17">
        <v>8.7691583380023301E-3</v>
      </c>
      <c r="P932" s="17">
        <v>0</v>
      </c>
      <c r="Q932" s="17">
        <v>6.0172147456685303E-3</v>
      </c>
      <c r="R932" s="17"/>
      <c r="S932" s="17">
        <v>8.8868540552939496E-3</v>
      </c>
      <c r="T932" s="17">
        <v>5.61683688347664E-3</v>
      </c>
      <c r="U932" s="17">
        <v>0</v>
      </c>
      <c r="V932" s="17"/>
      <c r="W932" s="17">
        <v>1.43374606040912E-2</v>
      </c>
      <c r="X932" s="17">
        <v>0</v>
      </c>
      <c r="Y932" s="17">
        <v>1.6099839259784799E-2</v>
      </c>
      <c r="Z932" s="17">
        <v>0</v>
      </c>
      <c r="AA932" s="17">
        <v>0</v>
      </c>
      <c r="AB932" s="17"/>
      <c r="AC932" s="17">
        <v>2.2151901016135098E-2</v>
      </c>
      <c r="AD932" s="17">
        <v>0</v>
      </c>
      <c r="AE932" s="17">
        <v>0</v>
      </c>
    </row>
    <row r="933" spans="2:31" x14ac:dyDescent="0.35">
      <c r="B933" t="s">
        <v>325</v>
      </c>
      <c r="C933" s="17">
        <v>3.6099690198393597E-2</v>
      </c>
      <c r="D933" s="17">
        <v>2.5552957776935298E-2</v>
      </c>
      <c r="E933" s="17">
        <v>4.6418698268846502E-2</v>
      </c>
      <c r="F933" s="17"/>
      <c r="G933" s="17">
        <v>5.6199494793228097E-2</v>
      </c>
      <c r="H933" s="17">
        <v>1.40527974586058E-2</v>
      </c>
      <c r="I933" s="17">
        <v>5.5870946495355803E-2</v>
      </c>
      <c r="J933" s="17">
        <v>5.2075927798700399E-2</v>
      </c>
      <c r="K933" s="17">
        <v>2.1570230815779998E-2</v>
      </c>
      <c r="L933" s="17">
        <v>2.38806932263829E-2</v>
      </c>
      <c r="M933" s="17"/>
      <c r="N933" s="17">
        <v>2.5576931306075301E-2</v>
      </c>
      <c r="O933" s="17">
        <v>3.0420852551281099E-2</v>
      </c>
      <c r="P933" s="17">
        <v>3.3738111853547602E-2</v>
      </c>
      <c r="Q933" s="17">
        <v>5.9238048393231997E-2</v>
      </c>
      <c r="R933" s="17"/>
      <c r="S933" s="17">
        <v>1.5536001831511499E-2</v>
      </c>
      <c r="T933" s="17">
        <v>3.2254182237561602E-2</v>
      </c>
      <c r="U933" s="17">
        <v>6.2933522185101301E-2</v>
      </c>
      <c r="V933" s="17"/>
      <c r="W933" s="17">
        <v>1.37839899112295E-2</v>
      </c>
      <c r="X933" s="17">
        <v>3.0566045073773199E-2</v>
      </c>
      <c r="Y933" s="17">
        <v>1.6099839259784799E-2</v>
      </c>
      <c r="Z933" s="17">
        <v>0</v>
      </c>
      <c r="AA933" s="17">
        <v>8.1866515372509704E-2</v>
      </c>
      <c r="AB933" s="17"/>
      <c r="AC933" s="17">
        <v>1.20444717399678E-2</v>
      </c>
      <c r="AD933" s="17">
        <v>3.6537802860795499E-2</v>
      </c>
      <c r="AE933" s="17">
        <v>0</v>
      </c>
    </row>
    <row r="934" spans="2:31" x14ac:dyDescent="0.35">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row>
    <row r="935" spans="2:31" x14ac:dyDescent="0.35">
      <c r="B935" s="6" t="s">
        <v>379</v>
      </c>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c r="AD935" s="17"/>
      <c r="AE935" s="17"/>
    </row>
    <row r="936" spans="2:31" x14ac:dyDescent="0.35">
      <c r="B936" s="24" t="s">
        <v>60</v>
      </c>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c r="AE936" s="17"/>
    </row>
    <row r="937" spans="2:31" x14ac:dyDescent="0.35">
      <c r="B937" t="s">
        <v>367</v>
      </c>
      <c r="C937" s="17">
        <v>0.32060556356807302</v>
      </c>
      <c r="D937" s="17">
        <v>0.33949968443640399</v>
      </c>
      <c r="E937" s="17">
        <v>0.30072179715845498</v>
      </c>
      <c r="F937" s="17"/>
      <c r="G937" s="17">
        <v>0.29659114281487797</v>
      </c>
      <c r="H937" s="17">
        <v>0.33759186954642501</v>
      </c>
      <c r="I937" s="17">
        <v>0.40388398357461402</v>
      </c>
      <c r="J937" s="17">
        <v>0.29702464968209502</v>
      </c>
      <c r="K937" s="17">
        <v>0.30215483469934301</v>
      </c>
      <c r="L937" s="17">
        <v>0.285188885639102</v>
      </c>
      <c r="M937" s="17"/>
      <c r="N937" s="17">
        <v>0.35312686303199797</v>
      </c>
      <c r="O937" s="17">
        <v>0.28495108432687399</v>
      </c>
      <c r="P937" s="17">
        <v>0.32051857099823999</v>
      </c>
      <c r="Q937" s="17">
        <v>0.30659303124269699</v>
      </c>
      <c r="R937" s="17"/>
      <c r="S937" s="17">
        <v>0.27432829412034998</v>
      </c>
      <c r="T937" s="17">
        <v>0.37951433948122199</v>
      </c>
      <c r="U937" s="17">
        <v>0.29089409897039498</v>
      </c>
      <c r="V937" s="17"/>
      <c r="W937" s="17">
        <v>0.267080192463727</v>
      </c>
      <c r="X937" s="17">
        <v>0.41186872869889901</v>
      </c>
      <c r="Y937" s="17">
        <v>0.42755772422808702</v>
      </c>
      <c r="Z937" s="17">
        <v>0.46180993876107901</v>
      </c>
      <c r="AA937" s="17">
        <v>0.290843279216074</v>
      </c>
      <c r="AB937" s="17"/>
      <c r="AC937" s="17">
        <v>0.27053349030802798</v>
      </c>
      <c r="AD937" s="17">
        <v>0.39528962183838501</v>
      </c>
      <c r="AE937" s="17">
        <v>0.49589950257177501</v>
      </c>
    </row>
    <row r="938" spans="2:31" x14ac:dyDescent="0.35">
      <c r="B938" t="s">
        <v>368</v>
      </c>
      <c r="C938" s="17">
        <v>0.418917919086569</v>
      </c>
      <c r="D938" s="17">
        <v>0.38103319770192701</v>
      </c>
      <c r="E938" s="17">
        <v>0.45547435551621401</v>
      </c>
      <c r="F938" s="17"/>
      <c r="G938" s="17">
        <v>0.39595246009222701</v>
      </c>
      <c r="H938" s="17">
        <v>0.402106646929481</v>
      </c>
      <c r="I938" s="17">
        <v>0.41706012617223798</v>
      </c>
      <c r="J938" s="17">
        <v>0.44973477006884899</v>
      </c>
      <c r="K938" s="17">
        <v>0.394273736729229</v>
      </c>
      <c r="L938" s="17">
        <v>0.450770097508222</v>
      </c>
      <c r="M938" s="17"/>
      <c r="N938" s="17">
        <v>0.42870296508495698</v>
      </c>
      <c r="O938" s="17">
        <v>0.41103608018495902</v>
      </c>
      <c r="P938" s="17">
        <v>0.46615118469360201</v>
      </c>
      <c r="Q938" s="17">
        <v>0.386663191989912</v>
      </c>
      <c r="R938" s="17"/>
      <c r="S938" s="17">
        <v>0.43481835370043198</v>
      </c>
      <c r="T938" s="17">
        <v>0.39445676599997798</v>
      </c>
      <c r="U938" s="17">
        <v>0.43617478701745399</v>
      </c>
      <c r="V938" s="17"/>
      <c r="W938" s="17">
        <v>0.42794223066261</v>
      </c>
      <c r="X938" s="17">
        <v>0.39143262273995599</v>
      </c>
      <c r="Y938" s="17">
        <v>0.36233674703058699</v>
      </c>
      <c r="Z938" s="17">
        <v>0.19291905202697299</v>
      </c>
      <c r="AA938" s="17">
        <v>0.445266704121907</v>
      </c>
      <c r="AB938" s="17"/>
      <c r="AC938" s="17">
        <v>0.45119643631607897</v>
      </c>
      <c r="AD938" s="17">
        <v>0.39328653118721402</v>
      </c>
      <c r="AE938" s="17">
        <v>0.30901563288773998</v>
      </c>
    </row>
    <row r="939" spans="2:31" x14ac:dyDescent="0.35">
      <c r="B939" t="s">
        <v>369</v>
      </c>
      <c r="C939" s="17">
        <v>0.195994090401273</v>
      </c>
      <c r="D939" s="17">
        <v>0.226975793451625</v>
      </c>
      <c r="E939" s="17">
        <v>0.16745183487225801</v>
      </c>
      <c r="F939" s="17"/>
      <c r="G939" s="17">
        <v>0.20459096082780201</v>
      </c>
      <c r="H939" s="17">
        <v>0.19556119605254099</v>
      </c>
      <c r="I939" s="17">
        <v>0.125276356656915</v>
      </c>
      <c r="J939" s="17">
        <v>0.17574383757947601</v>
      </c>
      <c r="K939" s="17">
        <v>0.255215483469934</v>
      </c>
      <c r="L939" s="17">
        <v>0.20828536471810499</v>
      </c>
      <c r="M939" s="17"/>
      <c r="N939" s="17">
        <v>0.16240917706478999</v>
      </c>
      <c r="O939" s="17">
        <v>0.250923453370961</v>
      </c>
      <c r="P939" s="17">
        <v>0.145469907103393</v>
      </c>
      <c r="Q939" s="17">
        <v>0.221307019629496</v>
      </c>
      <c r="R939" s="17"/>
      <c r="S939" s="17">
        <v>0.23657841272692301</v>
      </c>
      <c r="T939" s="17">
        <v>0.17268901544168</v>
      </c>
      <c r="U939" s="17">
        <v>0.208300374726334</v>
      </c>
      <c r="V939" s="17"/>
      <c r="W939" s="17">
        <v>0.25245703901906602</v>
      </c>
      <c r="X939" s="17">
        <v>0.161513496037856</v>
      </c>
      <c r="Y939" s="17">
        <v>0.121656971078011</v>
      </c>
      <c r="Z939" s="17">
        <v>0.34527100921194798</v>
      </c>
      <c r="AA939" s="17">
        <v>0.17549396831465799</v>
      </c>
      <c r="AB939" s="17"/>
      <c r="AC939" s="17">
        <v>0.21414350789734299</v>
      </c>
      <c r="AD939" s="17">
        <v>0.16264171283758999</v>
      </c>
      <c r="AE939" s="17">
        <v>0.151635580548523</v>
      </c>
    </row>
    <row r="940" spans="2:31" x14ac:dyDescent="0.35">
      <c r="B940" t="s">
        <v>370</v>
      </c>
      <c r="C940" s="17">
        <v>1.7797560138939201E-2</v>
      </c>
      <c r="D940" s="17">
        <v>2.0547442974664001E-2</v>
      </c>
      <c r="E940" s="17">
        <v>1.5266551763419201E-2</v>
      </c>
      <c r="F940" s="17"/>
      <c r="G940" s="17">
        <v>3.4714478178302699E-2</v>
      </c>
      <c r="H940" s="17">
        <v>2.6765261279328201E-2</v>
      </c>
      <c r="I940" s="17">
        <v>1.75978491082559E-2</v>
      </c>
      <c r="J940" s="17">
        <v>1.3878023093079801E-2</v>
      </c>
      <c r="K940" s="17">
        <v>3.71308795863716E-3</v>
      </c>
      <c r="L940" s="17">
        <v>1.68314036309078E-2</v>
      </c>
      <c r="M940" s="17"/>
      <c r="N940" s="17">
        <v>1.6734570590792801E-2</v>
      </c>
      <c r="O940" s="17">
        <v>1.04850590044337E-2</v>
      </c>
      <c r="P940" s="17">
        <v>3.2368527329531403E-2</v>
      </c>
      <c r="Q940" s="17">
        <v>1.81174170504626E-2</v>
      </c>
      <c r="R940" s="17"/>
      <c r="S940" s="17">
        <v>1.5712490732752299E-2</v>
      </c>
      <c r="T940" s="17">
        <v>1.8364808443726201E-2</v>
      </c>
      <c r="U940" s="17">
        <v>1.38303240511016E-2</v>
      </c>
      <c r="V940" s="17"/>
      <c r="W940" s="17">
        <v>1.43374606040912E-2</v>
      </c>
      <c r="X940" s="17">
        <v>9.6541809943856607E-3</v>
      </c>
      <c r="Y940" s="17">
        <v>4.2159190115378303E-2</v>
      </c>
      <c r="Z940" s="17">
        <v>0</v>
      </c>
      <c r="AA940" s="17">
        <v>1.5282775703104301E-2</v>
      </c>
      <c r="AB940" s="17"/>
      <c r="AC940" s="17">
        <v>2.1302991665337102E-2</v>
      </c>
      <c r="AD940" s="17">
        <v>2.2707628487600499E-2</v>
      </c>
      <c r="AE940" s="17">
        <v>2.5264814883592401E-2</v>
      </c>
    </row>
    <row r="941" spans="2:31" x14ac:dyDescent="0.35">
      <c r="B941" t="s">
        <v>371</v>
      </c>
      <c r="C941" s="17">
        <v>1.12750309739033E-2</v>
      </c>
      <c r="D941" s="17">
        <v>9.1266089859083806E-3</v>
      </c>
      <c r="E941" s="17">
        <v>1.34000504973597E-2</v>
      </c>
      <c r="F941" s="17"/>
      <c r="G941" s="17">
        <v>1.7927194940343099E-2</v>
      </c>
      <c r="H941" s="17">
        <v>1.40527974586058E-2</v>
      </c>
      <c r="I941" s="17">
        <v>0</v>
      </c>
      <c r="J941" s="17">
        <v>1.3878023093079801E-2</v>
      </c>
      <c r="K941" s="17">
        <v>1.41440548985057E-2</v>
      </c>
      <c r="L941" s="17">
        <v>1.0624986302729501E-2</v>
      </c>
      <c r="M941" s="17"/>
      <c r="N941" s="17">
        <v>1.0398658010840301E-2</v>
      </c>
      <c r="O941" s="17">
        <v>1.0845655867786901E-2</v>
      </c>
      <c r="P941" s="17">
        <v>0</v>
      </c>
      <c r="Q941" s="17">
        <v>1.8897475803646101E-2</v>
      </c>
      <c r="R941" s="17"/>
      <c r="S941" s="17">
        <v>1.5014379581077699E-2</v>
      </c>
      <c r="T941" s="17">
        <v>6.4242652981661499E-3</v>
      </c>
      <c r="U941" s="17">
        <v>0</v>
      </c>
      <c r="V941" s="17"/>
      <c r="W941" s="17">
        <v>1.6165935444016899E-2</v>
      </c>
      <c r="X941" s="17">
        <v>3.3747945841083602E-3</v>
      </c>
      <c r="Y941" s="17">
        <v>3.0189528288151499E-2</v>
      </c>
      <c r="Z941" s="17">
        <v>0</v>
      </c>
      <c r="AA941" s="17">
        <v>7.3665203159696997E-3</v>
      </c>
      <c r="AB941" s="17"/>
      <c r="AC941" s="17">
        <v>2.06719451650288E-2</v>
      </c>
      <c r="AD941" s="17">
        <v>2.4679630802776301E-3</v>
      </c>
      <c r="AE941" s="17">
        <v>1.81844691083697E-2</v>
      </c>
    </row>
    <row r="942" spans="2:31" x14ac:dyDescent="0.35">
      <c r="B942" t="s">
        <v>325</v>
      </c>
      <c r="C942" s="17">
        <v>3.5409835831242097E-2</v>
      </c>
      <c r="D942" s="17">
        <v>2.2817272449471699E-2</v>
      </c>
      <c r="E942" s="17">
        <v>4.7685410192293103E-2</v>
      </c>
      <c r="F942" s="17"/>
      <c r="G942" s="17">
        <v>5.0223763146446998E-2</v>
      </c>
      <c r="H942" s="17">
        <v>2.39222287336185E-2</v>
      </c>
      <c r="I942" s="17">
        <v>3.6181684487976797E-2</v>
      </c>
      <c r="J942" s="17">
        <v>4.9740696483419701E-2</v>
      </c>
      <c r="K942" s="17">
        <v>3.0498802244351499E-2</v>
      </c>
      <c r="L942" s="17">
        <v>2.8299262200934101E-2</v>
      </c>
      <c r="M942" s="17"/>
      <c r="N942" s="17">
        <v>2.86277662166214E-2</v>
      </c>
      <c r="O942" s="17">
        <v>3.1758667244985099E-2</v>
      </c>
      <c r="P942" s="17">
        <v>3.54918098752336E-2</v>
      </c>
      <c r="Q942" s="17">
        <v>4.8421864283786697E-2</v>
      </c>
      <c r="R942" s="17"/>
      <c r="S942" s="17">
        <v>2.3548069138465098E-2</v>
      </c>
      <c r="T942" s="17">
        <v>2.8550805335227001E-2</v>
      </c>
      <c r="U942" s="17">
        <v>5.0800415234715998E-2</v>
      </c>
      <c r="V942" s="17"/>
      <c r="W942" s="17">
        <v>2.2017141806488599E-2</v>
      </c>
      <c r="X942" s="17">
        <v>2.2156176944796001E-2</v>
      </c>
      <c r="Y942" s="17">
        <v>1.6099839259784799E-2</v>
      </c>
      <c r="Z942" s="17">
        <v>0</v>
      </c>
      <c r="AA942" s="17">
        <v>6.5746752328287805E-2</v>
      </c>
      <c r="AB942" s="17"/>
      <c r="AC942" s="17">
        <v>2.2151628648183899E-2</v>
      </c>
      <c r="AD942" s="17">
        <v>2.3606542568932201E-2</v>
      </c>
      <c r="AE942" s="17">
        <v>0</v>
      </c>
    </row>
    <row r="943" spans="2:31" x14ac:dyDescent="0.35">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row>
    <row r="944" spans="2:31" x14ac:dyDescent="0.35">
      <c r="B944" s="6" t="s">
        <v>385</v>
      </c>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row>
    <row r="945" spans="2:31" x14ac:dyDescent="0.35">
      <c r="B945" s="24" t="s">
        <v>60</v>
      </c>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c r="AE945" s="17"/>
    </row>
    <row r="946" spans="2:31" x14ac:dyDescent="0.35">
      <c r="B946" t="s">
        <v>380</v>
      </c>
      <c r="C946" s="17">
        <v>3.1607671987870803E-2</v>
      </c>
      <c r="D946" s="17">
        <v>4.06167932704272E-2</v>
      </c>
      <c r="E946" s="17">
        <v>2.3159111301995002E-2</v>
      </c>
      <c r="F946" s="17"/>
      <c r="G946" s="17">
        <v>3.4714478178302699E-2</v>
      </c>
      <c r="H946" s="17">
        <v>6.4740287471552499E-2</v>
      </c>
      <c r="I946" s="17">
        <v>4.9716148154179803E-2</v>
      </c>
      <c r="J946" s="17">
        <v>5.7713958888995498E-3</v>
      </c>
      <c r="K946" s="17">
        <v>2.0861933879737098E-2</v>
      </c>
      <c r="L946" s="17">
        <v>1.8619251984534901E-2</v>
      </c>
      <c r="M946" s="17"/>
      <c r="N946" s="17">
        <v>4.1911239952156003E-2</v>
      </c>
      <c r="O946" s="17">
        <v>1.6688879109274302E-2</v>
      </c>
      <c r="P946" s="17">
        <v>1.51075896603266E-2</v>
      </c>
      <c r="Q946" s="17">
        <v>4.7449639385643901E-2</v>
      </c>
      <c r="R946" s="17"/>
      <c r="S946" s="17">
        <v>2.96563945919226E-2</v>
      </c>
      <c r="T946" s="17">
        <v>3.76501757587425E-2</v>
      </c>
      <c r="U946" s="17">
        <v>2.84180894452686E-2</v>
      </c>
      <c r="V946" s="17"/>
      <c r="W946" s="17">
        <v>3.5630720723265001E-2</v>
      </c>
      <c r="X946" s="17">
        <v>5.2797709581152201E-2</v>
      </c>
      <c r="Y946" s="17">
        <v>0</v>
      </c>
      <c r="Z946" s="17">
        <v>0</v>
      </c>
      <c r="AA946" s="17">
        <v>3.6056613983524999E-2</v>
      </c>
      <c r="AB946" s="17"/>
      <c r="AC946" s="17">
        <v>5.2417354383269499E-2</v>
      </c>
      <c r="AD946" s="17">
        <v>4.9817587425072099E-2</v>
      </c>
      <c r="AE946" s="17">
        <v>0</v>
      </c>
    </row>
    <row r="947" spans="2:31" x14ac:dyDescent="0.35">
      <c r="B947" t="s">
        <v>381</v>
      </c>
      <c r="C947" s="17">
        <v>8.6431050704992199E-2</v>
      </c>
      <c r="D947" s="17">
        <v>9.8404170953225498E-2</v>
      </c>
      <c r="E947" s="17">
        <v>7.3532949971441303E-2</v>
      </c>
      <c r="F947" s="17"/>
      <c r="G947" s="17">
        <v>0.16028922664129799</v>
      </c>
      <c r="H947" s="17">
        <v>0.10271531366377699</v>
      </c>
      <c r="I947" s="17">
        <v>0.102509695478948</v>
      </c>
      <c r="J947" s="17">
        <v>7.1725346780679794E-2</v>
      </c>
      <c r="K947" s="17">
        <v>5.5073824082725702E-2</v>
      </c>
      <c r="L947" s="17">
        <v>5.2282059246350501E-2</v>
      </c>
      <c r="M947" s="17"/>
      <c r="N947" s="17">
        <v>7.9300177731511101E-2</v>
      </c>
      <c r="O947" s="17">
        <v>7.8767097693898003E-2</v>
      </c>
      <c r="P947" s="17">
        <v>0.12128098351756</v>
      </c>
      <c r="Q947" s="17">
        <v>8.0619301022653495E-2</v>
      </c>
      <c r="R947" s="17"/>
      <c r="S947" s="17">
        <v>8.0518496574025794E-2</v>
      </c>
      <c r="T947" s="17">
        <v>9.0779005366705301E-2</v>
      </c>
      <c r="U947" s="17">
        <v>7.0774306766012096E-2</v>
      </c>
      <c r="V947" s="17"/>
      <c r="W947" s="17">
        <v>6.4485805753004194E-2</v>
      </c>
      <c r="X947" s="17">
        <v>0.132070046647806</v>
      </c>
      <c r="Y947" s="17">
        <v>0.17202435733070601</v>
      </c>
      <c r="Z947" s="17">
        <v>0.16657553177805001</v>
      </c>
      <c r="AA947" s="17">
        <v>5.5859399705363598E-2</v>
      </c>
      <c r="AB947" s="17"/>
      <c r="AC947" s="17">
        <v>8.5333812245592805E-2</v>
      </c>
      <c r="AD947" s="17">
        <v>0.108350470579686</v>
      </c>
      <c r="AE947" s="17">
        <v>8.8155697009620795E-2</v>
      </c>
    </row>
    <row r="948" spans="2:31" x14ac:dyDescent="0.35">
      <c r="B948" t="s">
        <v>382</v>
      </c>
      <c r="C948" s="17">
        <v>0.118470799731707</v>
      </c>
      <c r="D948" s="17">
        <v>0.10481257733892101</v>
      </c>
      <c r="E948" s="17">
        <v>0.13225452862007001</v>
      </c>
      <c r="F948" s="17"/>
      <c r="G948" s="17">
        <v>0.21056669247458301</v>
      </c>
      <c r="H948" s="17">
        <v>0.174481999864632</v>
      </c>
      <c r="I948" s="17">
        <v>0.15628922907518</v>
      </c>
      <c r="J948" s="17">
        <v>9.7146161651558705E-2</v>
      </c>
      <c r="K948" s="17">
        <v>7.0634472853317296E-2</v>
      </c>
      <c r="L948" s="17">
        <v>4.78634902717993E-2</v>
      </c>
      <c r="M948" s="17"/>
      <c r="N948" s="17">
        <v>0.11386890364838</v>
      </c>
      <c r="O948" s="17">
        <v>0.150559609224308</v>
      </c>
      <c r="P948" s="17">
        <v>0.127118499938427</v>
      </c>
      <c r="Q948" s="17">
        <v>8.7529841689083204E-2</v>
      </c>
      <c r="R948" s="17"/>
      <c r="S948" s="17">
        <v>0.106510768475263</v>
      </c>
      <c r="T948" s="17">
        <v>9.8419178887584502E-2</v>
      </c>
      <c r="U948" s="17">
        <v>0.18036732273140499</v>
      </c>
      <c r="V948" s="17"/>
      <c r="W948" s="17">
        <v>8.8684919568514195E-2</v>
      </c>
      <c r="X948" s="17">
        <v>0.12673134543269499</v>
      </c>
      <c r="Y948" s="17">
        <v>0.12606347085542599</v>
      </c>
      <c r="Z948" s="17">
        <v>0.13899448168234199</v>
      </c>
      <c r="AA948" s="17">
        <v>0.13879045628133899</v>
      </c>
      <c r="AB948" s="17"/>
      <c r="AC948" s="17">
        <v>9.1715860048866796E-2</v>
      </c>
      <c r="AD948" s="17">
        <v>0.12334232450079</v>
      </c>
      <c r="AE948" s="17">
        <v>0.17415724700990501</v>
      </c>
    </row>
    <row r="949" spans="2:31" x14ac:dyDescent="0.35">
      <c r="B949" t="s">
        <v>383</v>
      </c>
      <c r="C949" s="17">
        <v>0.18993857158181501</v>
      </c>
      <c r="D949" s="17">
        <v>0.23589569860208201</v>
      </c>
      <c r="E949" s="17">
        <v>0.14700921028842601</v>
      </c>
      <c r="F949" s="17"/>
      <c r="G949" s="17">
        <v>0.139997824415594</v>
      </c>
      <c r="H949" s="17">
        <v>0.249091718611197</v>
      </c>
      <c r="I949" s="17">
        <v>0.144965618664293</v>
      </c>
      <c r="J949" s="17">
        <v>0.15155732076553999</v>
      </c>
      <c r="K949" s="17">
        <v>0.20022746102642</v>
      </c>
      <c r="L949" s="17">
        <v>0.23742749918633599</v>
      </c>
      <c r="M949" s="17"/>
      <c r="N949" s="17">
        <v>0.23127644697695099</v>
      </c>
      <c r="O949" s="17">
        <v>0.17480743657827699</v>
      </c>
      <c r="P949" s="17">
        <v>0.194944211612992</v>
      </c>
      <c r="Q949" s="17">
        <v>0.14068864826010899</v>
      </c>
      <c r="R949" s="17"/>
      <c r="S949" s="17">
        <v>0.21682472906914799</v>
      </c>
      <c r="T949" s="17">
        <v>0.19402394663404399</v>
      </c>
      <c r="U949" s="17">
        <v>0.14993214224790199</v>
      </c>
      <c r="V949" s="17"/>
      <c r="W949" s="17">
        <v>0.23673629750195599</v>
      </c>
      <c r="X949" s="17">
        <v>0.17327668648460301</v>
      </c>
      <c r="Y949" s="17">
        <v>0.19690086537405899</v>
      </c>
      <c r="Z949" s="17">
        <v>0.124777349809164</v>
      </c>
      <c r="AA949" s="17">
        <v>0.13591365390937299</v>
      </c>
      <c r="AB949" s="17"/>
      <c r="AC949" s="17">
        <v>0.22825787149847299</v>
      </c>
      <c r="AD949" s="17">
        <v>0.174816871674049</v>
      </c>
      <c r="AE949" s="17">
        <v>0.220794303353919</v>
      </c>
    </row>
    <row r="950" spans="2:31" x14ac:dyDescent="0.35">
      <c r="B950" t="s">
        <v>384</v>
      </c>
      <c r="C950" s="17">
        <v>7.7695215681758398E-2</v>
      </c>
      <c r="D950" s="17">
        <v>0.10697951135759499</v>
      </c>
      <c r="E950" s="17">
        <v>4.8360567812327199E-2</v>
      </c>
      <c r="F950" s="17"/>
      <c r="G950" s="17">
        <v>4.5526029769481197E-2</v>
      </c>
      <c r="H950" s="17">
        <v>5.2027823650830099E-2</v>
      </c>
      <c r="I950" s="17">
        <v>0.116044159145151</v>
      </c>
      <c r="J950" s="17">
        <v>8.5418138712279101E-2</v>
      </c>
      <c r="K950" s="17">
        <v>7.5935757962462699E-2</v>
      </c>
      <c r="L950" s="17">
        <v>7.8895576912690904E-2</v>
      </c>
      <c r="M950" s="17"/>
      <c r="N950" s="17">
        <v>0.11797819598744801</v>
      </c>
      <c r="O950" s="17">
        <v>6.5322501324859894E-2</v>
      </c>
      <c r="P950" s="17">
        <v>6.4934016776128506E-2</v>
      </c>
      <c r="Q950" s="17">
        <v>4.3459668469584697E-2</v>
      </c>
      <c r="R950" s="17"/>
      <c r="S950" s="17">
        <v>6.0385659752521102E-2</v>
      </c>
      <c r="T950" s="17">
        <v>0.111571291069402</v>
      </c>
      <c r="U950" s="17">
        <v>5.6071899166888803E-2</v>
      </c>
      <c r="V950" s="17"/>
      <c r="W950" s="17">
        <v>8.9566395319567199E-2</v>
      </c>
      <c r="X950" s="17">
        <v>6.9039271737093302E-2</v>
      </c>
      <c r="Y950" s="17">
        <v>1.6099839259784799E-2</v>
      </c>
      <c r="Z950" s="17">
        <v>0.109198236592727</v>
      </c>
      <c r="AA950" s="17">
        <v>6.4944365436105406E-2</v>
      </c>
      <c r="AB950" s="17"/>
      <c r="AC950" s="17">
        <v>0.111191026305858</v>
      </c>
      <c r="AD950" s="17">
        <v>6.69540434502124E-2</v>
      </c>
      <c r="AE950" s="17">
        <v>3.9491108501414497E-2</v>
      </c>
    </row>
    <row r="951" spans="2:31" x14ac:dyDescent="0.35">
      <c r="B951" t="s">
        <v>96</v>
      </c>
      <c r="C951" s="17">
        <v>0.49585669031185697</v>
      </c>
      <c r="D951" s="17">
        <v>0.41329124847774901</v>
      </c>
      <c r="E951" s="17">
        <v>0.57568363200574102</v>
      </c>
      <c r="F951" s="17"/>
      <c r="G951" s="17">
        <v>0.40890574852074102</v>
      </c>
      <c r="H951" s="17">
        <v>0.35694285673801102</v>
      </c>
      <c r="I951" s="17">
        <v>0.43047514948224802</v>
      </c>
      <c r="J951" s="17">
        <v>0.588381636201043</v>
      </c>
      <c r="K951" s="17">
        <v>0.57726655019533701</v>
      </c>
      <c r="L951" s="17">
        <v>0.56491212239828903</v>
      </c>
      <c r="M951" s="17"/>
      <c r="N951" s="17">
        <v>0.41566503570355401</v>
      </c>
      <c r="O951" s="17">
        <v>0.51385447606938195</v>
      </c>
      <c r="P951" s="17">
        <v>0.476614698494567</v>
      </c>
      <c r="Q951" s="17">
        <v>0.60025290117292596</v>
      </c>
      <c r="R951" s="17"/>
      <c r="S951" s="17">
        <v>0.50610395153711896</v>
      </c>
      <c r="T951" s="17">
        <v>0.46755640228352102</v>
      </c>
      <c r="U951" s="17">
        <v>0.51443623964252305</v>
      </c>
      <c r="V951" s="17"/>
      <c r="W951" s="17">
        <v>0.48489586113369298</v>
      </c>
      <c r="X951" s="17">
        <v>0.44608494011665001</v>
      </c>
      <c r="Y951" s="17">
        <v>0.48891146718002498</v>
      </c>
      <c r="Z951" s="17">
        <v>0.46045440013771699</v>
      </c>
      <c r="AA951" s="17">
        <v>0.56843551068429399</v>
      </c>
      <c r="AB951" s="17"/>
      <c r="AC951" s="17">
        <v>0.43108407551793998</v>
      </c>
      <c r="AD951" s="17">
        <v>0.47671870237018998</v>
      </c>
      <c r="AE951" s="17">
        <v>0.47740164412514002</v>
      </c>
    </row>
    <row r="952" spans="2:31" x14ac:dyDescent="0.35">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row>
    <row r="953" spans="2:31" x14ac:dyDescent="0.35">
      <c r="B953" s="6" t="s">
        <v>386</v>
      </c>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row>
    <row r="954" spans="2:31" x14ac:dyDescent="0.35">
      <c r="B954" s="24" t="s">
        <v>60</v>
      </c>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row>
    <row r="955" spans="2:31" x14ac:dyDescent="0.35">
      <c r="B955" t="s">
        <v>380</v>
      </c>
      <c r="C955" s="17">
        <v>2.21172361535352E-2</v>
      </c>
      <c r="D955" s="17">
        <v>2.5081777898822901E-2</v>
      </c>
      <c r="E955" s="17">
        <v>1.9405831735938701E-2</v>
      </c>
      <c r="F955" s="17"/>
      <c r="G955" s="17">
        <v>4.3108119797282497E-2</v>
      </c>
      <c r="H955" s="17">
        <v>4.0818058737934003E-2</v>
      </c>
      <c r="I955" s="17">
        <v>2.2766661177966899E-2</v>
      </c>
      <c r="J955" s="17">
        <v>8.1066272041802594E-3</v>
      </c>
      <c r="K955" s="17">
        <v>8.9285714285714298E-3</v>
      </c>
      <c r="L955" s="17">
        <v>1.68314036309078E-2</v>
      </c>
      <c r="M955" s="17"/>
      <c r="N955" s="17">
        <v>1.8211307271095802E-2</v>
      </c>
      <c r="O955" s="17">
        <v>1.6465569209853401E-2</v>
      </c>
      <c r="P955" s="17">
        <v>7.0508302829531801E-3</v>
      </c>
      <c r="Q955" s="17">
        <v>4.7515084379805402E-2</v>
      </c>
      <c r="R955" s="17"/>
      <c r="S955" s="17">
        <v>2.1462579938195399E-2</v>
      </c>
      <c r="T955" s="17">
        <v>2.6643351253062199E-2</v>
      </c>
      <c r="U955" s="17">
        <v>1.4914586927965E-2</v>
      </c>
      <c r="V955" s="17"/>
      <c r="W955" s="17">
        <v>2.9883356440389999E-2</v>
      </c>
      <c r="X955" s="17">
        <v>3.3891910730345302E-2</v>
      </c>
      <c r="Y955" s="17">
        <v>0</v>
      </c>
      <c r="Z955" s="17">
        <v>0</v>
      </c>
      <c r="AA955" s="17">
        <v>2.22378066122394E-2</v>
      </c>
      <c r="AB955" s="17"/>
      <c r="AC955" s="17">
        <v>4.43267437470133E-2</v>
      </c>
      <c r="AD955" s="17">
        <v>2.6623494933726299E-2</v>
      </c>
      <c r="AE955" s="17">
        <v>2.2353206508829299E-2</v>
      </c>
    </row>
    <row r="956" spans="2:31" x14ac:dyDescent="0.35">
      <c r="B956" t="s">
        <v>381</v>
      </c>
      <c r="C956" s="17">
        <v>6.8442568998311706E-2</v>
      </c>
      <c r="D956" s="17">
        <v>6.6236102955142998E-2</v>
      </c>
      <c r="E956" s="17">
        <v>6.90279466263959E-2</v>
      </c>
      <c r="F956" s="17"/>
      <c r="G956" s="17">
        <v>0.14350194340333799</v>
      </c>
      <c r="H956" s="17">
        <v>9.7029248572357299E-2</v>
      </c>
      <c r="I956" s="17">
        <v>9.6354897137771595E-2</v>
      </c>
      <c r="J956" s="17">
        <v>2.8856979444497801E-2</v>
      </c>
      <c r="K956" s="17">
        <v>4.3140461631559997E-2</v>
      </c>
      <c r="L956" s="17">
        <v>2.4825669312713201E-2</v>
      </c>
      <c r="M956" s="17"/>
      <c r="N956" s="17">
        <v>6.1856649414998702E-2</v>
      </c>
      <c r="O956" s="17">
        <v>8.3771932736361507E-2</v>
      </c>
      <c r="P956" s="17">
        <v>0.101267424934575</v>
      </c>
      <c r="Q956" s="17">
        <v>3.5013246006220897E-2</v>
      </c>
      <c r="R956" s="17"/>
      <c r="S956" s="17">
        <v>5.6824343449464201E-2</v>
      </c>
      <c r="T956" s="17">
        <v>7.2114220264577505E-2</v>
      </c>
      <c r="U956" s="17">
        <v>7.5176331191759996E-2</v>
      </c>
      <c r="V956" s="17"/>
      <c r="W956" s="17">
        <v>4.1206089627885099E-2</v>
      </c>
      <c r="X956" s="17">
        <v>9.4759518701392903E-2</v>
      </c>
      <c r="Y956" s="17">
        <v>0.10782104926930899</v>
      </c>
      <c r="Z956" s="17">
        <v>7.7742103821101194E-2</v>
      </c>
      <c r="AA956" s="17">
        <v>6.3617394609406006E-2</v>
      </c>
      <c r="AB956" s="17"/>
      <c r="AC956" s="17">
        <v>5.26054941292406E-2</v>
      </c>
      <c r="AD956" s="17">
        <v>7.5739406428665904E-2</v>
      </c>
      <c r="AE956" s="17">
        <v>8.0947448001993202E-2</v>
      </c>
    </row>
    <row r="957" spans="2:31" x14ac:dyDescent="0.35">
      <c r="B957" t="s">
        <v>382</v>
      </c>
      <c r="C957" s="17">
        <v>0.11829435396407501</v>
      </c>
      <c r="D957" s="17">
        <v>0.119186370417055</v>
      </c>
      <c r="E957" s="17">
        <v>0.118132912683342</v>
      </c>
      <c r="F957" s="17"/>
      <c r="G957" s="17">
        <v>0.15436719768135501</v>
      </c>
      <c r="H957" s="17">
        <v>0.20409029368966999</v>
      </c>
      <c r="I957" s="17">
        <v>0.16145804114489101</v>
      </c>
      <c r="J957" s="17">
        <v>0.11569464737519999</v>
      </c>
      <c r="K957" s="17">
        <v>7.2136868364614401E-2</v>
      </c>
      <c r="L957" s="17">
        <v>4.78634902717993E-2</v>
      </c>
      <c r="M957" s="17"/>
      <c r="N957" s="17">
        <v>0.128317391790463</v>
      </c>
      <c r="O957" s="17">
        <v>0.12929488952643001</v>
      </c>
      <c r="P957" s="17">
        <v>0.143479452627708</v>
      </c>
      <c r="Q957" s="17">
        <v>7.7087164406701797E-2</v>
      </c>
      <c r="R957" s="17"/>
      <c r="S957" s="17">
        <v>9.9775344844521399E-2</v>
      </c>
      <c r="T957" s="17">
        <v>0.112593387587855</v>
      </c>
      <c r="U957" s="17">
        <v>0.15836537388282099</v>
      </c>
      <c r="V957" s="17"/>
      <c r="W957" s="17">
        <v>0.100400591935859</v>
      </c>
      <c r="X957" s="17">
        <v>0.15723820183778001</v>
      </c>
      <c r="Y957" s="17">
        <v>0.164568754759575</v>
      </c>
      <c r="Z957" s="17">
        <v>6.9497240841171107E-2</v>
      </c>
      <c r="AA957" s="17">
        <v>0.12970821850557501</v>
      </c>
      <c r="AB957" s="17"/>
      <c r="AC957" s="17">
        <v>0.13814301884351801</v>
      </c>
      <c r="AD957" s="17">
        <v>0.14281459508216199</v>
      </c>
      <c r="AE957" s="17">
        <v>0.191423052234896</v>
      </c>
    </row>
    <row r="958" spans="2:31" x14ac:dyDescent="0.35">
      <c r="B958" t="s">
        <v>383</v>
      </c>
      <c r="C958" s="17">
        <v>0.21805796436945299</v>
      </c>
      <c r="D958" s="17">
        <v>0.27359848922406899</v>
      </c>
      <c r="E958" s="17">
        <v>0.16610924024882001</v>
      </c>
      <c r="F958" s="17"/>
      <c r="G958" s="17">
        <v>0.186663765887459</v>
      </c>
      <c r="H958" s="17">
        <v>0.21814309114827601</v>
      </c>
      <c r="I958" s="17">
        <v>0.15222584363312699</v>
      </c>
      <c r="J958" s="17">
        <v>0.18385046478365599</v>
      </c>
      <c r="K958" s="17">
        <v>0.21887870245881699</v>
      </c>
      <c r="L958" s="17">
        <v>0.315378100012697</v>
      </c>
      <c r="M958" s="17"/>
      <c r="N958" s="17">
        <v>0.25502419704387502</v>
      </c>
      <c r="O958" s="17">
        <v>0.21739128125790699</v>
      </c>
      <c r="P958" s="17">
        <v>0.16774579654333199</v>
      </c>
      <c r="Q958" s="17">
        <v>0.20778205841023101</v>
      </c>
      <c r="R958" s="17"/>
      <c r="S958" s="17">
        <v>0.26935616905934701</v>
      </c>
      <c r="T958" s="17">
        <v>0.210654801637018</v>
      </c>
      <c r="U958" s="17">
        <v>0.162463868032587</v>
      </c>
      <c r="V958" s="17"/>
      <c r="W958" s="17">
        <v>0.27706506164064998</v>
      </c>
      <c r="X958" s="17">
        <v>0.163861973573837</v>
      </c>
      <c r="Y958" s="17">
        <v>0.240045016617669</v>
      </c>
      <c r="Z958" s="17">
        <v>0.446230825544642</v>
      </c>
      <c r="AA958" s="17">
        <v>0.16285440124980299</v>
      </c>
      <c r="AB958" s="17"/>
      <c r="AC958" s="17">
        <v>0.28031818607478298</v>
      </c>
      <c r="AD958" s="17">
        <v>0.20046955983606601</v>
      </c>
      <c r="AE958" s="17">
        <v>0.204602778736933</v>
      </c>
    </row>
    <row r="959" spans="2:31" x14ac:dyDescent="0.35">
      <c r="B959" t="s">
        <v>384</v>
      </c>
      <c r="C959" s="17">
        <v>0.117924430115072</v>
      </c>
      <c r="D959" s="17">
        <v>0.14498873440198401</v>
      </c>
      <c r="E959" s="17">
        <v>9.0953113418568196E-2</v>
      </c>
      <c r="F959" s="17"/>
      <c r="G959" s="17">
        <v>6.7011046384406595E-2</v>
      </c>
      <c r="H959" s="17">
        <v>0.10405564730166</v>
      </c>
      <c r="I959" s="17">
        <v>0.14397963239282799</v>
      </c>
      <c r="J959" s="17">
        <v>0.13515883519569899</v>
      </c>
      <c r="K959" s="17">
        <v>0.122081010616617</v>
      </c>
      <c r="L959" s="17">
        <v>0.123183370477236</v>
      </c>
      <c r="M959" s="17"/>
      <c r="N959" s="17">
        <v>0.15332328162932099</v>
      </c>
      <c r="O959" s="17">
        <v>0.102416198228707</v>
      </c>
      <c r="P959" s="17">
        <v>0.12057037152278401</v>
      </c>
      <c r="Q959" s="17">
        <v>8.5611818257437203E-2</v>
      </c>
      <c r="R959" s="17"/>
      <c r="S959" s="17">
        <v>0.113787015470035</v>
      </c>
      <c r="T959" s="17">
        <v>0.14775379764062499</v>
      </c>
      <c r="U959" s="17">
        <v>7.8374303649290697E-2</v>
      </c>
      <c r="V959" s="17"/>
      <c r="W959" s="17">
        <v>0.126988083508736</v>
      </c>
      <c r="X959" s="17">
        <v>0.119387819788127</v>
      </c>
      <c r="Y959" s="17">
        <v>0.124002692891161</v>
      </c>
      <c r="Z959" s="17">
        <v>6.9497240841171107E-2</v>
      </c>
      <c r="AA959" s="17">
        <v>6.6639420518621401E-2</v>
      </c>
      <c r="AB959" s="17"/>
      <c r="AC959" s="17">
        <v>0.12293455653768499</v>
      </c>
      <c r="AD959" s="17">
        <v>0.12386766376639</v>
      </c>
      <c r="AE959" s="17">
        <v>9.6054486471214603E-2</v>
      </c>
    </row>
    <row r="960" spans="2:31" x14ac:dyDescent="0.35">
      <c r="B960" t="s">
        <v>96</v>
      </c>
      <c r="C960" s="17">
        <v>0.45516344639955297</v>
      </c>
      <c r="D960" s="17">
        <v>0.37090852510292599</v>
      </c>
      <c r="E960" s="17">
        <v>0.53637095528693501</v>
      </c>
      <c r="F960" s="17"/>
      <c r="G960" s="17">
        <v>0.405347926846159</v>
      </c>
      <c r="H960" s="17">
        <v>0.33586366055010303</v>
      </c>
      <c r="I960" s="17">
        <v>0.42321492451341403</v>
      </c>
      <c r="J960" s="17">
        <v>0.52833244599676699</v>
      </c>
      <c r="K960" s="17">
        <v>0.53483438549981999</v>
      </c>
      <c r="L960" s="17">
        <v>0.471917966294647</v>
      </c>
      <c r="M960" s="17"/>
      <c r="N960" s="17">
        <v>0.38326717285024597</v>
      </c>
      <c r="O960" s="17">
        <v>0.45066012904074099</v>
      </c>
      <c r="P960" s="17">
        <v>0.45988612408864898</v>
      </c>
      <c r="Q960" s="17">
        <v>0.54699062853960401</v>
      </c>
      <c r="R960" s="17"/>
      <c r="S960" s="17">
        <v>0.43879454723843597</v>
      </c>
      <c r="T960" s="17">
        <v>0.43024044161686198</v>
      </c>
      <c r="U960" s="17">
        <v>0.51070553631557702</v>
      </c>
      <c r="V960" s="17"/>
      <c r="W960" s="17">
        <v>0.42445681684648001</v>
      </c>
      <c r="X960" s="17">
        <v>0.43086057536851802</v>
      </c>
      <c r="Y960" s="17">
        <v>0.36356248646228601</v>
      </c>
      <c r="Z960" s="17">
        <v>0.33703258895191501</v>
      </c>
      <c r="AA960" s="17">
        <v>0.55494275850435604</v>
      </c>
      <c r="AB960" s="17"/>
      <c r="AC960" s="17">
        <v>0.36167200066776001</v>
      </c>
      <c r="AD960" s="17">
        <v>0.43048527995299002</v>
      </c>
      <c r="AE960" s="17">
        <v>0.40461902804613398</v>
      </c>
    </row>
    <row r="961" spans="2:31" x14ac:dyDescent="0.35">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row>
    <row r="962" spans="2:31" x14ac:dyDescent="0.35">
      <c r="B962" s="6" t="s">
        <v>395</v>
      </c>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row>
    <row r="963" spans="2:31" x14ac:dyDescent="0.35">
      <c r="B963" s="24" t="s">
        <v>60</v>
      </c>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c r="AD963" s="17"/>
      <c r="AE963" s="17"/>
    </row>
    <row r="964" spans="2:31" x14ac:dyDescent="0.35">
      <c r="B964" t="s">
        <v>387</v>
      </c>
      <c r="C964" s="17">
        <v>0.37142410774281798</v>
      </c>
      <c r="D964" s="17">
        <v>0.42616908913146501</v>
      </c>
      <c r="E964" s="17">
        <v>0.31920641661222499</v>
      </c>
      <c r="F964" s="17"/>
      <c r="G964" s="17">
        <v>0.31451833775522098</v>
      </c>
      <c r="H964" s="17">
        <v>0.32504177099564602</v>
      </c>
      <c r="I964" s="17">
        <v>0.34272478465335499</v>
      </c>
      <c r="J964" s="17">
        <v>0.37924372134511197</v>
      </c>
      <c r="K964" s="17">
        <v>0.38100958204518798</v>
      </c>
      <c r="L964" s="17">
        <v>0.449186456792662</v>
      </c>
      <c r="M964" s="17"/>
      <c r="N964" s="17">
        <v>0.41733556517641202</v>
      </c>
      <c r="O964" s="17">
        <v>0.39971433138988399</v>
      </c>
      <c r="P964" s="17">
        <v>0.32116602530189298</v>
      </c>
      <c r="Q964" s="17">
        <v>0.30166304999731702</v>
      </c>
      <c r="R964" s="17"/>
      <c r="S964" s="17">
        <v>0.406510819006911</v>
      </c>
      <c r="T964" s="17">
        <v>0.41339530962336102</v>
      </c>
      <c r="U964" s="17">
        <v>0.23308123948655199</v>
      </c>
      <c r="V964" s="17"/>
      <c r="W964" s="17">
        <v>0.394120855916335</v>
      </c>
      <c r="X964" s="17">
        <v>0.414243357634552</v>
      </c>
      <c r="Y964" s="17">
        <v>0.361187011593813</v>
      </c>
      <c r="Z964" s="17">
        <v>0.281752479983922</v>
      </c>
      <c r="AA964" s="17">
        <v>0.26115429537833301</v>
      </c>
      <c r="AB964" s="17"/>
      <c r="AC964" s="17">
        <v>0.31135477640492998</v>
      </c>
      <c r="AD964" s="17">
        <v>0.377812816830287</v>
      </c>
      <c r="AE964" s="17">
        <v>0.437372212446895</v>
      </c>
    </row>
    <row r="965" spans="2:31" x14ac:dyDescent="0.35">
      <c r="B965" t="s">
        <v>388</v>
      </c>
      <c r="C965" s="17">
        <v>0.31104203847977402</v>
      </c>
      <c r="D965" s="17">
        <v>0.37943576098484599</v>
      </c>
      <c r="E965" s="17">
        <v>0.245114806379057</v>
      </c>
      <c r="F965" s="17"/>
      <c r="G965" s="17">
        <v>0.33021941197763599</v>
      </c>
      <c r="H965" s="17">
        <v>0.28131753489344802</v>
      </c>
      <c r="I965" s="17">
        <v>0.30973993969215902</v>
      </c>
      <c r="J965" s="17">
        <v>0.29720988084357602</v>
      </c>
      <c r="K965" s="17">
        <v>0.28650838428954001</v>
      </c>
      <c r="L965" s="17">
        <v>0.34998588336084202</v>
      </c>
      <c r="M965" s="17"/>
      <c r="N965" s="17">
        <v>0.33941870793036799</v>
      </c>
      <c r="O965" s="17">
        <v>0.33827581497951198</v>
      </c>
      <c r="P965" s="17">
        <v>0.31131977284116402</v>
      </c>
      <c r="Q965" s="17">
        <v>0.243189665372987</v>
      </c>
      <c r="R965" s="17"/>
      <c r="S965" s="17">
        <v>0.30542601795808699</v>
      </c>
      <c r="T965" s="17">
        <v>0.33979752195339902</v>
      </c>
      <c r="U965" s="17">
        <v>0.27356613119247303</v>
      </c>
      <c r="V965" s="17"/>
      <c r="W965" s="17">
        <v>0.33819787715425298</v>
      </c>
      <c r="X965" s="17">
        <v>0.30191395797417703</v>
      </c>
      <c r="Y965" s="17">
        <v>0.43088185922472699</v>
      </c>
      <c r="Z965" s="17">
        <v>0.31634086321277499</v>
      </c>
      <c r="AA965" s="17">
        <v>0.25008220690837302</v>
      </c>
      <c r="AB965" s="17"/>
      <c r="AC965" s="17">
        <v>0.33084528533223501</v>
      </c>
      <c r="AD965" s="17">
        <v>0.30678280604920899</v>
      </c>
      <c r="AE965" s="17">
        <v>0.43270725382696401</v>
      </c>
    </row>
    <row r="966" spans="2:31" x14ac:dyDescent="0.35">
      <c r="B966" t="s">
        <v>389</v>
      </c>
      <c r="C966" s="17">
        <v>0.238622994711329</v>
      </c>
      <c r="D966" s="17">
        <v>0.25079478663986299</v>
      </c>
      <c r="E966" s="17">
        <v>0.22442556485501</v>
      </c>
      <c r="F966" s="17"/>
      <c r="G966" s="17">
        <v>0.247560994057653</v>
      </c>
      <c r="H966" s="17">
        <v>0.241839809793398</v>
      </c>
      <c r="I966" s="17">
        <v>0.28168502608828799</v>
      </c>
      <c r="J966" s="17">
        <v>0.181330002306895</v>
      </c>
      <c r="K966" s="17">
        <v>0.230726263270771</v>
      </c>
      <c r="L966" s="17">
        <v>0.23563965083270899</v>
      </c>
      <c r="M966" s="17"/>
      <c r="N966" s="17">
        <v>0.270025072401542</v>
      </c>
      <c r="O966" s="17">
        <v>0.21092299736506501</v>
      </c>
      <c r="P966" s="17">
        <v>0.23561686432256701</v>
      </c>
      <c r="Q966" s="17">
        <v>0.23191539201649</v>
      </c>
      <c r="R966" s="17"/>
      <c r="S966" s="17">
        <v>0.18475245072117899</v>
      </c>
      <c r="T966" s="17">
        <v>0.28081486783883702</v>
      </c>
      <c r="U966" s="17">
        <v>0.27277310796731702</v>
      </c>
      <c r="V966" s="17"/>
      <c r="W966" s="17">
        <v>0.226971325931176</v>
      </c>
      <c r="X966" s="17">
        <v>0.22813928912487599</v>
      </c>
      <c r="Y966" s="17">
        <v>0.23538626916434299</v>
      </c>
      <c r="Z966" s="17">
        <v>0.325941264816067</v>
      </c>
      <c r="AA966" s="17">
        <v>0.246869055137907</v>
      </c>
      <c r="AB966" s="17"/>
      <c r="AC966" s="17">
        <v>0.32077876672947903</v>
      </c>
      <c r="AD966" s="17">
        <v>0.248042024886413</v>
      </c>
      <c r="AE966" s="17">
        <v>0.29679930991460901</v>
      </c>
    </row>
    <row r="967" spans="2:31" x14ac:dyDescent="0.35">
      <c r="B967" t="s">
        <v>390</v>
      </c>
      <c r="C967" s="17">
        <v>0.209522390195302</v>
      </c>
      <c r="D967" s="17">
        <v>0.21292059149768799</v>
      </c>
      <c r="E967" s="17">
        <v>0.20576827281104501</v>
      </c>
      <c r="F967" s="17"/>
      <c r="G967" s="17">
        <v>0.186663765887459</v>
      </c>
      <c r="H967" s="17">
        <v>0.236379254790475</v>
      </c>
      <c r="I967" s="17">
        <v>0.22569463923673899</v>
      </c>
      <c r="J967" s="17">
        <v>0.142031164342936</v>
      </c>
      <c r="K967" s="17">
        <v>0.19121308795863701</v>
      </c>
      <c r="L967" s="17">
        <v>0.25152607837728602</v>
      </c>
      <c r="M967" s="17"/>
      <c r="N967" s="17">
        <v>0.236746311852809</v>
      </c>
      <c r="O967" s="17">
        <v>0.205102890458397</v>
      </c>
      <c r="P967" s="17">
        <v>0.16564951055371599</v>
      </c>
      <c r="Q967" s="17">
        <v>0.20492300546417799</v>
      </c>
      <c r="R967" s="17"/>
      <c r="S967" s="17">
        <v>0.19450745444869</v>
      </c>
      <c r="T967" s="17">
        <v>0.219776972338938</v>
      </c>
      <c r="U967" s="17">
        <v>0.24057775007366899</v>
      </c>
      <c r="V967" s="17"/>
      <c r="W967" s="17">
        <v>0.21321804725596499</v>
      </c>
      <c r="X967" s="17">
        <v>0.18988670164978599</v>
      </c>
      <c r="Y967" s="17">
        <v>0.201603591258632</v>
      </c>
      <c r="Z967" s="17">
        <v>0</v>
      </c>
      <c r="AA967" s="17">
        <v>0.22466399928368999</v>
      </c>
      <c r="AB967" s="17"/>
      <c r="AC967" s="17">
        <v>0.30120055282789199</v>
      </c>
      <c r="AD967" s="17">
        <v>0.19953536013609099</v>
      </c>
      <c r="AE967" s="17">
        <v>0.243816404416975</v>
      </c>
    </row>
    <row r="968" spans="2:31" x14ac:dyDescent="0.35">
      <c r="B968" t="s">
        <v>391</v>
      </c>
      <c r="C968" s="17">
        <v>0.20766578852885501</v>
      </c>
      <c r="D968" s="17">
        <v>0.20681861753439401</v>
      </c>
      <c r="E968" s="17">
        <v>0.20796931571204799</v>
      </c>
      <c r="F968" s="17"/>
      <c r="G968" s="17">
        <v>0.18780367758984301</v>
      </c>
      <c r="H968" s="17">
        <v>0.19974456223613399</v>
      </c>
      <c r="I968" s="17">
        <v>0.21744842799644001</v>
      </c>
      <c r="J968" s="17">
        <v>0.22653360095835801</v>
      </c>
      <c r="K968" s="17">
        <v>0.180782121018769</v>
      </c>
      <c r="L968" s="17">
        <v>0.23111897803912401</v>
      </c>
      <c r="M968" s="17"/>
      <c r="N968" s="17">
        <v>0.234648233970187</v>
      </c>
      <c r="O968" s="17">
        <v>0.20605325080190301</v>
      </c>
      <c r="P968" s="17">
        <v>0.16328623361146199</v>
      </c>
      <c r="Q968" s="17">
        <v>0.202123320182093</v>
      </c>
      <c r="R968" s="17"/>
      <c r="S968" s="17">
        <v>0.22565302034033999</v>
      </c>
      <c r="T968" s="17">
        <v>0.210321584615972</v>
      </c>
      <c r="U968" s="17">
        <v>0.19353275705069301</v>
      </c>
      <c r="V968" s="17"/>
      <c r="W968" s="17">
        <v>0.225619208278941</v>
      </c>
      <c r="X968" s="17">
        <v>0.18454665032959899</v>
      </c>
      <c r="Y968" s="17">
        <v>0.22717821891880099</v>
      </c>
      <c r="Z968" s="17">
        <v>0.30347282724306202</v>
      </c>
      <c r="AA968" s="17">
        <v>0.21503682328975801</v>
      </c>
      <c r="AB968" s="17"/>
      <c r="AC968" s="17">
        <v>0.26273134850631402</v>
      </c>
      <c r="AD968" s="17">
        <v>0.20634740992043399</v>
      </c>
      <c r="AE968" s="17">
        <v>0.20836609962679201</v>
      </c>
    </row>
    <row r="969" spans="2:31" x14ac:dyDescent="0.35">
      <c r="B969" t="s">
        <v>96</v>
      </c>
      <c r="C969" s="17">
        <v>0.20077842322855799</v>
      </c>
      <c r="D969" s="17">
        <v>0.14605163927197501</v>
      </c>
      <c r="E969" s="17">
        <v>0.25440243726337303</v>
      </c>
      <c r="F969" s="17"/>
      <c r="G969" s="17">
        <v>0.16745857267730099</v>
      </c>
      <c r="H969" s="17">
        <v>0.222164092061926</v>
      </c>
      <c r="I969" s="17">
        <v>0.20268909734638599</v>
      </c>
      <c r="J969" s="17">
        <v>0.260112909396293</v>
      </c>
      <c r="K969" s="17">
        <v>0.20606543979318601</v>
      </c>
      <c r="L969" s="17">
        <v>0.16642408413641699</v>
      </c>
      <c r="M969" s="17"/>
      <c r="N969" s="17">
        <v>0.15843830029912101</v>
      </c>
      <c r="O969" s="17">
        <v>0.17544345788951099</v>
      </c>
      <c r="P969" s="17">
        <v>0.237161495409247</v>
      </c>
      <c r="Q969" s="17">
        <v>0.26898118240170399</v>
      </c>
      <c r="R969" s="17"/>
      <c r="S969" s="17">
        <v>0.195069449892914</v>
      </c>
      <c r="T969" s="17">
        <v>0.15350469585418899</v>
      </c>
      <c r="U969" s="17">
        <v>0.29952852287572701</v>
      </c>
      <c r="V969" s="17"/>
      <c r="W969" s="17">
        <v>0.18651598839280001</v>
      </c>
      <c r="X969" s="17">
        <v>0.168268654510249</v>
      </c>
      <c r="Y969" s="17">
        <v>0.13966926820157799</v>
      </c>
      <c r="Z969" s="17">
        <v>0.15833066879811999</v>
      </c>
      <c r="AA969" s="17">
        <v>0.29156708183835001</v>
      </c>
      <c r="AB969" s="17"/>
      <c r="AC969" s="17">
        <v>0.19981049483691299</v>
      </c>
      <c r="AD969" s="17">
        <v>0.16277752716640001</v>
      </c>
      <c r="AE969" s="17">
        <v>0.153795666148376</v>
      </c>
    </row>
    <row r="970" spans="2:31" x14ac:dyDescent="0.35">
      <c r="B970" t="s">
        <v>392</v>
      </c>
      <c r="C970" s="17">
        <v>0.12810488944965101</v>
      </c>
      <c r="D970" s="17">
        <v>0.15132863172362701</v>
      </c>
      <c r="E970" s="17">
        <v>0.106599477345173</v>
      </c>
      <c r="F970" s="17"/>
      <c r="G970" s="17">
        <v>0.17713021256609601</v>
      </c>
      <c r="H970" s="17">
        <v>0.120951477305976</v>
      </c>
      <c r="I970" s="17">
        <v>0.12429037038545</v>
      </c>
      <c r="J970" s="17">
        <v>7.8597675927917499E-2</v>
      </c>
      <c r="K970" s="17">
        <v>0.116865527146683</v>
      </c>
      <c r="L970" s="17">
        <v>0.14443334308269501</v>
      </c>
      <c r="M970" s="17"/>
      <c r="N970" s="17">
        <v>0.14651996649903201</v>
      </c>
      <c r="O970" s="17">
        <v>9.3979858830479296E-2</v>
      </c>
      <c r="P970" s="17">
        <v>0.15292237648440701</v>
      </c>
      <c r="Q970" s="17">
        <v>0.12821481096224799</v>
      </c>
      <c r="R970" s="17"/>
      <c r="S970" s="17">
        <v>0.13933136704306401</v>
      </c>
      <c r="T970" s="17">
        <v>0.13122405368868201</v>
      </c>
      <c r="U970" s="17">
        <v>0.109754292244858</v>
      </c>
      <c r="V970" s="17"/>
      <c r="W970" s="17">
        <v>0.124882882416862</v>
      </c>
      <c r="X970" s="17">
        <v>0.162767569789767</v>
      </c>
      <c r="Y970" s="17">
        <v>0.14168345797780099</v>
      </c>
      <c r="Z970" s="17">
        <v>0.21225523914275099</v>
      </c>
      <c r="AA970" s="17">
        <v>7.5487431785865505E-2</v>
      </c>
      <c r="AB970" s="17"/>
      <c r="AC970" s="17">
        <v>0.17068376956977499</v>
      </c>
      <c r="AD970" s="17">
        <v>0.141978917994322</v>
      </c>
      <c r="AE970" s="17">
        <v>0.10197657411684199</v>
      </c>
    </row>
    <row r="971" spans="2:31" x14ac:dyDescent="0.35">
      <c r="B971" t="s">
        <v>393</v>
      </c>
      <c r="C971" s="17">
        <v>0.11377183626817</v>
      </c>
      <c r="D971" s="17">
        <v>0.11425253154801999</v>
      </c>
      <c r="E971" s="17">
        <v>0.113978072137252</v>
      </c>
      <c r="F971" s="17"/>
      <c r="G971" s="17">
        <v>0.19505740750643899</v>
      </c>
      <c r="H971" s="17">
        <v>0.20961399351114701</v>
      </c>
      <c r="I971" s="17">
        <v>0.12945918245516</v>
      </c>
      <c r="J971" s="17">
        <v>8.3268138558478894E-2</v>
      </c>
      <c r="K971" s="17">
        <v>6.0289307552659897E-2</v>
      </c>
      <c r="L971" s="17">
        <v>5.4912779867274497E-2</v>
      </c>
      <c r="M971" s="17"/>
      <c r="N971" s="17">
        <v>0.12840500831386301</v>
      </c>
      <c r="O971" s="17">
        <v>0.113817849327863</v>
      </c>
      <c r="P971" s="17">
        <v>9.5560676180846696E-2</v>
      </c>
      <c r="Q971" s="17">
        <v>0.10614119633914</v>
      </c>
      <c r="R971" s="17"/>
      <c r="S971" s="17">
        <v>7.6755599679710906E-2</v>
      </c>
      <c r="T971" s="17">
        <v>0.13645328712847499</v>
      </c>
      <c r="U971" s="17">
        <v>8.3400220486476898E-2</v>
      </c>
      <c r="V971" s="17"/>
      <c r="W971" s="17">
        <v>0.100146107408721</v>
      </c>
      <c r="X971" s="17">
        <v>0.15297035582781399</v>
      </c>
      <c r="Y971" s="17">
        <v>0.16119989043721</v>
      </c>
      <c r="Z971" s="17">
        <v>0.27577376837077699</v>
      </c>
      <c r="AA971" s="17">
        <v>5.87049163954005E-2</v>
      </c>
      <c r="AB971" s="17"/>
      <c r="AC971" s="17">
        <v>9.2573059177964503E-2</v>
      </c>
      <c r="AD971" s="17">
        <v>0.151741614193274</v>
      </c>
      <c r="AE971" s="17">
        <v>0.13577833814847501</v>
      </c>
    </row>
    <row r="972" spans="2:31" x14ac:dyDescent="0.35">
      <c r="B972" t="s">
        <v>394</v>
      </c>
      <c r="C972" s="17">
        <v>0.10628388792827299</v>
      </c>
      <c r="D972" s="17">
        <v>7.9926766418706302E-2</v>
      </c>
      <c r="E972" s="17">
        <v>0.13216609494994999</v>
      </c>
      <c r="F972" s="17"/>
      <c r="G972" s="17">
        <v>0.21654242412136401</v>
      </c>
      <c r="H972" s="17">
        <v>0.19405849714471499</v>
      </c>
      <c r="I972" s="17">
        <v>0.13044516872662501</v>
      </c>
      <c r="J972" s="17">
        <v>7.2826280039017893E-2</v>
      </c>
      <c r="K972" s="17">
        <v>4.6853549590197198E-2</v>
      </c>
      <c r="L972" s="17">
        <v>3.3662807261815503E-2</v>
      </c>
      <c r="M972" s="17"/>
      <c r="N972" s="17">
        <v>0.132234343751129</v>
      </c>
      <c r="O972" s="17">
        <v>8.7421563129256696E-2</v>
      </c>
      <c r="P972" s="17">
        <v>0.11010233101224701</v>
      </c>
      <c r="Q972" s="17">
        <v>9.1167872517173398E-2</v>
      </c>
      <c r="R972" s="17"/>
      <c r="S972" s="17">
        <v>8.2616953610646901E-2</v>
      </c>
      <c r="T972" s="17">
        <v>0.100710030427133</v>
      </c>
      <c r="U972" s="17">
        <v>0.131408270364164</v>
      </c>
      <c r="V972" s="17"/>
      <c r="W972" s="17">
        <v>7.5196226883063197E-2</v>
      </c>
      <c r="X972" s="17">
        <v>0.134427177830058</v>
      </c>
      <c r="Y972" s="17">
        <v>0.121893682637575</v>
      </c>
      <c r="Z972" s="17">
        <v>0.23397558640189101</v>
      </c>
      <c r="AA972" s="17">
        <v>9.1675912625146905E-2</v>
      </c>
      <c r="AB972" s="17"/>
      <c r="AC972" s="17">
        <v>0.108838716968859</v>
      </c>
      <c r="AD972" s="17">
        <v>0.119946582196489</v>
      </c>
      <c r="AE972" s="17">
        <v>0.15586111734454799</v>
      </c>
    </row>
    <row r="973" spans="2:31" x14ac:dyDescent="0.35">
      <c r="B973" t="s">
        <v>80</v>
      </c>
      <c r="C973" s="17">
        <v>6.7954692081601306E-2</v>
      </c>
      <c r="D973" s="17">
        <v>7.1144046326736404E-2</v>
      </c>
      <c r="E973" s="17">
        <v>6.5296529770318704E-2</v>
      </c>
      <c r="F973" s="17"/>
      <c r="G973" s="17">
        <v>3.5854389880686198E-2</v>
      </c>
      <c r="H973" s="17">
        <v>2.39222287336185E-2</v>
      </c>
      <c r="I973" s="17">
        <v>5.4884960223890798E-2</v>
      </c>
      <c r="J973" s="17">
        <v>8.9039534447378499E-2</v>
      </c>
      <c r="K973" s="17">
        <v>0.12570829693604299</v>
      </c>
      <c r="L973" s="17">
        <v>6.11191971954528E-2</v>
      </c>
      <c r="M973" s="17"/>
      <c r="N973" s="17">
        <v>3.04865642708128E-2</v>
      </c>
      <c r="O973" s="17">
        <v>9.5829965277136706E-2</v>
      </c>
      <c r="P973" s="17">
        <v>8.4153343271375206E-2</v>
      </c>
      <c r="Q973" s="17">
        <v>7.6257362493416497E-2</v>
      </c>
      <c r="R973" s="17"/>
      <c r="S973" s="17">
        <v>8.9910058348991101E-2</v>
      </c>
      <c r="T973" s="17">
        <v>6.0307809253518099E-2</v>
      </c>
      <c r="U973" s="17">
        <v>5.1243043254869398E-2</v>
      </c>
      <c r="V973" s="17"/>
      <c r="W973" s="17">
        <v>7.9814303115838495E-2</v>
      </c>
      <c r="X973" s="17">
        <v>5.5210847749385998E-2</v>
      </c>
      <c r="Y973" s="17">
        <v>7.1577901522712303E-2</v>
      </c>
      <c r="Z973" s="17">
        <v>0.124777349809164</v>
      </c>
      <c r="AA973" s="17">
        <v>6.5686129784560301E-2</v>
      </c>
      <c r="AB973" s="17"/>
      <c r="AC973" s="17">
        <v>2.40538200785348E-2</v>
      </c>
      <c r="AD973" s="17">
        <v>7.8252076784058502E-2</v>
      </c>
      <c r="AE973" s="17">
        <v>4.2678880853466397E-2</v>
      </c>
    </row>
    <row r="974" spans="2:31" x14ac:dyDescent="0.35">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row>
    <row r="975" spans="2:31" x14ac:dyDescent="0.35">
      <c r="B975" s="6" t="s">
        <v>220</v>
      </c>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row>
    <row r="976" spans="2:31" x14ac:dyDescent="0.35">
      <c r="B976" s="24" t="s">
        <v>60</v>
      </c>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row>
    <row r="977" spans="2:31" x14ac:dyDescent="0.35">
      <c r="B977" t="s">
        <v>396</v>
      </c>
      <c r="C977" s="17">
        <v>0.43942401049027102</v>
      </c>
      <c r="D977" s="17">
        <v>0.47530328366867097</v>
      </c>
      <c r="E977" s="17">
        <v>0.40347898625444101</v>
      </c>
      <c r="F977" s="17"/>
      <c r="G977" s="17">
        <v>0.30612469613624099</v>
      </c>
      <c r="H977" s="17">
        <v>0.411976078204494</v>
      </c>
      <c r="I977" s="17">
        <v>0.492859215387359</v>
      </c>
      <c r="J977" s="17">
        <v>0.37113709414093199</v>
      </c>
      <c r="K977" s="17">
        <v>0.44200718653389098</v>
      </c>
      <c r="L977" s="17">
        <v>0.53681706783542105</v>
      </c>
      <c r="M977" s="17"/>
      <c r="N977" s="17">
        <v>0.49794025843727902</v>
      </c>
      <c r="O977" s="17">
        <v>0.368170756878275</v>
      </c>
      <c r="P977" s="17">
        <v>0.443174584838126</v>
      </c>
      <c r="Q977" s="17">
        <v>0.42992133377278402</v>
      </c>
      <c r="R977" s="17"/>
      <c r="S977" s="17">
        <v>0.45160432441515502</v>
      </c>
      <c r="T977" s="17">
        <v>0.446877969431483</v>
      </c>
      <c r="U977" s="17">
        <v>0.43588829140524998</v>
      </c>
      <c r="V977" s="17"/>
      <c r="W977" s="17">
        <v>0.48220190007966701</v>
      </c>
      <c r="X977" s="17">
        <v>0.41439749371183998</v>
      </c>
      <c r="Y977" s="17">
        <v>0.32692655510997798</v>
      </c>
      <c r="Z977" s="17">
        <v>0.41477469277301598</v>
      </c>
      <c r="AA977" s="17">
        <v>0.40345887671742198</v>
      </c>
      <c r="AB977" s="17"/>
      <c r="AC977" s="17">
        <v>0.52736761141655697</v>
      </c>
      <c r="AD977" s="17">
        <v>0.41145956689160001</v>
      </c>
      <c r="AE977" s="17">
        <v>0.51522296575876303</v>
      </c>
    </row>
    <row r="978" spans="2:31" x14ac:dyDescent="0.35">
      <c r="B978" t="s">
        <v>397</v>
      </c>
      <c r="C978" s="17">
        <v>0.23712491428898</v>
      </c>
      <c r="D978" s="17">
        <v>0.216738164391795</v>
      </c>
      <c r="E978" s="17">
        <v>0.25632676547498201</v>
      </c>
      <c r="F978" s="17"/>
      <c r="G978" s="17">
        <v>0.31940786038645702</v>
      </c>
      <c r="H978" s="17">
        <v>0.34612096718355501</v>
      </c>
      <c r="I978" s="17">
        <v>0.214251588469659</v>
      </c>
      <c r="J978" s="17">
        <v>0.24838488645701401</v>
      </c>
      <c r="K978" s="17">
        <v>0.18378691204136299</v>
      </c>
      <c r="L978" s="17">
        <v>0.17715117425818</v>
      </c>
      <c r="M978" s="17"/>
      <c r="N978" s="17">
        <v>0.23849409679185499</v>
      </c>
      <c r="O978" s="17">
        <v>0.230582816188972</v>
      </c>
      <c r="P978" s="17">
        <v>0.261386771330885</v>
      </c>
      <c r="Q978" s="17">
        <v>0.22670976729849099</v>
      </c>
      <c r="R978" s="17"/>
      <c r="S978" s="17">
        <v>0.19573091577468299</v>
      </c>
      <c r="T978" s="17">
        <v>0.27601428204810802</v>
      </c>
      <c r="U978" s="17">
        <v>0.18644815227616299</v>
      </c>
      <c r="V978" s="17"/>
      <c r="W978" s="17">
        <v>0.21152642711550401</v>
      </c>
      <c r="X978" s="17">
        <v>0.297193163404469</v>
      </c>
      <c r="Y978" s="17">
        <v>0.31535045423725899</v>
      </c>
      <c r="Z978" s="17">
        <v>0.12342181118580201</v>
      </c>
      <c r="AA978" s="17">
        <v>0.190190755521603</v>
      </c>
      <c r="AB978" s="17"/>
      <c r="AC978" s="17">
        <v>0.215258982679079</v>
      </c>
      <c r="AD978" s="17">
        <v>0.27748769666352602</v>
      </c>
      <c r="AE978" s="17">
        <v>0.183936001561811</v>
      </c>
    </row>
    <row r="979" spans="2:31" x14ac:dyDescent="0.35">
      <c r="B979" t="s">
        <v>398</v>
      </c>
      <c r="C979" s="17">
        <v>0.212966942699642</v>
      </c>
      <c r="D979" s="17">
        <v>0.23205448415653401</v>
      </c>
      <c r="E979" s="17">
        <v>0.195922878434902</v>
      </c>
      <c r="F979" s="17"/>
      <c r="G979" s="17">
        <v>0.22735397571254301</v>
      </c>
      <c r="H979" s="17">
        <v>0.113925078576673</v>
      </c>
      <c r="I979" s="17">
        <v>0.17806990398168199</v>
      </c>
      <c r="J979" s="17">
        <v>0.26368243876851599</v>
      </c>
      <c r="K979" s="17">
        <v>0.27157023081578002</v>
      </c>
      <c r="L979" s="17">
        <v>0.210813981519996</v>
      </c>
      <c r="M979" s="17"/>
      <c r="N979" s="17">
        <v>0.18516277137727299</v>
      </c>
      <c r="O979" s="17">
        <v>0.25995156228237998</v>
      </c>
      <c r="P979" s="17">
        <v>0.19419570393831101</v>
      </c>
      <c r="Q979" s="17">
        <v>0.21925392595354601</v>
      </c>
      <c r="R979" s="17"/>
      <c r="S979" s="17">
        <v>0.27765784123791798</v>
      </c>
      <c r="T979" s="17">
        <v>0.19465583554284999</v>
      </c>
      <c r="U979" s="17">
        <v>0.15227032409244001</v>
      </c>
      <c r="V979" s="17"/>
      <c r="W979" s="17">
        <v>0.24508958765531599</v>
      </c>
      <c r="X979" s="17">
        <v>0.20547174917938299</v>
      </c>
      <c r="Y979" s="17">
        <v>0.27052302844838999</v>
      </c>
      <c r="Z979" s="17">
        <v>0.19427459065033501</v>
      </c>
      <c r="AA979" s="17">
        <v>0.17355569222864201</v>
      </c>
      <c r="AB979" s="17"/>
      <c r="AC979" s="17">
        <v>0.19823016322179299</v>
      </c>
      <c r="AD979" s="17">
        <v>0.22109048772998999</v>
      </c>
      <c r="AE979" s="17">
        <v>0.23016302164879099</v>
      </c>
    </row>
    <row r="980" spans="2:31" x14ac:dyDescent="0.35">
      <c r="B980" t="s">
        <v>96</v>
      </c>
      <c r="C980" s="17">
        <v>0.110484132521106</v>
      </c>
      <c r="D980" s="17">
        <v>7.5904067782999199E-2</v>
      </c>
      <c r="E980" s="17">
        <v>0.14427136983567501</v>
      </c>
      <c r="F980" s="17"/>
      <c r="G980" s="17">
        <v>0.147113467764759</v>
      </c>
      <c r="H980" s="17">
        <v>0.12797787603527899</v>
      </c>
      <c r="I980" s="17">
        <v>0.1148192921613</v>
      </c>
      <c r="J980" s="17">
        <v>0.116795580633538</v>
      </c>
      <c r="K980" s="17">
        <v>0.102635670608966</v>
      </c>
      <c r="L980" s="17">
        <v>7.5217776386403007E-2</v>
      </c>
      <c r="M980" s="17"/>
      <c r="N980" s="17">
        <v>7.8402873393592906E-2</v>
      </c>
      <c r="O980" s="17">
        <v>0.141294864650374</v>
      </c>
      <c r="P980" s="17">
        <v>0.101242939892678</v>
      </c>
      <c r="Q980" s="17">
        <v>0.124114972975179</v>
      </c>
      <c r="R980" s="17"/>
      <c r="S980" s="17">
        <v>7.5006918572243397E-2</v>
      </c>
      <c r="T980" s="17">
        <v>8.2451912977559397E-2</v>
      </c>
      <c r="U980" s="17">
        <v>0.22539323222614699</v>
      </c>
      <c r="V980" s="17"/>
      <c r="W980" s="17">
        <v>6.1182085149513898E-2</v>
      </c>
      <c r="X980" s="17">
        <v>8.2937593704307699E-2</v>
      </c>
      <c r="Y980" s="17">
        <v>8.7199962204372899E-2</v>
      </c>
      <c r="Z980" s="17">
        <v>0.267528905390847</v>
      </c>
      <c r="AA980" s="17">
        <v>0.23279467553233299</v>
      </c>
      <c r="AB980" s="17"/>
      <c r="AC980" s="17">
        <v>5.9143242682570998E-2</v>
      </c>
      <c r="AD980" s="17">
        <v>8.99622487148838E-2</v>
      </c>
      <c r="AE980" s="17">
        <v>7.0678011030634397E-2</v>
      </c>
    </row>
    <row r="981" spans="2:31" x14ac:dyDescent="0.35">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17"/>
    </row>
    <row r="982" spans="2:31" x14ac:dyDescent="0.35">
      <c r="B982" s="6" t="s">
        <v>408</v>
      </c>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c r="AD982" s="17"/>
      <c r="AE982" s="17"/>
    </row>
    <row r="983" spans="2:31" x14ac:dyDescent="0.35">
      <c r="B983" s="24" t="s">
        <v>60</v>
      </c>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c r="AD983" s="17"/>
      <c r="AE983" s="17"/>
    </row>
    <row r="984" spans="2:31" x14ac:dyDescent="0.35">
      <c r="B984" t="s">
        <v>399</v>
      </c>
      <c r="C984" s="17">
        <v>0.32410140463262499</v>
      </c>
      <c r="D984" s="17">
        <v>0.31926966647729699</v>
      </c>
      <c r="E984" s="17">
        <v>0.32697566768069303</v>
      </c>
      <c r="F984" s="17"/>
      <c r="G984" s="17">
        <v>0.35165072590572299</v>
      </c>
      <c r="H984" s="17">
        <v>0.31366964081280702</v>
      </c>
      <c r="I984" s="17">
        <v>0.29498060904210499</v>
      </c>
      <c r="J984" s="17">
        <v>0.320110233237693</v>
      </c>
      <c r="K984" s="17">
        <v>0.335486824687866</v>
      </c>
      <c r="L984" s="17">
        <v>0.32957878302268001</v>
      </c>
      <c r="M984" s="17"/>
      <c r="N984" s="17">
        <v>0.31585585590096199</v>
      </c>
      <c r="O984" s="17">
        <v>0.339578604513809</v>
      </c>
      <c r="P984" s="17">
        <v>0.32081167944247702</v>
      </c>
      <c r="Q984" s="17">
        <v>0.32764406322073097</v>
      </c>
      <c r="R984" s="17"/>
      <c r="S984" s="17">
        <v>0.352600805705298</v>
      </c>
      <c r="T984" s="17">
        <v>0.31932642411201601</v>
      </c>
      <c r="U984" s="17">
        <v>0.28697335142247898</v>
      </c>
      <c r="V984" s="17"/>
      <c r="W984" s="17">
        <v>0.345705208679637</v>
      </c>
      <c r="X984" s="17">
        <v>0.31143142558579701</v>
      </c>
      <c r="Y984" s="17">
        <v>0.23421281094784399</v>
      </c>
      <c r="Z984" s="17">
        <v>0.248199160994966</v>
      </c>
      <c r="AA984" s="17">
        <v>0.30718686358550901</v>
      </c>
      <c r="AB984" s="17"/>
      <c r="AC984" s="17">
        <v>0.33982235524348198</v>
      </c>
      <c r="AD984" s="17">
        <v>0.31506890244046498</v>
      </c>
      <c r="AE984" s="17">
        <v>0.29081748177536798</v>
      </c>
    </row>
    <row r="985" spans="2:31" x14ac:dyDescent="0.35">
      <c r="B985" t="s">
        <v>96</v>
      </c>
      <c r="C985" s="17">
        <v>0.27479849312851601</v>
      </c>
      <c r="D985" s="17">
        <v>0.25560591255737802</v>
      </c>
      <c r="E985" s="17">
        <v>0.29480240279407299</v>
      </c>
      <c r="F985" s="17"/>
      <c r="G985" s="17">
        <v>0.19250141096680801</v>
      </c>
      <c r="H985" s="17">
        <v>0.225007124607636</v>
      </c>
      <c r="I985" s="17">
        <v>0.26803112206589202</v>
      </c>
      <c r="J985" s="17">
        <v>0.31342313525193599</v>
      </c>
      <c r="K985" s="17">
        <v>0.35864525265415398</v>
      </c>
      <c r="L985" s="17">
        <v>0.263836809214609</v>
      </c>
      <c r="M985" s="17"/>
      <c r="N985" s="17">
        <v>0.251762306924601</v>
      </c>
      <c r="O985" s="17">
        <v>0.25640455310051602</v>
      </c>
      <c r="P985" s="17">
        <v>0.28843606182998399</v>
      </c>
      <c r="Q985" s="17">
        <v>0.31471327726317999</v>
      </c>
      <c r="R985" s="17"/>
      <c r="S985" s="17">
        <v>0.29301929718689501</v>
      </c>
      <c r="T985" s="17">
        <v>0.25635024797275502</v>
      </c>
      <c r="U985" s="17">
        <v>0.288595026094221</v>
      </c>
      <c r="V985" s="17"/>
      <c r="W985" s="17">
        <v>0.23830532884647301</v>
      </c>
      <c r="X985" s="17">
        <v>0.29642072370763001</v>
      </c>
      <c r="Y985" s="17">
        <v>0.19019893181407799</v>
      </c>
      <c r="Z985" s="17">
        <v>0.36085012242838499</v>
      </c>
      <c r="AA985" s="17">
        <v>0.323397603150755</v>
      </c>
      <c r="AB985" s="17"/>
      <c r="AC985" s="17">
        <v>0.18185404960775001</v>
      </c>
      <c r="AD985" s="17">
        <v>0.26565203162213002</v>
      </c>
      <c r="AE985" s="17">
        <v>0.154173369166757</v>
      </c>
    </row>
    <row r="986" spans="2:31" x14ac:dyDescent="0.35">
      <c r="B986" t="s">
        <v>400</v>
      </c>
      <c r="C986" s="17">
        <v>0.25288715900393899</v>
      </c>
      <c r="D986" s="17">
        <v>0.25567759917209598</v>
      </c>
      <c r="E986" s="17">
        <v>0.25169533016325601</v>
      </c>
      <c r="F986" s="17"/>
      <c r="G986" s="17">
        <v>0.29308702382713397</v>
      </c>
      <c r="H986" s="17">
        <v>0.30664324208350402</v>
      </c>
      <c r="I986" s="17">
        <v>0.312697898506554</v>
      </c>
      <c r="J986" s="17">
        <v>0.17340860626419499</v>
      </c>
      <c r="K986" s="17">
        <v>0.18528930755265999</v>
      </c>
      <c r="L986" s="17">
        <v>0.25247105446361701</v>
      </c>
      <c r="M986" s="17"/>
      <c r="N986" s="17">
        <v>0.28036682972551003</v>
      </c>
      <c r="O986" s="17">
        <v>0.23906442787704599</v>
      </c>
      <c r="P986" s="17">
        <v>0.232946824377811</v>
      </c>
      <c r="Q986" s="17">
        <v>0.24938883073967799</v>
      </c>
      <c r="R986" s="17"/>
      <c r="S986" s="17">
        <v>0.16120880943282401</v>
      </c>
      <c r="T986" s="17">
        <v>0.30678146408526402</v>
      </c>
      <c r="U986" s="17">
        <v>0.28570848151591799</v>
      </c>
      <c r="V986" s="17"/>
      <c r="W986" s="17">
        <v>0.24259505475454601</v>
      </c>
      <c r="X986" s="17">
        <v>0.260065155358089</v>
      </c>
      <c r="Y986" s="17">
        <v>0.26910069747461601</v>
      </c>
      <c r="Z986" s="17">
        <v>0.33703258895191501</v>
      </c>
      <c r="AA986" s="17">
        <v>0.26628843637103</v>
      </c>
      <c r="AB986" s="17"/>
      <c r="AC986" s="17">
        <v>0.353876189826689</v>
      </c>
      <c r="AD986" s="17">
        <v>0.28254252877459701</v>
      </c>
      <c r="AE986" s="17">
        <v>0.27981322540866099</v>
      </c>
    </row>
    <row r="987" spans="2:31" x14ac:dyDescent="0.35">
      <c r="B987" t="s">
        <v>401</v>
      </c>
      <c r="C987" s="17">
        <v>0.21653699878968299</v>
      </c>
      <c r="D987" s="17">
        <v>0.19919104971763699</v>
      </c>
      <c r="E987" s="17">
        <v>0.23077366164785201</v>
      </c>
      <c r="F987" s="17"/>
      <c r="G987" s="17">
        <v>0.21407081146232701</v>
      </c>
      <c r="H987" s="17">
        <v>0.18000569968610899</v>
      </c>
      <c r="I987" s="17">
        <v>0.195667753089938</v>
      </c>
      <c r="J987" s="17">
        <v>0.21829360895557301</v>
      </c>
      <c r="K987" s="17">
        <v>0.26334995632325198</v>
      </c>
      <c r="L987" s="17">
        <v>0.214287574408216</v>
      </c>
      <c r="M987" s="17"/>
      <c r="N987" s="17">
        <v>0.25264727096018502</v>
      </c>
      <c r="O987" s="17">
        <v>0.20084422266163099</v>
      </c>
      <c r="P987" s="17">
        <v>0.206528404021906</v>
      </c>
      <c r="Q987" s="17">
        <v>0.183534170872723</v>
      </c>
      <c r="R987" s="17"/>
      <c r="S987" s="17">
        <v>0.22126388144297601</v>
      </c>
      <c r="T987" s="17">
        <v>0.229305067766397</v>
      </c>
      <c r="U987" s="17">
        <v>0.171803880046839</v>
      </c>
      <c r="V987" s="17"/>
      <c r="W987" s="17">
        <v>0.23621374302582299</v>
      </c>
      <c r="X987" s="17">
        <v>0.223669594093029</v>
      </c>
      <c r="Y987" s="17">
        <v>0.22074451324986799</v>
      </c>
      <c r="Z987" s="17">
        <v>0.19291905202697299</v>
      </c>
      <c r="AA987" s="17">
        <v>0.15869730215581801</v>
      </c>
      <c r="AB987" s="17"/>
      <c r="AC987" s="17">
        <v>0.270123861784758</v>
      </c>
      <c r="AD987" s="17">
        <v>0.23485026390216401</v>
      </c>
      <c r="AE987" s="17">
        <v>0.268655573125474</v>
      </c>
    </row>
    <row r="988" spans="2:31" x14ac:dyDescent="0.35">
      <c r="B988" t="s">
        <v>391</v>
      </c>
      <c r="C988" s="17">
        <v>0.19122735309453501</v>
      </c>
      <c r="D988" s="17">
        <v>0.193295701465344</v>
      </c>
      <c r="E988" s="17">
        <v>0.18864045066450399</v>
      </c>
      <c r="F988" s="17"/>
      <c r="G988" s="17">
        <v>0.26918409724001002</v>
      </c>
      <c r="H988" s="17">
        <v>0.242065319881894</v>
      </c>
      <c r="I988" s="17">
        <v>0.18114730315227001</v>
      </c>
      <c r="J988" s="17">
        <v>0.212655577865278</v>
      </c>
      <c r="K988" s="17">
        <v>0.12721069244734001</v>
      </c>
      <c r="L988" s="17">
        <v>0.16389546733452701</v>
      </c>
      <c r="M988" s="17"/>
      <c r="N988" s="17">
        <v>0.19776022253638201</v>
      </c>
      <c r="O988" s="17">
        <v>0.18480694811984499</v>
      </c>
      <c r="P988" s="17">
        <v>0.22288676034337601</v>
      </c>
      <c r="Q988" s="17">
        <v>0.16587263862285601</v>
      </c>
      <c r="R988" s="17"/>
      <c r="S988" s="17">
        <v>0.153020307651627</v>
      </c>
      <c r="T988" s="17">
        <v>0.2119960815867</v>
      </c>
      <c r="U988" s="17">
        <v>0.20531423938068599</v>
      </c>
      <c r="V988" s="17"/>
      <c r="W988" s="17">
        <v>0.170819564516214</v>
      </c>
      <c r="X988" s="17">
        <v>0.20762261634080101</v>
      </c>
      <c r="Y988" s="17">
        <v>0.22351429970475201</v>
      </c>
      <c r="Z988" s="17">
        <v>0.35739739758769301</v>
      </c>
      <c r="AA988" s="17">
        <v>0.202150766924309</v>
      </c>
      <c r="AB988" s="17"/>
      <c r="AC988" s="17">
        <v>0.18664393368410101</v>
      </c>
      <c r="AD988" s="17">
        <v>0.22658535805597299</v>
      </c>
      <c r="AE988" s="17">
        <v>0.25483601486233698</v>
      </c>
    </row>
    <row r="989" spans="2:31" x14ac:dyDescent="0.35">
      <c r="B989" t="s">
        <v>402</v>
      </c>
      <c r="C989" s="17">
        <v>0.165933563451998</v>
      </c>
      <c r="D989" s="17">
        <v>0.21232662054360599</v>
      </c>
      <c r="E989" s="17">
        <v>0.120720069883939</v>
      </c>
      <c r="F989" s="17"/>
      <c r="G989" s="17">
        <v>0.22137824406576201</v>
      </c>
      <c r="H989" s="17">
        <v>0.14921943749312999</v>
      </c>
      <c r="I989" s="17">
        <v>0.16785172019845301</v>
      </c>
      <c r="J989" s="17">
        <v>0.1236160434179</v>
      </c>
      <c r="K989" s="17">
        <v>0.13993815347376001</v>
      </c>
      <c r="L989" s="17">
        <v>0.18872113664724</v>
      </c>
      <c r="M989" s="17"/>
      <c r="N989" s="17">
        <v>0.180236542140112</v>
      </c>
      <c r="O989" s="17">
        <v>0.152726563795579</v>
      </c>
      <c r="P989" s="17">
        <v>0.17342582811235499</v>
      </c>
      <c r="Q989" s="17">
        <v>0.162778858499975</v>
      </c>
      <c r="R989" s="17"/>
      <c r="S989" s="17">
        <v>0.14465192336222499</v>
      </c>
      <c r="T989" s="17">
        <v>0.17852332207767799</v>
      </c>
      <c r="U989" s="17">
        <v>0.19622052716209401</v>
      </c>
      <c r="V989" s="17"/>
      <c r="W989" s="17">
        <v>0.185917949782271</v>
      </c>
      <c r="X989" s="17">
        <v>0.15731651425691401</v>
      </c>
      <c r="Y989" s="17">
        <v>0.15604542980621999</v>
      </c>
      <c r="Z989" s="17">
        <v>0.124777349809164</v>
      </c>
      <c r="AA989" s="17">
        <v>0.12796424613417201</v>
      </c>
      <c r="AB989" s="17"/>
      <c r="AC989" s="17">
        <v>0.23418849549666301</v>
      </c>
      <c r="AD989" s="17">
        <v>0.160363018308989</v>
      </c>
      <c r="AE989" s="17">
        <v>0.226138860403476</v>
      </c>
    </row>
    <row r="990" spans="2:31" x14ac:dyDescent="0.35">
      <c r="B990" t="s">
        <v>403</v>
      </c>
      <c r="C990" s="17">
        <v>0.158903603660079</v>
      </c>
      <c r="D990" s="17">
        <v>0.14970829944790801</v>
      </c>
      <c r="E990" s="17">
        <v>0.16692168123649101</v>
      </c>
      <c r="F990" s="17"/>
      <c r="G990" s="17">
        <v>0.162760839300335</v>
      </c>
      <c r="H990" s="17">
        <v>0.184351431139645</v>
      </c>
      <c r="I990" s="17">
        <v>0.23701824964762599</v>
      </c>
      <c r="J990" s="17">
        <v>0.102732326378978</v>
      </c>
      <c r="K990" s="17">
        <v>0.130215483469934</v>
      </c>
      <c r="L990" s="17">
        <v>0.133706252960932</v>
      </c>
      <c r="M990" s="17"/>
      <c r="N990" s="17">
        <v>0.19099730803919299</v>
      </c>
      <c r="O990" s="17">
        <v>0.14802859594069701</v>
      </c>
      <c r="P990" s="17">
        <v>0.13016602629316801</v>
      </c>
      <c r="Q990" s="17">
        <v>0.141419097141018</v>
      </c>
      <c r="R990" s="17"/>
      <c r="S990" s="17">
        <v>0.13185496215206699</v>
      </c>
      <c r="T990" s="17">
        <v>0.180105950459858</v>
      </c>
      <c r="U990" s="17">
        <v>0.17748400572991399</v>
      </c>
      <c r="V990" s="17"/>
      <c r="W990" s="17">
        <v>0.183945645963669</v>
      </c>
      <c r="X990" s="17">
        <v>0.15323708246633</v>
      </c>
      <c r="Y990" s="17">
        <v>9.9795383007942995E-2</v>
      </c>
      <c r="Z990" s="17">
        <v>8.8833427956948902E-2</v>
      </c>
      <c r="AA990" s="17">
        <v>0.15657523688535799</v>
      </c>
      <c r="AB990" s="17"/>
      <c r="AC990" s="17">
        <v>0.25737061761463698</v>
      </c>
      <c r="AD990" s="17">
        <v>0.15460343875393401</v>
      </c>
      <c r="AE990" s="17">
        <v>0.170182045366051</v>
      </c>
    </row>
    <row r="991" spans="2:31" x14ac:dyDescent="0.35">
      <c r="B991" t="s">
        <v>404</v>
      </c>
      <c r="C991" s="17">
        <v>0.120792421103797</v>
      </c>
      <c r="D991" s="17">
        <v>0.14209671438900001</v>
      </c>
      <c r="E991" s="17">
        <v>0.101083637454058</v>
      </c>
      <c r="F991" s="17"/>
      <c r="G991" s="17">
        <v>0.14483364435999199</v>
      </c>
      <c r="H991" s="17">
        <v>0.15892650349820001</v>
      </c>
      <c r="I991" s="17">
        <v>0.17400651853962901</v>
      </c>
      <c r="J991" s="17">
        <v>0.118029878690481</v>
      </c>
      <c r="K991" s="17">
        <v>5.5073824082725702E-2</v>
      </c>
      <c r="L991" s="17">
        <v>9.8357701164522596E-2</v>
      </c>
      <c r="M991" s="17"/>
      <c r="N991" s="17">
        <v>0.12083304908888599</v>
      </c>
      <c r="O991" s="17">
        <v>0.13168825480847501</v>
      </c>
      <c r="P991" s="17">
        <v>0.12223242968715201</v>
      </c>
      <c r="Q991" s="17">
        <v>0.10257160794047999</v>
      </c>
      <c r="R991" s="17"/>
      <c r="S991" s="17">
        <v>0.106452637440554</v>
      </c>
      <c r="T991" s="17">
        <v>0.123323233913549</v>
      </c>
      <c r="U991" s="17">
        <v>0.147319906466437</v>
      </c>
      <c r="V991" s="17"/>
      <c r="W991" s="17">
        <v>0.15549710039331199</v>
      </c>
      <c r="X991" s="17">
        <v>0.10343985892588201</v>
      </c>
      <c r="Y991" s="17">
        <v>9.0197459860257206E-2</v>
      </c>
      <c r="Z991" s="17">
        <v>0.198031664549676</v>
      </c>
      <c r="AA991" s="17">
        <v>0.122024115450656</v>
      </c>
      <c r="AB991" s="17"/>
      <c r="AC991" s="17">
        <v>0.20939231129681199</v>
      </c>
      <c r="AD991" s="17">
        <v>0.12102253267633301</v>
      </c>
      <c r="AE991" s="17">
        <v>0.107436092625734</v>
      </c>
    </row>
    <row r="992" spans="2:31" x14ac:dyDescent="0.35">
      <c r="B992" t="s">
        <v>405</v>
      </c>
      <c r="C992" s="17">
        <v>0.100209572283843</v>
      </c>
      <c r="D992" s="17">
        <v>8.8757512908675396E-2</v>
      </c>
      <c r="E992" s="17">
        <v>0.109566218922694</v>
      </c>
      <c r="F992" s="17"/>
      <c r="G992" s="17">
        <v>0.18780367758984301</v>
      </c>
      <c r="H992" s="17">
        <v>0.177099522321845</v>
      </c>
      <c r="I992" s="17">
        <v>0.12429037038545</v>
      </c>
      <c r="J992" s="17">
        <v>6.7054884150118399E-2</v>
      </c>
      <c r="K992" s="17">
        <v>3.94273736729229E-2</v>
      </c>
      <c r="L992" s="17">
        <v>5.0494210892723303E-2</v>
      </c>
      <c r="M992" s="17"/>
      <c r="N992" s="17">
        <v>0.10255388356162599</v>
      </c>
      <c r="O992" s="17">
        <v>0.106567822771669</v>
      </c>
      <c r="P992" s="17">
        <v>0.102159170396888</v>
      </c>
      <c r="Q992" s="17">
        <v>9.3043062548000904E-2</v>
      </c>
      <c r="R992" s="17"/>
      <c r="S992" s="17">
        <v>0.10014701320871</v>
      </c>
      <c r="T992" s="17">
        <v>9.6682756990940297E-2</v>
      </c>
      <c r="U992" s="17">
        <v>9.3069893633322603E-2</v>
      </c>
      <c r="V992" s="17"/>
      <c r="W992" s="17">
        <v>8.3506049598894405E-2</v>
      </c>
      <c r="X992" s="17">
        <v>0.110037990033465</v>
      </c>
      <c r="Y992" s="17">
        <v>0.155774052910922</v>
      </c>
      <c r="Z992" s="17">
        <v>0.12342181118580201</v>
      </c>
      <c r="AA992" s="17">
        <v>7.5645693189634197E-2</v>
      </c>
      <c r="AB992" s="17"/>
      <c r="AC992" s="17">
        <v>7.5251596221067293E-2</v>
      </c>
      <c r="AD992" s="17">
        <v>0.11309680399178799</v>
      </c>
      <c r="AE992" s="17">
        <v>8.7664095536582096E-2</v>
      </c>
    </row>
    <row r="993" spans="2:31" x14ac:dyDescent="0.35">
      <c r="B993" t="s">
        <v>406</v>
      </c>
      <c r="C993" s="17">
        <v>7.9591079373703494E-2</v>
      </c>
      <c r="D993" s="17">
        <v>8.3284642284346594E-2</v>
      </c>
      <c r="E993" s="17">
        <v>7.6517921786976903E-2</v>
      </c>
      <c r="F993" s="17"/>
      <c r="G993" s="17">
        <v>0.123210541177635</v>
      </c>
      <c r="H993" s="17">
        <v>0.123794509851685</v>
      </c>
      <c r="I993" s="17">
        <v>9.2172071339525694E-2</v>
      </c>
      <c r="J993" s="17">
        <v>4.39693005945202E-2</v>
      </c>
      <c r="K993" s="17">
        <v>3.7216681225582797E-2</v>
      </c>
      <c r="L993" s="17">
        <v>7.3532031851809398E-2</v>
      </c>
      <c r="M993" s="17"/>
      <c r="N993" s="17">
        <v>0.103342484115616</v>
      </c>
      <c r="O993" s="17">
        <v>7.4783713738064597E-2</v>
      </c>
      <c r="P993" s="17">
        <v>6.9553694499213004E-2</v>
      </c>
      <c r="Q993" s="17">
        <v>6.0207129483897101E-2</v>
      </c>
      <c r="R993" s="17"/>
      <c r="S993" s="17">
        <v>5.8886272333047003E-2</v>
      </c>
      <c r="T993" s="17">
        <v>8.5427782847156603E-2</v>
      </c>
      <c r="U993" s="17">
        <v>8.9865822617162999E-2</v>
      </c>
      <c r="V993" s="17"/>
      <c r="W993" s="17">
        <v>6.0112783948204802E-2</v>
      </c>
      <c r="X993" s="17">
        <v>9.9456613773433594E-2</v>
      </c>
      <c r="Y993" s="17">
        <v>0.189837068918222</v>
      </c>
      <c r="Z993" s="17">
        <v>0</v>
      </c>
      <c r="AA993" s="17">
        <v>6.9832934671392496E-2</v>
      </c>
      <c r="AB993" s="17"/>
      <c r="AC993" s="17">
        <v>7.6612479447930495E-2</v>
      </c>
      <c r="AD993" s="17">
        <v>9.2642430063663406E-2</v>
      </c>
      <c r="AE993" s="17">
        <v>0.146539376592873</v>
      </c>
    </row>
    <row r="994" spans="2:31" x14ac:dyDescent="0.35">
      <c r="B994" t="s">
        <v>407</v>
      </c>
      <c r="C994" s="17">
        <v>4.4581302503996202E-2</v>
      </c>
      <c r="D994" s="17">
        <v>5.32248231745448E-2</v>
      </c>
      <c r="E994" s="17">
        <v>3.65591617993547E-2</v>
      </c>
      <c r="F994" s="17"/>
      <c r="G994" s="17">
        <v>0.10300352283252399</v>
      </c>
      <c r="H994" s="17">
        <v>4.7844457467236902E-2</v>
      </c>
      <c r="I994" s="17">
        <v>5.7962359394478802E-2</v>
      </c>
      <c r="J994" s="17">
        <v>1.9649418981979399E-2</v>
      </c>
      <c r="K994" s="17">
        <v>3.5005988778242798E-2</v>
      </c>
      <c r="L994" s="17">
        <v>1.68314036309078E-2</v>
      </c>
      <c r="M994" s="17"/>
      <c r="N994" s="17">
        <v>6.32597344118635E-2</v>
      </c>
      <c r="O994" s="17">
        <v>4.3360549797434297E-2</v>
      </c>
      <c r="P994" s="17">
        <v>4.1106222482691399E-2</v>
      </c>
      <c r="Q994" s="17">
        <v>2.1970341685306601E-2</v>
      </c>
      <c r="R994" s="17"/>
      <c r="S994" s="17">
        <v>4.4456439149931103E-2</v>
      </c>
      <c r="T994" s="17">
        <v>4.3909721633771999E-2</v>
      </c>
      <c r="U994" s="17">
        <v>3.8166783889694501E-2</v>
      </c>
      <c r="V994" s="17"/>
      <c r="W994" s="17">
        <v>5.2174373197171803E-2</v>
      </c>
      <c r="X994" s="17">
        <v>4.6335634148380302E-2</v>
      </c>
      <c r="Y994" s="17">
        <v>4.2404862881233199E-2</v>
      </c>
      <c r="Z994" s="17">
        <v>0.23397558640189101</v>
      </c>
      <c r="AA994" s="17">
        <v>2.3059305630142399E-2</v>
      </c>
      <c r="AB994" s="17"/>
      <c r="AC994" s="17">
        <v>6.88115612611786E-2</v>
      </c>
      <c r="AD994" s="17">
        <v>3.9298599875997903E-2</v>
      </c>
      <c r="AE994" s="17">
        <v>2.55422977049653E-2</v>
      </c>
    </row>
    <row r="995" spans="2:31" x14ac:dyDescent="0.35">
      <c r="B995" t="s">
        <v>236</v>
      </c>
      <c r="C995" s="17">
        <v>3.5501450893162097E-2</v>
      </c>
      <c r="D995" s="17">
        <v>4.5785555559007603E-2</v>
      </c>
      <c r="E995" s="17">
        <v>2.58538419155569E-2</v>
      </c>
      <c r="F995" s="17"/>
      <c r="G995" s="17">
        <v>1.7927194940343099E-2</v>
      </c>
      <c r="H995" s="17">
        <v>7.0263987293029103E-3</v>
      </c>
      <c r="I995" s="17">
        <v>1.2429037038544999E-2</v>
      </c>
      <c r="J995" s="17">
        <v>2.54208148708789E-2</v>
      </c>
      <c r="K995" s="17">
        <v>6.5504791022594197E-2</v>
      </c>
      <c r="L995" s="17">
        <v>6.2907045549079901E-2</v>
      </c>
      <c r="M995" s="17"/>
      <c r="N995" s="17">
        <v>4.8617085638774302E-2</v>
      </c>
      <c r="O995" s="17">
        <v>4.8135334101146302E-2</v>
      </c>
      <c r="P995" s="17">
        <v>1.01609537124847E-2</v>
      </c>
      <c r="Q995" s="17">
        <v>2.11245101186661E-2</v>
      </c>
      <c r="R995" s="17"/>
      <c r="S995" s="17">
        <v>5.3063378340851203E-2</v>
      </c>
      <c r="T995" s="17">
        <v>3.4330774554021899E-2</v>
      </c>
      <c r="U995" s="17">
        <v>6.6664174805752003E-3</v>
      </c>
      <c r="V995" s="17"/>
      <c r="W995" s="17">
        <v>4.9046344875319697E-2</v>
      </c>
      <c r="X995" s="17">
        <v>2.59356810755225E-2</v>
      </c>
      <c r="Y995" s="17">
        <v>6.7351199377050405E-2</v>
      </c>
      <c r="Z995" s="17">
        <v>0</v>
      </c>
      <c r="AA995" s="17">
        <v>1.32331919570776E-2</v>
      </c>
      <c r="AB995" s="17"/>
      <c r="AC995" s="17">
        <v>1.7363661485225598E-2</v>
      </c>
      <c r="AD995" s="17">
        <v>2.9808113166403898E-2</v>
      </c>
      <c r="AE995" s="17">
        <v>5.0529629767184801E-2</v>
      </c>
    </row>
    <row r="996" spans="2:31" x14ac:dyDescent="0.35">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c r="AD996" s="17"/>
      <c r="AE996" s="17"/>
    </row>
    <row r="997" spans="2:31" x14ac:dyDescent="0.35">
      <c r="B997" s="6" t="s">
        <v>427</v>
      </c>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c r="AD997" s="17"/>
      <c r="AE997" s="17"/>
    </row>
    <row r="998" spans="2:31" x14ac:dyDescent="0.35">
      <c r="B998" s="24" t="s">
        <v>60</v>
      </c>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c r="AD998" s="17"/>
      <c r="AE998" s="17"/>
    </row>
    <row r="999" spans="2:31" x14ac:dyDescent="0.35">
      <c r="B999" t="s">
        <v>409</v>
      </c>
      <c r="C999" s="17">
        <v>0.32360700550585098</v>
      </c>
      <c r="D999" s="17">
        <v>0.32410202105366798</v>
      </c>
      <c r="E999" s="17">
        <v>0.32089338087360098</v>
      </c>
      <c r="F999" s="17"/>
      <c r="G999" s="17">
        <v>0.284501592953884</v>
      </c>
      <c r="H999" s="17">
        <v>0.29370526817428499</v>
      </c>
      <c r="I999" s="17">
        <v>0.33128173388627502</v>
      </c>
      <c r="J999" s="17">
        <v>0.36069523562147099</v>
      </c>
      <c r="K999" s="17">
        <v>0.35351557082343099</v>
      </c>
      <c r="L999" s="17">
        <v>0.310959531038145</v>
      </c>
      <c r="M999" s="17"/>
      <c r="N999" s="17">
        <v>0.34130405317391399</v>
      </c>
      <c r="O999" s="17">
        <v>0.34184543512613502</v>
      </c>
      <c r="P999" s="17">
        <v>0.30714021248291301</v>
      </c>
      <c r="Q999" s="17">
        <v>0.29105680061641398</v>
      </c>
      <c r="R999" s="17"/>
      <c r="S999" s="17">
        <v>0.29522574915606897</v>
      </c>
      <c r="T999" s="17">
        <v>0.36259905780261797</v>
      </c>
      <c r="U999" s="17">
        <v>0.25492619465621402</v>
      </c>
      <c r="V999" s="17"/>
      <c r="W999" s="17">
        <v>0.30973524169139099</v>
      </c>
      <c r="X999" s="17">
        <v>0.35589744935190898</v>
      </c>
      <c r="Y999" s="17">
        <v>0.23856955889218701</v>
      </c>
      <c r="Z999" s="17">
        <v>0.16657553177805001</v>
      </c>
      <c r="AA999" s="17">
        <v>0.27939662720184399</v>
      </c>
      <c r="AB999" s="17"/>
      <c r="AC999" s="17">
        <v>0.28936974576243302</v>
      </c>
      <c r="AD999" s="17">
        <v>0.359729637565739</v>
      </c>
      <c r="AE999" s="17">
        <v>0.28157537832564</v>
      </c>
    </row>
    <row r="1000" spans="2:31" x14ac:dyDescent="0.35">
      <c r="B1000" t="s">
        <v>410</v>
      </c>
      <c r="C1000" s="17">
        <v>0.294913423375808</v>
      </c>
      <c r="D1000" s="17">
        <v>0.31996494411218102</v>
      </c>
      <c r="E1000" s="17">
        <v>0.27070379566920499</v>
      </c>
      <c r="F1000" s="17"/>
      <c r="G1000" s="17">
        <v>0.25348302301759601</v>
      </c>
      <c r="H1000" s="17">
        <v>0.20108489587401701</v>
      </c>
      <c r="I1000" s="17">
        <v>0.27122796159267298</v>
      </c>
      <c r="J1000" s="17">
        <v>0.26821953660047299</v>
      </c>
      <c r="K1000" s="17">
        <v>0.407172801034071</v>
      </c>
      <c r="L1000" s="17">
        <v>0.31264527557273902</v>
      </c>
      <c r="M1000" s="17"/>
      <c r="N1000" s="17">
        <v>0.32316215160963002</v>
      </c>
      <c r="O1000" s="17">
        <v>0.302982610320992</v>
      </c>
      <c r="P1000" s="17">
        <v>0.240939374210977</v>
      </c>
      <c r="Q1000" s="17">
        <v>0.27437322968552502</v>
      </c>
      <c r="R1000" s="17"/>
      <c r="S1000" s="17">
        <v>0.29415909747993801</v>
      </c>
      <c r="T1000" s="17">
        <v>0.34615575177436297</v>
      </c>
      <c r="U1000" s="17">
        <v>0.19079704187163099</v>
      </c>
      <c r="V1000" s="17"/>
      <c r="W1000" s="17">
        <v>0.28599060187396202</v>
      </c>
      <c r="X1000" s="17">
        <v>0.30721307134218701</v>
      </c>
      <c r="Y1000" s="17">
        <v>0.33600305763367799</v>
      </c>
      <c r="Z1000" s="17">
        <v>0.272016694471436</v>
      </c>
      <c r="AA1000" s="17">
        <v>0.219725185966617</v>
      </c>
      <c r="AB1000" s="17"/>
      <c r="AC1000" s="17">
        <v>0.23574290699491601</v>
      </c>
      <c r="AD1000" s="17">
        <v>0.307121746694417</v>
      </c>
      <c r="AE1000" s="17">
        <v>0.424092649435241</v>
      </c>
    </row>
    <row r="1001" spans="2:31" x14ac:dyDescent="0.35">
      <c r="B1001" t="s">
        <v>411</v>
      </c>
      <c r="C1001" s="17">
        <v>0.25435489111350901</v>
      </c>
      <c r="D1001" s="17">
        <v>0.25579746843371198</v>
      </c>
      <c r="E1001" s="17">
        <v>0.254463382258316</v>
      </c>
      <c r="F1001" s="17"/>
      <c r="G1001" s="17">
        <v>0.191361499264425</v>
      </c>
      <c r="H1001" s="17">
        <v>0.23337385697482199</v>
      </c>
      <c r="I1001" s="17">
        <v>0.19665373936140301</v>
      </c>
      <c r="J1001" s="17">
        <v>0.24279872172959499</v>
      </c>
      <c r="K1001" s="17">
        <v>0.28721668122558303</v>
      </c>
      <c r="L1001" s="17">
        <v>0.33484022426452797</v>
      </c>
      <c r="M1001" s="17"/>
      <c r="N1001" s="17">
        <v>0.273541122451953</v>
      </c>
      <c r="O1001" s="17">
        <v>0.230234517670621</v>
      </c>
      <c r="P1001" s="17">
        <v>0.219174627877043</v>
      </c>
      <c r="Q1001" s="17">
        <v>0.26274349765571597</v>
      </c>
      <c r="R1001" s="17"/>
      <c r="S1001" s="17">
        <v>0.29988765580205701</v>
      </c>
      <c r="T1001" s="17">
        <v>0.25640423638148802</v>
      </c>
      <c r="U1001" s="17">
        <v>0.185207220024451</v>
      </c>
      <c r="V1001" s="17"/>
      <c r="W1001" s="17">
        <v>0.29119313443251799</v>
      </c>
      <c r="X1001" s="17">
        <v>0.24363730923221899</v>
      </c>
      <c r="Y1001" s="17">
        <v>0.29050539102515899</v>
      </c>
      <c r="Z1001" s="17">
        <v>0.14723934466227201</v>
      </c>
      <c r="AA1001" s="17">
        <v>0.160792269036726</v>
      </c>
      <c r="AB1001" s="17"/>
      <c r="AC1001" s="17">
        <v>0.24374105012568001</v>
      </c>
      <c r="AD1001" s="17">
        <v>0.25017113017593701</v>
      </c>
      <c r="AE1001" s="17">
        <v>0.234465631328996</v>
      </c>
    </row>
    <row r="1002" spans="2:31" x14ac:dyDescent="0.35">
      <c r="B1002" t="s">
        <v>412</v>
      </c>
      <c r="C1002" s="17">
        <v>0.24075727476109399</v>
      </c>
      <c r="D1002" s="17">
        <v>0.26676301649627499</v>
      </c>
      <c r="E1002" s="17">
        <v>0.217246095195408</v>
      </c>
      <c r="F1002" s="17"/>
      <c r="G1002" s="17">
        <v>6.2175226440009099E-2</v>
      </c>
      <c r="H1002" s="17">
        <v>0.16176953604391001</v>
      </c>
      <c r="I1002" s="17">
        <v>0.22877203840732699</v>
      </c>
      <c r="J1002" s="17">
        <v>0.30174697867553302</v>
      </c>
      <c r="K1002" s="17">
        <v>0.319217878981231</v>
      </c>
      <c r="L1002" s="17">
        <v>0.307383834330891</v>
      </c>
      <c r="M1002" s="17"/>
      <c r="N1002" s="17">
        <v>0.26194287916665998</v>
      </c>
      <c r="O1002" s="17">
        <v>0.18609618583042301</v>
      </c>
      <c r="P1002" s="17">
        <v>0.244683415289488</v>
      </c>
      <c r="Q1002" s="17">
        <v>0.25410959192535498</v>
      </c>
      <c r="R1002" s="17"/>
      <c r="S1002" s="17">
        <v>0.30480926176061601</v>
      </c>
      <c r="T1002" s="17">
        <v>0.24938247307345901</v>
      </c>
      <c r="U1002" s="17">
        <v>0.181971702318939</v>
      </c>
      <c r="V1002" s="17"/>
      <c r="W1002" s="17">
        <v>0.311996463858837</v>
      </c>
      <c r="X1002" s="17">
        <v>0.216621033201159</v>
      </c>
      <c r="Y1002" s="17">
        <v>0.182396135710957</v>
      </c>
      <c r="Z1002" s="17">
        <v>0.15833066879811999</v>
      </c>
      <c r="AA1002" s="17">
        <v>0.15899012375424601</v>
      </c>
      <c r="AB1002" s="17"/>
      <c r="AC1002" s="17">
        <v>0.288953940507721</v>
      </c>
      <c r="AD1002" s="17">
        <v>0.19991758576295701</v>
      </c>
      <c r="AE1002" s="17">
        <v>0.16239661899291999</v>
      </c>
    </row>
    <row r="1003" spans="2:31" x14ac:dyDescent="0.35">
      <c r="B1003" t="s">
        <v>96</v>
      </c>
      <c r="C1003" s="17">
        <v>0.19545394227711699</v>
      </c>
      <c r="D1003" s="17">
        <v>0.153490152910913</v>
      </c>
      <c r="E1003" s="17">
        <v>0.23508975565792101</v>
      </c>
      <c r="F1003" s="17"/>
      <c r="G1003" s="17">
        <v>0.15067128943934099</v>
      </c>
      <c r="H1003" s="17">
        <v>0.230693189699055</v>
      </c>
      <c r="I1003" s="17">
        <v>0.19136548693549901</v>
      </c>
      <c r="J1003" s="17">
        <v>0.23574116142087601</v>
      </c>
      <c r="K1003" s="17">
        <v>0.17848562693221701</v>
      </c>
      <c r="L1003" s="17">
        <v>0.19745617077730901</v>
      </c>
      <c r="M1003" s="17"/>
      <c r="N1003" s="17">
        <v>0.169880324926965</v>
      </c>
      <c r="O1003" s="17">
        <v>0.18091545388758301</v>
      </c>
      <c r="P1003" s="17">
        <v>0.22552527723739099</v>
      </c>
      <c r="Q1003" s="17">
        <v>0.23348354281453301</v>
      </c>
      <c r="R1003" s="17"/>
      <c r="S1003" s="17">
        <v>0.195800411581875</v>
      </c>
      <c r="T1003" s="17">
        <v>0.15788318144711799</v>
      </c>
      <c r="U1003" s="17">
        <v>0.31092151998238599</v>
      </c>
      <c r="V1003" s="17"/>
      <c r="W1003" s="17">
        <v>0.16490343033624999</v>
      </c>
      <c r="X1003" s="17">
        <v>0.172891316356999</v>
      </c>
      <c r="Y1003" s="17">
        <v>9.6104541022748E-2</v>
      </c>
      <c r="Z1003" s="17">
        <v>0.248199160994966</v>
      </c>
      <c r="AA1003" s="17">
        <v>0.35375507991573202</v>
      </c>
      <c r="AB1003" s="17"/>
      <c r="AC1003" s="17">
        <v>0.168988174802675</v>
      </c>
      <c r="AD1003" s="17">
        <v>0.15253551602844101</v>
      </c>
      <c r="AE1003" s="17">
        <v>0.10459011677517099</v>
      </c>
    </row>
    <row r="1004" spans="2:31" x14ac:dyDescent="0.35">
      <c r="B1004" t="s">
        <v>413</v>
      </c>
      <c r="C1004" s="17">
        <v>0.16853299507733999</v>
      </c>
      <c r="D1004" s="17">
        <v>0.165397403542829</v>
      </c>
      <c r="E1004" s="17">
        <v>0.17059550438046001</v>
      </c>
      <c r="F1004" s="17"/>
      <c r="G1004" s="17">
        <v>0.26543448631115801</v>
      </c>
      <c r="H1004" s="17">
        <v>0.15190010476889701</v>
      </c>
      <c r="I1004" s="17">
        <v>0.160472054873426</v>
      </c>
      <c r="J1004" s="17">
        <v>0.17340860626419499</v>
      </c>
      <c r="K1004" s="17">
        <v>0.17715483469934301</v>
      </c>
      <c r="L1004" s="17">
        <v>0.11161340808817601</v>
      </c>
      <c r="M1004" s="17"/>
      <c r="N1004" s="17">
        <v>0.220161205881616</v>
      </c>
      <c r="O1004" s="17">
        <v>0.17229790529859099</v>
      </c>
      <c r="P1004" s="17">
        <v>0.141391290531694</v>
      </c>
      <c r="Q1004" s="17">
        <v>0.100737293254275</v>
      </c>
      <c r="R1004" s="17"/>
      <c r="S1004" s="17">
        <v>9.2866810437492703E-2</v>
      </c>
      <c r="T1004" s="17">
        <v>0.22914968273251601</v>
      </c>
      <c r="U1004" s="17">
        <v>0.12835312932857099</v>
      </c>
      <c r="V1004" s="17"/>
      <c r="W1004" s="17">
        <v>7.4651386098848097E-2</v>
      </c>
      <c r="X1004" s="17">
        <v>0.270728082864994</v>
      </c>
      <c r="Y1004" s="17">
        <v>0.17580696882899399</v>
      </c>
      <c r="Z1004" s="17">
        <v>0.17869547743389799</v>
      </c>
      <c r="AA1004" s="17">
        <v>6.7987462658563202E-2</v>
      </c>
      <c r="AB1004" s="17"/>
      <c r="AC1004" s="17">
        <v>8.0714434149918093E-2</v>
      </c>
      <c r="AD1004" s="17">
        <v>0.24203348485943399</v>
      </c>
      <c r="AE1004" s="17">
        <v>0.182369056476089</v>
      </c>
    </row>
    <row r="1005" spans="2:31" x14ac:dyDescent="0.35">
      <c r="B1005" t="s">
        <v>414</v>
      </c>
      <c r="C1005" s="17">
        <v>0.15043382200130601</v>
      </c>
      <c r="D1005" s="17">
        <v>0.144916312475945</v>
      </c>
      <c r="E1005" s="17">
        <v>0.154672934739852</v>
      </c>
      <c r="F1005" s="17"/>
      <c r="G1005" s="17">
        <v>0.25831884296199298</v>
      </c>
      <c r="H1005" s="17">
        <v>0.16461256858961901</v>
      </c>
      <c r="I1005" s="17">
        <v>0.159366628245768</v>
      </c>
      <c r="J1005" s="17">
        <v>0.16653627711695801</v>
      </c>
      <c r="K1005" s="17">
        <v>0.10643456020681399</v>
      </c>
      <c r="L1005" s="17">
        <v>9.4782004457268296E-2</v>
      </c>
      <c r="M1005" s="17"/>
      <c r="N1005" s="17">
        <v>0.166055893505686</v>
      </c>
      <c r="O1005" s="17">
        <v>0.16666297610172701</v>
      </c>
      <c r="P1005" s="17">
        <v>0.15556380251301499</v>
      </c>
      <c r="Q1005" s="17">
        <v>0.106714853015456</v>
      </c>
      <c r="R1005" s="17"/>
      <c r="S1005" s="17">
        <v>4.3950538966088103E-2</v>
      </c>
      <c r="T1005" s="17">
        <v>0.23207997459725599</v>
      </c>
      <c r="U1005" s="17">
        <v>0.11218891287389</v>
      </c>
      <c r="V1005" s="17"/>
      <c r="W1005" s="17">
        <v>8.32055549485754E-2</v>
      </c>
      <c r="X1005" s="17">
        <v>0.210332189794494</v>
      </c>
      <c r="Y1005" s="17">
        <v>0.166123779578042</v>
      </c>
      <c r="Z1005" s="17">
        <v>0.267528905390847</v>
      </c>
      <c r="AA1005" s="17">
        <v>7.9519322884360893E-2</v>
      </c>
      <c r="AB1005" s="17"/>
      <c r="AC1005" s="17">
        <v>7.5640796357029499E-2</v>
      </c>
      <c r="AD1005" s="17">
        <v>0.21033585267508501</v>
      </c>
      <c r="AE1005" s="17">
        <v>0.16238649747702499</v>
      </c>
    </row>
    <row r="1006" spans="2:31" x14ac:dyDescent="0.35">
      <c r="B1006" t="s">
        <v>415</v>
      </c>
      <c r="C1006" s="17">
        <v>0.112753946547154</v>
      </c>
      <c r="D1006" s="17">
        <v>0.14773515658629099</v>
      </c>
      <c r="E1006" s="17">
        <v>7.7960477652701296E-2</v>
      </c>
      <c r="F1006" s="17"/>
      <c r="G1006" s="17">
        <v>8.3606540368096102E-2</v>
      </c>
      <c r="H1006" s="17">
        <v>6.8923653655145606E-2</v>
      </c>
      <c r="I1006" s="17">
        <v>8.1834447200103702E-2</v>
      </c>
      <c r="J1006" s="17">
        <v>0.138780230930798</v>
      </c>
      <c r="K1006" s="17">
        <v>0.13401437306778299</v>
      </c>
      <c r="L1006" s="17">
        <v>0.15063976041087301</v>
      </c>
      <c r="M1006" s="17"/>
      <c r="N1006" s="17">
        <v>0.17655369110261601</v>
      </c>
      <c r="O1006" s="17">
        <v>9.4405340092832593E-2</v>
      </c>
      <c r="P1006" s="17">
        <v>5.2568954150482398E-2</v>
      </c>
      <c r="Q1006" s="17">
        <v>8.2187713066271595E-2</v>
      </c>
      <c r="R1006" s="17"/>
      <c r="S1006" s="17">
        <v>6.5923972819172894E-2</v>
      </c>
      <c r="T1006" s="17">
        <v>0.184121186530665</v>
      </c>
      <c r="U1006" s="17">
        <v>4.6073774114191599E-2</v>
      </c>
      <c r="V1006" s="17"/>
      <c r="W1006" s="17">
        <v>8.1087648224476394E-2</v>
      </c>
      <c r="X1006" s="17">
        <v>0.15824225146493201</v>
      </c>
      <c r="Y1006" s="17">
        <v>0.13532608417115799</v>
      </c>
      <c r="Z1006" s="17">
        <v>0.15833066879811999</v>
      </c>
      <c r="AA1006" s="17">
        <v>3.9841930008108498E-2</v>
      </c>
      <c r="AB1006" s="17"/>
      <c r="AC1006" s="17">
        <v>7.6524564848628199E-2</v>
      </c>
      <c r="AD1006" s="17">
        <v>0.14306948173143699</v>
      </c>
      <c r="AE1006" s="17">
        <v>0.14251428019086401</v>
      </c>
    </row>
    <row r="1007" spans="2:31" x14ac:dyDescent="0.35">
      <c r="B1007" t="s">
        <v>416</v>
      </c>
      <c r="C1007" s="17">
        <v>0.109090577576287</v>
      </c>
      <c r="D1007" s="17">
        <v>0.15399796514330999</v>
      </c>
      <c r="E1007" s="17">
        <v>6.6693313420162395E-2</v>
      </c>
      <c r="F1007" s="17"/>
      <c r="G1007" s="17">
        <v>0.10770125620949</v>
      </c>
      <c r="H1007" s="17">
        <v>6.18972549258427E-2</v>
      </c>
      <c r="I1007" s="17">
        <v>9.3277497967183695E-2</v>
      </c>
      <c r="J1007" s="17">
        <v>0.11569464737519999</v>
      </c>
      <c r="K1007" s="17">
        <v>0.114654834699343</v>
      </c>
      <c r="L1007" s="17">
        <v>0.14443334308269501</v>
      </c>
      <c r="M1007" s="17"/>
      <c r="N1007" s="17">
        <v>0.159224153399249</v>
      </c>
      <c r="O1007" s="17">
        <v>9.1963478144957395E-2</v>
      </c>
      <c r="P1007" s="17">
        <v>3.8225901145025998E-2</v>
      </c>
      <c r="Q1007" s="17">
        <v>0.110733597599662</v>
      </c>
      <c r="R1007" s="17"/>
      <c r="S1007" s="17">
        <v>5.92968988518255E-2</v>
      </c>
      <c r="T1007" s="17">
        <v>0.17694242166821</v>
      </c>
      <c r="U1007" s="17">
        <v>3.54555498499372E-2</v>
      </c>
      <c r="V1007" s="17"/>
      <c r="W1007" s="17">
        <v>8.1397686880846198E-2</v>
      </c>
      <c r="X1007" s="17">
        <v>0.143459874092325</v>
      </c>
      <c r="Y1007" s="17">
        <v>0.17773094705239201</v>
      </c>
      <c r="Z1007" s="17">
        <v>0.124777349809164</v>
      </c>
      <c r="AA1007" s="17">
        <v>4.0678917349226101E-2</v>
      </c>
      <c r="AB1007" s="17"/>
      <c r="AC1007" s="17">
        <v>7.39727088673032E-2</v>
      </c>
      <c r="AD1007" s="17">
        <v>0.15030994546572801</v>
      </c>
      <c r="AE1007" s="17">
        <v>0.131477077769178</v>
      </c>
    </row>
    <row r="1008" spans="2:31" x14ac:dyDescent="0.35">
      <c r="B1008" t="s">
        <v>417</v>
      </c>
      <c r="C1008" s="17">
        <v>9.6130998968818104E-2</v>
      </c>
      <c r="D1008" s="17">
        <v>0.11199576301670899</v>
      </c>
      <c r="E1008" s="17">
        <v>8.1490595952315406E-2</v>
      </c>
      <c r="F1008" s="17"/>
      <c r="G1008" s="17">
        <v>5.2641673118645801E-2</v>
      </c>
      <c r="H1008" s="17">
        <v>5.9054222380132998E-2</v>
      </c>
      <c r="I1008" s="17">
        <v>7.5560208502734705E-2</v>
      </c>
      <c r="J1008" s="17">
        <v>9.7146161651558705E-2</v>
      </c>
      <c r="K1008" s="17">
        <v>0.132511977556486</v>
      </c>
      <c r="L1008" s="17">
        <v>0.13107553234000799</v>
      </c>
      <c r="M1008" s="17"/>
      <c r="N1008" s="17">
        <v>9.9363374777578006E-2</v>
      </c>
      <c r="O1008" s="17">
        <v>8.9689448555787102E-2</v>
      </c>
      <c r="P1008" s="17">
        <v>7.1970828169697201E-2</v>
      </c>
      <c r="Q1008" s="17">
        <v>0.116252853815331</v>
      </c>
      <c r="R1008" s="17"/>
      <c r="S1008" s="17">
        <v>0.14217554589585499</v>
      </c>
      <c r="T1008" s="17">
        <v>6.6451706415088005E-2</v>
      </c>
      <c r="U1008" s="17">
        <v>8.9309148375580003E-2</v>
      </c>
      <c r="V1008" s="17"/>
      <c r="W1008" s="17">
        <v>0.12058409151733999</v>
      </c>
      <c r="X1008" s="17">
        <v>8.3671136431938298E-2</v>
      </c>
      <c r="Y1008" s="17">
        <v>9.3946410393110899E-2</v>
      </c>
      <c r="Z1008" s="17">
        <v>0</v>
      </c>
      <c r="AA1008" s="17">
        <v>8.5662664312705805E-2</v>
      </c>
      <c r="AB1008" s="17"/>
      <c r="AC1008" s="17">
        <v>0.11798006915243101</v>
      </c>
      <c r="AD1008" s="17">
        <v>8.8311373933119205E-2</v>
      </c>
      <c r="AE1008" s="17">
        <v>0.117425409087552</v>
      </c>
    </row>
    <row r="1009" spans="2:31" x14ac:dyDescent="0.35">
      <c r="B1009" t="s">
        <v>418</v>
      </c>
      <c r="C1009" s="17">
        <v>8.6163971342106002E-2</v>
      </c>
      <c r="D1009" s="17">
        <v>0.106520568305727</v>
      </c>
      <c r="E1009" s="17">
        <v>6.7160421962375205E-2</v>
      </c>
      <c r="F1009" s="17"/>
      <c r="G1009" s="17">
        <v>0.12448853944745</v>
      </c>
      <c r="H1009" s="17">
        <v>7.1766686200855398E-2</v>
      </c>
      <c r="I1009" s="17">
        <v>8.4911846370691699E-2</v>
      </c>
      <c r="J1009" s="17">
        <v>8.0932907243198196E-2</v>
      </c>
      <c r="K1009" s="17">
        <v>6.5504791022594197E-2</v>
      </c>
      <c r="L1009" s="17">
        <v>9.3939132189971505E-2</v>
      </c>
      <c r="M1009" s="17"/>
      <c r="N1009" s="17">
        <v>0.105204478590394</v>
      </c>
      <c r="O1009" s="17">
        <v>8.9174693776766303E-2</v>
      </c>
      <c r="P1009" s="17">
        <v>6.0338190281655303E-2</v>
      </c>
      <c r="Q1009" s="17">
        <v>7.7126834716417306E-2</v>
      </c>
      <c r="R1009" s="17"/>
      <c r="S1009" s="17">
        <v>9.4009829411184104E-2</v>
      </c>
      <c r="T1009" s="17">
        <v>8.6653609088604394E-2</v>
      </c>
      <c r="U1009" s="17">
        <v>7.6863185846949206E-2</v>
      </c>
      <c r="V1009" s="17"/>
      <c r="W1009" s="17">
        <v>9.1305627923979102E-2</v>
      </c>
      <c r="X1009" s="17">
        <v>8.7165483117719503E-2</v>
      </c>
      <c r="Y1009" s="17">
        <v>0.123755852470774</v>
      </c>
      <c r="Z1009" s="17">
        <v>0.109198236592727</v>
      </c>
      <c r="AA1009" s="17">
        <v>4.0678917349226101E-2</v>
      </c>
      <c r="AB1009" s="17"/>
      <c r="AC1009" s="17">
        <v>0.13474570998289201</v>
      </c>
      <c r="AD1009" s="17">
        <v>6.9081702723571406E-2</v>
      </c>
      <c r="AE1009" s="17">
        <v>0.101402344423119</v>
      </c>
    </row>
    <row r="1010" spans="2:31" x14ac:dyDescent="0.35">
      <c r="B1010" t="s">
        <v>419</v>
      </c>
      <c r="C1010" s="17">
        <v>7.3794681702708698E-2</v>
      </c>
      <c r="D1010" s="17">
        <v>8.9745741906626694E-2</v>
      </c>
      <c r="E1010" s="17">
        <v>5.89406463232258E-2</v>
      </c>
      <c r="F1010" s="17"/>
      <c r="G1010" s="17">
        <v>6.7011046384406595E-2</v>
      </c>
      <c r="H1010" s="17">
        <v>3.5131993646514599E-2</v>
      </c>
      <c r="I1010" s="17">
        <v>5.3898973952425801E-2</v>
      </c>
      <c r="J1010" s="17">
        <v>5.6613025630657399E-2</v>
      </c>
      <c r="K1010" s="17">
        <v>0.111650043676748</v>
      </c>
      <c r="L1010" s="17">
        <v>9.4782004457268296E-2</v>
      </c>
      <c r="M1010" s="17"/>
      <c r="N1010" s="17">
        <v>8.1665332700222498E-2</v>
      </c>
      <c r="O1010" s="17">
        <v>7.4816844249841002E-2</v>
      </c>
      <c r="P1010" s="17">
        <v>5.4824611158931502E-2</v>
      </c>
      <c r="Q1010" s="17">
        <v>7.8686603674647707E-2</v>
      </c>
      <c r="R1010" s="17"/>
      <c r="S1010" s="17">
        <v>0.10947283506762399</v>
      </c>
      <c r="T1010" s="17">
        <v>5.3975004547860798E-2</v>
      </c>
      <c r="U1010" s="17">
        <v>4.2463916581681901E-2</v>
      </c>
      <c r="V1010" s="17"/>
      <c r="W1010" s="17">
        <v>8.6334588181329802E-2</v>
      </c>
      <c r="X1010" s="17">
        <v>4.5339384379048102E-2</v>
      </c>
      <c r="Y1010" s="17">
        <v>9.9736133771068602E-2</v>
      </c>
      <c r="Z1010" s="17">
        <v>0</v>
      </c>
      <c r="AA1010" s="17">
        <v>7.0206139803294695E-2</v>
      </c>
      <c r="AB1010" s="17"/>
      <c r="AC1010" s="17">
        <v>8.3623224255084797E-2</v>
      </c>
      <c r="AD1010" s="17">
        <v>5.5310853708648702E-2</v>
      </c>
      <c r="AE1010" s="17">
        <v>6.2661439852530795E-2</v>
      </c>
    </row>
    <row r="1011" spans="2:31" x14ac:dyDescent="0.35">
      <c r="B1011" t="s">
        <v>420</v>
      </c>
      <c r="C1011" s="17">
        <v>5.6840959802396201E-2</v>
      </c>
      <c r="D1011" s="17">
        <v>7.1298056925603495E-2</v>
      </c>
      <c r="E1011" s="17">
        <v>4.3319275890925699E-2</v>
      </c>
      <c r="F1011" s="17"/>
      <c r="G1011" s="17">
        <v>2.2763014884740598E-2</v>
      </c>
      <c r="H1011" s="17">
        <v>5.0687490012946701E-2</v>
      </c>
      <c r="I1011" s="17">
        <v>6.21451851927248E-2</v>
      </c>
      <c r="J1011" s="17">
        <v>4.7405465168138997E-2</v>
      </c>
      <c r="K1011" s="17">
        <v>7.6644054898505704E-2</v>
      </c>
      <c r="L1011" s="17">
        <v>6.5537766170003897E-2</v>
      </c>
      <c r="M1011" s="17"/>
      <c r="N1011" s="17">
        <v>4.0402414335759598E-2</v>
      </c>
      <c r="O1011" s="17">
        <v>7.3569724841289402E-2</v>
      </c>
      <c r="P1011" s="17">
        <v>6.28713011704468E-2</v>
      </c>
      <c r="Q1011" s="17">
        <v>6.1191498852403402E-2</v>
      </c>
      <c r="R1011" s="17"/>
      <c r="S1011" s="17">
        <v>7.9204411819484996E-2</v>
      </c>
      <c r="T1011" s="17">
        <v>5.1874327069287601E-2</v>
      </c>
      <c r="U1011" s="17">
        <v>4.3899105738274297E-2</v>
      </c>
      <c r="V1011" s="17"/>
      <c r="W1011" s="17">
        <v>8.0018963794481104E-2</v>
      </c>
      <c r="X1011" s="17">
        <v>3.61339125844835E-2</v>
      </c>
      <c r="Y1011" s="17">
        <v>7.3923623335861693E-2</v>
      </c>
      <c r="Z1011" s="17">
        <v>0.12342181118580201</v>
      </c>
      <c r="AA1011" s="17">
        <v>6.2182516155882397E-2</v>
      </c>
      <c r="AB1011" s="17"/>
      <c r="AC1011" s="17">
        <v>8.8698385650861106E-2</v>
      </c>
      <c r="AD1011" s="17">
        <v>6.0287418567133599E-2</v>
      </c>
      <c r="AE1011" s="17">
        <v>6.5310889027752797E-2</v>
      </c>
    </row>
    <row r="1012" spans="2:31" x14ac:dyDescent="0.35">
      <c r="B1012" t="s">
        <v>421</v>
      </c>
      <c r="C1012" s="17">
        <v>5.2856418831489199E-2</v>
      </c>
      <c r="D1012" s="17">
        <v>5.3398640587316602E-2</v>
      </c>
      <c r="E1012" s="17">
        <v>5.2646617375906403E-2</v>
      </c>
      <c r="F1012" s="17"/>
      <c r="G1012" s="17">
        <v>7.6544599705769906E-2</v>
      </c>
      <c r="H1012" s="17">
        <v>7.3107019838738796E-2</v>
      </c>
      <c r="I1012" s="17">
        <v>4.45473360844688E-2</v>
      </c>
      <c r="J1012" s="17">
        <v>4.7405465168138997E-2</v>
      </c>
      <c r="K1012" s="17">
        <v>4.7647648165451403E-2</v>
      </c>
      <c r="L1012" s="17">
        <v>3.9869224589993799E-2</v>
      </c>
      <c r="M1012" s="17"/>
      <c r="N1012" s="17">
        <v>6.7123923196578603E-2</v>
      </c>
      <c r="O1012" s="17">
        <v>5.2221246222446997E-2</v>
      </c>
      <c r="P1012" s="17">
        <v>4.4521249528270301E-2</v>
      </c>
      <c r="Q1012" s="17">
        <v>4.0555809540863103E-2</v>
      </c>
      <c r="R1012" s="17"/>
      <c r="S1012" s="17">
        <v>5.6689731932855002E-2</v>
      </c>
      <c r="T1012" s="17">
        <v>6.0448759454000897E-2</v>
      </c>
      <c r="U1012" s="17">
        <v>2.8254831981930201E-2</v>
      </c>
      <c r="V1012" s="17"/>
      <c r="W1012" s="17">
        <v>5.5851227195440098E-2</v>
      </c>
      <c r="X1012" s="17">
        <v>5.8649068311445597E-2</v>
      </c>
      <c r="Y1012" s="17">
        <v>4.07747988603036E-2</v>
      </c>
      <c r="Z1012" s="17">
        <v>0</v>
      </c>
      <c r="AA1012" s="17">
        <v>3.25478587586773E-2</v>
      </c>
      <c r="AB1012" s="17"/>
      <c r="AC1012" s="17">
        <v>8.7024234231570394E-2</v>
      </c>
      <c r="AD1012" s="17">
        <v>5.50408129038545E-2</v>
      </c>
      <c r="AE1012" s="17">
        <v>1.42262936178221E-2</v>
      </c>
    </row>
    <row r="1013" spans="2:31" x14ac:dyDescent="0.35">
      <c r="B1013" t="s">
        <v>422</v>
      </c>
      <c r="C1013" s="17">
        <v>5.0374856533073303E-2</v>
      </c>
      <c r="D1013" s="17">
        <v>4.4555657271102597E-2</v>
      </c>
      <c r="E1013" s="17">
        <v>5.6246939107625203E-2</v>
      </c>
      <c r="F1013" s="17"/>
      <c r="G1013" s="17">
        <v>7.8962509677968695E-2</v>
      </c>
      <c r="H1013" s="17">
        <v>9.5688914934473804E-2</v>
      </c>
      <c r="I1013" s="17">
        <v>5.5870946495355803E-2</v>
      </c>
      <c r="J1013" s="17">
        <v>4.5070233852858299E-2</v>
      </c>
      <c r="K1013" s="17">
        <v>3.2001197755648601E-2</v>
      </c>
      <c r="L1013" s="17">
        <v>1.8619251984534901E-2</v>
      </c>
      <c r="M1013" s="17"/>
      <c r="N1013" s="17">
        <v>6.4701642373662493E-2</v>
      </c>
      <c r="O1013" s="17">
        <v>3.6710707140774103E-2</v>
      </c>
      <c r="P1013" s="17">
        <v>5.5945685470594302E-2</v>
      </c>
      <c r="Q1013" s="17">
        <v>4.2818596103659699E-2</v>
      </c>
      <c r="R1013" s="17"/>
      <c r="S1013" s="17">
        <v>6.0981761949221801E-2</v>
      </c>
      <c r="T1013" s="17">
        <v>3.8881211634887898E-2</v>
      </c>
      <c r="U1013" s="17">
        <v>5.0918831796709502E-2</v>
      </c>
      <c r="V1013" s="17"/>
      <c r="W1013" s="17">
        <v>5.9491205104088098E-2</v>
      </c>
      <c r="X1013" s="17">
        <v>5.9401846152654703E-2</v>
      </c>
      <c r="Y1013" s="17">
        <v>3.0189528288151499E-2</v>
      </c>
      <c r="Z1013" s="17">
        <v>0</v>
      </c>
      <c r="AA1013" s="17">
        <v>3.27589306906126E-2</v>
      </c>
      <c r="AB1013" s="17"/>
      <c r="AC1013" s="17">
        <v>7.1445024338506594E-2</v>
      </c>
      <c r="AD1013" s="17">
        <v>6.0710763958781E-2</v>
      </c>
      <c r="AE1013" s="17">
        <v>1.81844691083697E-2</v>
      </c>
    </row>
    <row r="1014" spans="2:31" x14ac:dyDescent="0.35">
      <c r="B1014" t="s">
        <v>423</v>
      </c>
      <c r="C1014" s="17">
        <v>4.99139854382947E-2</v>
      </c>
      <c r="D1014" s="17">
        <v>5.18553970762212E-2</v>
      </c>
      <c r="E1014" s="17">
        <v>4.83460306367181E-2</v>
      </c>
      <c r="F1014" s="17"/>
      <c r="G1014" s="17">
        <v>8.1380419650167402E-2</v>
      </c>
      <c r="H1014" s="17">
        <v>0.11542777748449901</v>
      </c>
      <c r="I1014" s="17">
        <v>4.5533322355933797E-2</v>
      </c>
      <c r="J1014" s="17">
        <v>4.1634069279239502E-2</v>
      </c>
      <c r="K1014" s="17">
        <v>2.82881097970114E-2</v>
      </c>
      <c r="L1014" s="17">
        <v>1.68314036309078E-2</v>
      </c>
      <c r="M1014" s="17"/>
      <c r="N1014" s="17">
        <v>5.5919447251093497E-2</v>
      </c>
      <c r="O1014" s="17">
        <v>4.5791751079612003E-2</v>
      </c>
      <c r="P1014" s="17">
        <v>4.2024625687742498E-2</v>
      </c>
      <c r="Q1014" s="17">
        <v>5.4144498370584999E-2</v>
      </c>
      <c r="R1014" s="17"/>
      <c r="S1014" s="17">
        <v>5.0209793156426902E-2</v>
      </c>
      <c r="T1014" s="17">
        <v>4.62200403692224E-2</v>
      </c>
      <c r="U1014" s="17">
        <v>4.5539473726759899E-2</v>
      </c>
      <c r="V1014" s="17"/>
      <c r="W1014" s="17">
        <v>5.7992165137917502E-2</v>
      </c>
      <c r="X1014" s="17">
        <v>5.0519411872703E-2</v>
      </c>
      <c r="Y1014" s="17">
        <v>3.6703870664620102E-2</v>
      </c>
      <c r="Z1014" s="17">
        <v>0</v>
      </c>
      <c r="AA1014" s="17">
        <v>3.1222136091188901E-2</v>
      </c>
      <c r="AB1014" s="17"/>
      <c r="AC1014" s="17">
        <v>6.9138060049480199E-2</v>
      </c>
      <c r="AD1014" s="17">
        <v>4.9188814927339598E-2</v>
      </c>
      <c r="AE1014" s="17">
        <v>4.1456339500578601E-2</v>
      </c>
    </row>
    <row r="1015" spans="2:31" x14ac:dyDescent="0.35">
      <c r="B1015" t="s">
        <v>424</v>
      </c>
      <c r="C1015" s="17">
        <v>4.0823784030488003E-2</v>
      </c>
      <c r="D1015" s="17">
        <v>3.6241792970591602E-2</v>
      </c>
      <c r="E1015" s="17">
        <v>4.5454208951669101E-2</v>
      </c>
      <c r="F1015" s="17"/>
      <c r="G1015" s="17">
        <v>5.37815848210293E-2</v>
      </c>
      <c r="H1015" s="17">
        <v>7.8793084930158297E-2</v>
      </c>
      <c r="I1015" s="17">
        <v>4.2455923185345801E-2</v>
      </c>
      <c r="J1015" s="17">
        <v>2.3085583555598199E-2</v>
      </c>
      <c r="K1015" s="17">
        <v>5.2863131635385599E-2</v>
      </c>
      <c r="L1015" s="17">
        <v>6.2064173281783097E-3</v>
      </c>
      <c r="M1015" s="17"/>
      <c r="N1015" s="17">
        <v>5.1997908075689998E-2</v>
      </c>
      <c r="O1015" s="17">
        <v>3.0304204709671202E-2</v>
      </c>
      <c r="P1015" s="17">
        <v>3.8010402227397301E-2</v>
      </c>
      <c r="Q1015" s="17">
        <v>4.0256090302325701E-2</v>
      </c>
      <c r="R1015" s="17"/>
      <c r="S1015" s="17">
        <v>5.59064659181552E-2</v>
      </c>
      <c r="T1015" s="17">
        <v>3.9067065937572303E-2</v>
      </c>
      <c r="U1015" s="17">
        <v>1.6879166374610399E-2</v>
      </c>
      <c r="V1015" s="17"/>
      <c r="W1015" s="17">
        <v>4.6674391827413099E-2</v>
      </c>
      <c r="X1015" s="17">
        <v>6.2718151220006402E-2</v>
      </c>
      <c r="Y1015" s="17">
        <v>2.66851098319369E-2</v>
      </c>
      <c r="Z1015" s="17">
        <v>0</v>
      </c>
      <c r="AA1015" s="17">
        <v>3.5629636253475802E-2</v>
      </c>
      <c r="AB1015" s="17"/>
      <c r="AC1015" s="17">
        <v>6.2884045523069795E-2</v>
      </c>
      <c r="AD1015" s="17">
        <v>4.6930501637358603E-2</v>
      </c>
      <c r="AE1015" s="17">
        <v>1.42262936178221E-2</v>
      </c>
    </row>
    <row r="1016" spans="2:31" x14ac:dyDescent="0.35">
      <c r="B1016" t="s">
        <v>425</v>
      </c>
      <c r="C1016" s="17">
        <v>3.8467073811741199E-2</v>
      </c>
      <c r="D1016" s="17">
        <v>3.6406540426302099E-2</v>
      </c>
      <c r="E1016" s="17">
        <v>4.0667260034291997E-2</v>
      </c>
      <c r="F1016" s="17"/>
      <c r="G1016" s="17">
        <v>6.2175226440009099E-2</v>
      </c>
      <c r="H1016" s="17">
        <v>4.7844457467236902E-2</v>
      </c>
      <c r="I1016" s="17">
        <v>3.8273097387099803E-2</v>
      </c>
      <c r="J1016" s="17">
        <v>2.7756046186159601E-2</v>
      </c>
      <c r="K1016" s="17">
        <v>3.7216681225582797E-2</v>
      </c>
      <c r="L1016" s="17">
        <v>2.4825669312713201E-2</v>
      </c>
      <c r="M1016" s="17"/>
      <c r="N1016" s="17">
        <v>5.27349476799958E-2</v>
      </c>
      <c r="O1016" s="17">
        <v>3.1681636925670199E-2</v>
      </c>
      <c r="P1016" s="17">
        <v>4.60943467669018E-2</v>
      </c>
      <c r="Q1016" s="17">
        <v>2.06256757811005E-2</v>
      </c>
      <c r="R1016" s="17"/>
      <c r="S1016" s="17">
        <v>4.83444158089021E-2</v>
      </c>
      <c r="T1016" s="17">
        <v>3.3445527648062301E-2</v>
      </c>
      <c r="U1016" s="17">
        <v>1.5364283688479601E-2</v>
      </c>
      <c r="V1016" s="17"/>
      <c r="W1016" s="17">
        <v>5.0381887269048999E-2</v>
      </c>
      <c r="X1016" s="17">
        <v>3.9059916602506503E-2</v>
      </c>
      <c r="Y1016" s="17">
        <v>3.0189528288151499E-2</v>
      </c>
      <c r="Z1016" s="17">
        <v>0</v>
      </c>
      <c r="AA1016" s="17">
        <v>1.194814648563E-2</v>
      </c>
      <c r="AB1016" s="17"/>
      <c r="AC1016" s="17">
        <v>6.8534144525349103E-2</v>
      </c>
      <c r="AD1016" s="17">
        <v>3.9296163973179997E-2</v>
      </c>
      <c r="AE1016" s="17">
        <v>3.6368938216739401E-2</v>
      </c>
    </row>
    <row r="1017" spans="2:31" x14ac:dyDescent="0.35">
      <c r="B1017" t="s">
        <v>426</v>
      </c>
      <c r="C1017" s="17">
        <v>3.5499255570946103E-2</v>
      </c>
      <c r="D1017" s="17">
        <v>4.9683963149343598E-2</v>
      </c>
      <c r="E1017" s="17">
        <v>2.2113513849068001E-2</v>
      </c>
      <c r="F1017" s="17"/>
      <c r="G1017" s="17">
        <v>4.0690209825083701E-2</v>
      </c>
      <c r="H1017" s="17">
        <v>4.0818058737934003E-2</v>
      </c>
      <c r="I1017" s="17">
        <v>3.7287111115634902E-2</v>
      </c>
      <c r="J1017" s="17">
        <v>1.9649418981979399E-2</v>
      </c>
      <c r="K1017" s="17">
        <v>3.5005988778242798E-2</v>
      </c>
      <c r="L1017" s="17">
        <v>3.72385039690699E-2</v>
      </c>
      <c r="M1017" s="17"/>
      <c r="N1017" s="17">
        <v>4.4050644802761399E-2</v>
      </c>
      <c r="O1017" s="17">
        <v>3.23519505804079E-2</v>
      </c>
      <c r="P1017" s="17">
        <v>2.3212236544659801E-2</v>
      </c>
      <c r="Q1017" s="17">
        <v>3.7127785703169998E-2</v>
      </c>
      <c r="R1017" s="17"/>
      <c r="S1017" s="17">
        <v>5.7906453992372202E-2</v>
      </c>
      <c r="T1017" s="17">
        <v>2.02032900750517E-2</v>
      </c>
      <c r="U1017" s="17">
        <v>3.2100230414501899E-2</v>
      </c>
      <c r="V1017" s="17"/>
      <c r="W1017" s="17">
        <v>4.3438282911042E-2</v>
      </c>
      <c r="X1017" s="17">
        <v>3.1574717473289098E-2</v>
      </c>
      <c r="Y1017" s="17">
        <v>4.2404862881233199E-2</v>
      </c>
      <c r="Z1017" s="17">
        <v>0</v>
      </c>
      <c r="AA1017" s="17">
        <v>2.13642505476264E-2</v>
      </c>
      <c r="AB1017" s="17"/>
      <c r="AC1017" s="17">
        <v>5.3444762951110197E-2</v>
      </c>
      <c r="AD1017" s="17">
        <v>2.44499233896492E-2</v>
      </c>
      <c r="AE1017" s="17">
        <v>7.3437801918759996E-2</v>
      </c>
    </row>
    <row r="1018" spans="2:31" x14ac:dyDescent="0.35">
      <c r="C1018" s="17"/>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c r="AD1018" s="17"/>
      <c r="AE1018" s="17"/>
    </row>
    <row r="1019" spans="2:31" x14ac:dyDescent="0.35">
      <c r="B1019" s="6" t="s">
        <v>434</v>
      </c>
      <c r="C1019" s="17"/>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c r="AD1019" s="17"/>
      <c r="AE1019" s="17"/>
    </row>
    <row r="1020" spans="2:31" x14ac:dyDescent="0.35">
      <c r="B1020" s="24" t="s">
        <v>60</v>
      </c>
      <c r="C1020" s="17"/>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c r="AD1020" s="17"/>
      <c r="AE1020" s="17"/>
    </row>
    <row r="1021" spans="2:31" x14ac:dyDescent="0.35">
      <c r="B1021" t="s">
        <v>428</v>
      </c>
      <c r="C1021" s="17">
        <v>0.33787809790711099</v>
      </c>
      <c r="D1021" s="17">
        <v>0.34291334228336201</v>
      </c>
      <c r="E1021" s="17">
        <v>0.335033173745654</v>
      </c>
      <c r="F1021" s="17"/>
      <c r="G1021" s="17">
        <v>0.39125472671526101</v>
      </c>
      <c r="H1021" s="17">
        <v>0.35582803318862399</v>
      </c>
      <c r="I1021" s="17">
        <v>0.41311618108637799</v>
      </c>
      <c r="J1021" s="17">
        <v>0.24389965498793301</v>
      </c>
      <c r="K1021" s="17">
        <v>0.27386672490233099</v>
      </c>
      <c r="L1021" s="17">
        <v>0.34367736221363099</v>
      </c>
      <c r="M1021" s="17"/>
      <c r="N1021" s="17">
        <v>0.36793192567835098</v>
      </c>
      <c r="O1021" s="17">
        <v>0.32401512693982198</v>
      </c>
      <c r="P1021" s="17">
        <v>0.33695129654327199</v>
      </c>
      <c r="Q1021" s="17">
        <v>0.316448105729632</v>
      </c>
      <c r="R1021" s="17"/>
      <c r="S1021" s="17">
        <v>0.31492770560397898</v>
      </c>
      <c r="T1021" s="17">
        <v>0.36011528595909398</v>
      </c>
      <c r="U1021" s="17">
        <v>0.31900411585935101</v>
      </c>
      <c r="V1021" s="17"/>
      <c r="W1021" s="17">
        <v>0.36269131815417799</v>
      </c>
      <c r="X1021" s="17">
        <v>0.34282736932796998</v>
      </c>
      <c r="Y1021" s="17">
        <v>0.38243235027829597</v>
      </c>
      <c r="Z1021" s="17">
        <v>0.23262004777852899</v>
      </c>
      <c r="AA1021" s="17">
        <v>0.30065742080181601</v>
      </c>
      <c r="AB1021" s="17"/>
      <c r="AC1021" s="17">
        <v>0.39062083385740098</v>
      </c>
      <c r="AD1021" s="17">
        <v>0.36750294369455799</v>
      </c>
      <c r="AE1021" s="17">
        <v>0.38491026727870298</v>
      </c>
    </row>
    <row r="1022" spans="2:31" x14ac:dyDescent="0.35">
      <c r="B1022" t="s">
        <v>429</v>
      </c>
      <c r="C1022" s="17">
        <v>0.32522304982036898</v>
      </c>
      <c r="D1022" s="17">
        <v>0.35613132589941199</v>
      </c>
      <c r="E1022" s="17">
        <v>0.29578302769783299</v>
      </c>
      <c r="F1022" s="17"/>
      <c r="G1022" s="17">
        <v>0.36976971010033599</v>
      </c>
      <c r="H1022" s="17">
        <v>0.28272101334988597</v>
      </c>
      <c r="I1022" s="17">
        <v>0.368688285358103</v>
      </c>
      <c r="J1022" s="17">
        <v>0.273805701327892</v>
      </c>
      <c r="K1022" s="17">
        <v>0.27015363694369399</v>
      </c>
      <c r="L1022" s="17">
        <v>0.368503031526344</v>
      </c>
      <c r="M1022" s="17"/>
      <c r="N1022" s="17">
        <v>0.348159312515335</v>
      </c>
      <c r="O1022" s="17">
        <v>0.32909735139186802</v>
      </c>
      <c r="P1022" s="17">
        <v>0.27464551420121902</v>
      </c>
      <c r="Q1022" s="17">
        <v>0.32460697521202098</v>
      </c>
      <c r="R1022" s="17"/>
      <c r="S1022" s="17">
        <v>0.32632544471884201</v>
      </c>
      <c r="T1022" s="17">
        <v>0.34652161191134701</v>
      </c>
      <c r="U1022" s="17">
        <v>0.28172512183825899</v>
      </c>
      <c r="V1022" s="17"/>
      <c r="W1022" s="17">
        <v>0.36605531151099002</v>
      </c>
      <c r="X1022" s="17">
        <v>0.312201443173241</v>
      </c>
      <c r="Y1022" s="17">
        <v>0.34877798735390803</v>
      </c>
      <c r="Z1022" s="17">
        <v>0.26377183149150601</v>
      </c>
      <c r="AA1022" s="17">
        <v>0.27004103943780999</v>
      </c>
      <c r="AB1022" s="17"/>
      <c r="AC1022" s="17">
        <v>0.45045994281985902</v>
      </c>
      <c r="AD1022" s="17">
        <v>0.33235812757469202</v>
      </c>
      <c r="AE1022" s="17">
        <v>0.36681854790691198</v>
      </c>
    </row>
    <row r="1023" spans="2:31" x14ac:dyDescent="0.35">
      <c r="B1023" t="s">
        <v>430</v>
      </c>
      <c r="C1023" s="17">
        <v>0.292985444452036</v>
      </c>
      <c r="D1023" s="17">
        <v>0.28854494647297901</v>
      </c>
      <c r="E1023" s="17">
        <v>0.29723274190210702</v>
      </c>
      <c r="F1023" s="17"/>
      <c r="G1023" s="17">
        <v>0.265626275565428</v>
      </c>
      <c r="H1023" s="17">
        <v>0.29527111190066502</v>
      </c>
      <c r="I1023" s="17">
        <v>0.32919032098715201</v>
      </c>
      <c r="J1023" s="17">
        <v>0.23917732599449501</v>
      </c>
      <c r="K1023" s="17">
        <v>0.244784516530066</v>
      </c>
      <c r="L1023" s="17">
        <v>0.356090196869987</v>
      </c>
      <c r="M1023" s="17"/>
      <c r="N1023" s="17">
        <v>0.30285260972553801</v>
      </c>
      <c r="O1023" s="17">
        <v>0.29175237903766799</v>
      </c>
      <c r="P1023" s="17">
        <v>0.29740207453877499</v>
      </c>
      <c r="Q1023" s="17">
        <v>0.278153658831367</v>
      </c>
      <c r="R1023" s="17"/>
      <c r="S1023" s="17">
        <v>0.28072746813654498</v>
      </c>
      <c r="T1023" s="17">
        <v>0.30849209742880102</v>
      </c>
      <c r="U1023" s="17">
        <v>0.28776223591667699</v>
      </c>
      <c r="V1023" s="17"/>
      <c r="W1023" s="17">
        <v>0.30827300709334199</v>
      </c>
      <c r="X1023" s="17">
        <v>0.263075015093088</v>
      </c>
      <c r="Y1023" s="17">
        <v>0.30304122288959101</v>
      </c>
      <c r="Z1023" s="17">
        <v>0.40652982979308599</v>
      </c>
      <c r="AA1023" s="17">
        <v>0.27582161550591699</v>
      </c>
      <c r="AB1023" s="17"/>
      <c r="AC1023" s="17">
        <v>0.356681617805581</v>
      </c>
      <c r="AD1023" s="17">
        <v>0.30463146201144498</v>
      </c>
      <c r="AE1023" s="17">
        <v>0.40581149016114698</v>
      </c>
    </row>
    <row r="1024" spans="2:31" x14ac:dyDescent="0.35">
      <c r="B1024" t="s">
        <v>431</v>
      </c>
      <c r="C1024" s="17">
        <v>0.27900104780712398</v>
      </c>
      <c r="D1024" s="17">
        <v>0.30698871859201599</v>
      </c>
      <c r="E1024" s="17">
        <v>0.25015865407177301</v>
      </c>
      <c r="F1024" s="17"/>
      <c r="G1024" s="17">
        <v>0.31096051608063902</v>
      </c>
      <c r="H1024" s="17">
        <v>0.28556404589559498</v>
      </c>
      <c r="I1024" s="17">
        <v>0.26815056242208501</v>
      </c>
      <c r="J1024" s="17">
        <v>0.255390580402856</v>
      </c>
      <c r="K1024" s="17">
        <v>0.26422985653771702</v>
      </c>
      <c r="L1024" s="17">
        <v>0.29149740678631397</v>
      </c>
      <c r="M1024" s="17"/>
      <c r="N1024" s="17">
        <v>0.30954185963756897</v>
      </c>
      <c r="O1024" s="17">
        <v>0.288605134125276</v>
      </c>
      <c r="P1024" s="17">
        <v>0.24779285628009001</v>
      </c>
      <c r="Q1024" s="17">
        <v>0.23932838793262801</v>
      </c>
      <c r="R1024" s="17"/>
      <c r="S1024" s="17">
        <v>0.28477704960685801</v>
      </c>
      <c r="T1024" s="17">
        <v>0.29839778622480201</v>
      </c>
      <c r="U1024" s="17">
        <v>0.26111689790206</v>
      </c>
      <c r="V1024" s="17"/>
      <c r="W1024" s="17">
        <v>0.30659736500162299</v>
      </c>
      <c r="X1024" s="17">
        <v>0.29993527881488602</v>
      </c>
      <c r="Y1024" s="17">
        <v>0.22559521953266001</v>
      </c>
      <c r="Z1024" s="17">
        <v>0.23262004777852899</v>
      </c>
      <c r="AA1024" s="17">
        <v>0.20291723278895701</v>
      </c>
      <c r="AB1024" s="17"/>
      <c r="AC1024" s="17">
        <v>0.34629174691292097</v>
      </c>
      <c r="AD1024" s="17">
        <v>0.30413841547227299</v>
      </c>
      <c r="AE1024" s="17">
        <v>0.32893255936260501</v>
      </c>
    </row>
    <row r="1025" spans="2:31" x14ac:dyDescent="0.35">
      <c r="B1025" t="s">
        <v>432</v>
      </c>
      <c r="C1025" s="17">
        <v>0.21952890079623999</v>
      </c>
      <c r="D1025" s="17">
        <v>0.25311798520340401</v>
      </c>
      <c r="E1025" s="17">
        <v>0.18496981160754999</v>
      </c>
      <c r="F1025" s="17"/>
      <c r="G1025" s="17">
        <v>0.290753497735529</v>
      </c>
      <c r="H1025" s="17">
        <v>0.25043205224908099</v>
      </c>
      <c r="I1025" s="17">
        <v>0.27134740194886597</v>
      </c>
      <c r="J1025" s="17">
        <v>0.193006158883299</v>
      </c>
      <c r="K1025" s="17">
        <v>0.174944142252003</v>
      </c>
      <c r="L1025" s="17">
        <v>0.16652618795545099</v>
      </c>
      <c r="M1025" s="17"/>
      <c r="N1025" s="17">
        <v>0.26356724284188399</v>
      </c>
      <c r="O1025" s="17">
        <v>0.219642897809842</v>
      </c>
      <c r="P1025" s="17">
        <v>0.17794422467009899</v>
      </c>
      <c r="Q1025" s="17">
        <v>0.180650950667958</v>
      </c>
      <c r="R1025" s="17"/>
      <c r="S1025" s="17">
        <v>0.19273031509711899</v>
      </c>
      <c r="T1025" s="17">
        <v>0.23982585023931599</v>
      </c>
      <c r="U1025" s="17">
        <v>0.212066906253537</v>
      </c>
      <c r="V1025" s="17"/>
      <c r="W1025" s="17">
        <v>0.21669326861067001</v>
      </c>
      <c r="X1025" s="17">
        <v>0.27136163041501099</v>
      </c>
      <c r="Y1025" s="17">
        <v>0.25647925980465403</v>
      </c>
      <c r="Z1025" s="17">
        <v>0.109198236592727</v>
      </c>
      <c r="AA1025" s="17">
        <v>0.160070662218085</v>
      </c>
      <c r="AB1025" s="17"/>
      <c r="AC1025" s="17">
        <v>0.29109409716518397</v>
      </c>
      <c r="AD1025" s="17">
        <v>0.25410155819696001</v>
      </c>
      <c r="AE1025" s="17">
        <v>0.21991025760017199</v>
      </c>
    </row>
    <row r="1026" spans="2:31" x14ac:dyDescent="0.35">
      <c r="B1026" t="s">
        <v>96</v>
      </c>
      <c r="C1026" s="17">
        <v>0.200132943649521</v>
      </c>
      <c r="D1026" s="17">
        <v>0.13420532771645299</v>
      </c>
      <c r="E1026" s="17">
        <v>0.26228165022012101</v>
      </c>
      <c r="F1026" s="17"/>
      <c r="G1026" s="17">
        <v>0.208010695934953</v>
      </c>
      <c r="H1026" s="17">
        <v>0.171413457230426</v>
      </c>
      <c r="I1026" s="17">
        <v>0.18311927569520001</v>
      </c>
      <c r="J1026" s="17">
        <v>0.22892069863651501</v>
      </c>
      <c r="K1026" s="17">
        <v>0.23568434182307199</v>
      </c>
      <c r="L1026" s="17">
        <v>0.177049070439146</v>
      </c>
      <c r="M1026" s="17"/>
      <c r="N1026" s="17">
        <v>0.14073908900618801</v>
      </c>
      <c r="O1026" s="17">
        <v>0.19719453899103601</v>
      </c>
      <c r="P1026" s="17">
        <v>0.24636555680841199</v>
      </c>
      <c r="Q1026" s="17">
        <v>0.25106080492444999</v>
      </c>
      <c r="R1026" s="17"/>
      <c r="S1026" s="17">
        <v>0.183654770699097</v>
      </c>
      <c r="T1026" s="17">
        <v>0.179244886425659</v>
      </c>
      <c r="U1026" s="17">
        <v>0.25458166571806501</v>
      </c>
      <c r="V1026" s="17"/>
      <c r="W1026" s="17">
        <v>0.17451465281141401</v>
      </c>
      <c r="X1026" s="17">
        <v>0.16186106474973</v>
      </c>
      <c r="Y1026" s="17">
        <v>0.11355066810911001</v>
      </c>
      <c r="Z1026" s="17">
        <v>0.29135288158721401</v>
      </c>
      <c r="AA1026" s="17">
        <v>0.28474290444233902</v>
      </c>
      <c r="AB1026" s="17"/>
      <c r="AC1026" s="17">
        <v>0.140563948411107</v>
      </c>
      <c r="AD1026" s="17">
        <v>0.158583413104216</v>
      </c>
      <c r="AE1026" s="17">
        <v>9.35721784044619E-2</v>
      </c>
    </row>
    <row r="1027" spans="2:31" x14ac:dyDescent="0.35">
      <c r="B1027" t="s">
        <v>433</v>
      </c>
      <c r="C1027" s="17">
        <v>0.19730548236635201</v>
      </c>
      <c r="D1027" s="17">
        <v>0.22607672311416099</v>
      </c>
      <c r="E1027" s="17">
        <v>0.167233276173052</v>
      </c>
      <c r="F1027" s="17"/>
      <c r="G1027" s="17">
        <v>0.212930899759943</v>
      </c>
      <c r="H1027" s="17">
        <v>0.249091718611197</v>
      </c>
      <c r="I1027" s="17">
        <v>0.22987746503498499</v>
      </c>
      <c r="J1027" s="17">
        <v>0.16868627727075799</v>
      </c>
      <c r="K1027" s="17">
        <v>0.17636073612408901</v>
      </c>
      <c r="L1027" s="17">
        <v>0.16305259506722999</v>
      </c>
      <c r="M1027" s="17"/>
      <c r="N1027" s="17">
        <v>0.22503709262428301</v>
      </c>
      <c r="O1027" s="17">
        <v>0.17466899109891701</v>
      </c>
      <c r="P1027" s="17">
        <v>0.22065200532729901</v>
      </c>
      <c r="Q1027" s="17">
        <v>0.16539342586140601</v>
      </c>
      <c r="R1027" s="17"/>
      <c r="S1027" s="17">
        <v>0.19202980249679999</v>
      </c>
      <c r="T1027" s="17">
        <v>0.20783971847485999</v>
      </c>
      <c r="U1027" s="17">
        <v>0.19017309664783999</v>
      </c>
      <c r="V1027" s="17"/>
      <c r="W1027" s="17">
        <v>0.18182301670829501</v>
      </c>
      <c r="X1027" s="17">
        <v>0.23722432479106501</v>
      </c>
      <c r="Y1027" s="17">
        <v>0.251064430078627</v>
      </c>
      <c r="Z1027" s="17">
        <v>0.32280901435884002</v>
      </c>
      <c r="AA1027" s="17">
        <v>0.152891739247005</v>
      </c>
      <c r="AB1027" s="17"/>
      <c r="AC1027" s="17">
        <v>0.24267792430341101</v>
      </c>
      <c r="AD1027" s="17">
        <v>0.21296585736108101</v>
      </c>
      <c r="AE1027" s="17">
        <v>0.18934392278107401</v>
      </c>
    </row>
    <row r="1028" spans="2:31" x14ac:dyDescent="0.35">
      <c r="B1028" t="s">
        <v>80</v>
      </c>
      <c r="C1028" s="17">
        <v>0.107286774577596</v>
      </c>
      <c r="D1028" s="17">
        <v>0.14726930073363501</v>
      </c>
      <c r="E1028" s="17">
        <v>6.9598648882859299E-2</v>
      </c>
      <c r="F1028" s="17"/>
      <c r="G1028" s="17">
        <v>2.0345104912541899E-2</v>
      </c>
      <c r="H1028" s="17">
        <v>4.50014249215272E-2</v>
      </c>
      <c r="I1028" s="17">
        <v>6.21451851927248E-2</v>
      </c>
      <c r="J1028" s="17">
        <v>0.13767929767246001</v>
      </c>
      <c r="K1028" s="17">
        <v>0.173441746740706</v>
      </c>
      <c r="L1028" s="17">
        <v>0.16210761898089901</v>
      </c>
      <c r="M1028" s="17"/>
      <c r="N1028" s="17">
        <v>0.126225836171451</v>
      </c>
      <c r="O1028" s="17">
        <v>0.12560372438650799</v>
      </c>
      <c r="P1028" s="17">
        <v>9.2473479466398195E-2</v>
      </c>
      <c r="Q1028" s="17">
        <v>7.3077420232317697E-2</v>
      </c>
      <c r="R1028" s="17"/>
      <c r="S1028" s="17">
        <v>0.163931694713051</v>
      </c>
      <c r="T1028" s="17">
        <v>9.0817949811539705E-2</v>
      </c>
      <c r="U1028" s="17">
        <v>7.1307301490710906E-2</v>
      </c>
      <c r="V1028" s="17"/>
      <c r="W1028" s="17">
        <v>0.14166295689562799</v>
      </c>
      <c r="X1028" s="17">
        <v>8.5486525489804593E-2</v>
      </c>
      <c r="Y1028" s="17">
        <v>8.4797326463412703E-2</v>
      </c>
      <c r="Z1028" s="17">
        <v>0.12342181118580201</v>
      </c>
      <c r="AA1028" s="17">
        <v>0.101933362933703</v>
      </c>
      <c r="AB1028" s="17"/>
      <c r="AC1028" s="17">
        <v>6.6528670848914007E-2</v>
      </c>
      <c r="AD1028" s="17">
        <v>9.2537402095798804E-2</v>
      </c>
      <c r="AE1028" s="17">
        <v>8.4738482384071306E-2</v>
      </c>
    </row>
    <row r="1029" spans="2:31" x14ac:dyDescent="0.35">
      <c r="C1029" s="17"/>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c r="AD1029" s="17"/>
      <c r="AE1029" s="17"/>
    </row>
    <row r="1030" spans="2:31" x14ac:dyDescent="0.35">
      <c r="B1030" s="6" t="s">
        <v>438</v>
      </c>
      <c r="C1030" s="17"/>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c r="AD1030" s="17"/>
      <c r="AE1030" s="17"/>
    </row>
    <row r="1031" spans="2:31" x14ac:dyDescent="0.35">
      <c r="B1031" s="24" t="s">
        <v>60</v>
      </c>
      <c r="C1031" s="17"/>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c r="AD1031" s="17"/>
      <c r="AE1031" s="17"/>
    </row>
    <row r="1032" spans="2:31" x14ac:dyDescent="0.35">
      <c r="B1032" t="s">
        <v>435</v>
      </c>
      <c r="C1032" s="17">
        <v>0.74271153030939496</v>
      </c>
      <c r="D1032" s="17">
        <v>0.70654725842053101</v>
      </c>
      <c r="E1032" s="17">
        <v>0.77779154759495495</v>
      </c>
      <c r="F1032" s="17"/>
      <c r="G1032" s="17">
        <v>0.54050993131735503</v>
      </c>
      <c r="H1032" s="17">
        <v>0.64819296772502599</v>
      </c>
      <c r="I1032" s="17">
        <v>0.72545575852435296</v>
      </c>
      <c r="J1032" s="17">
        <v>0.82659139373580404</v>
      </c>
      <c r="K1032" s="17">
        <v>0.85121907673688002</v>
      </c>
      <c r="L1032" s="17">
        <v>0.797078180342777</v>
      </c>
      <c r="M1032" s="17"/>
      <c r="N1032" s="17">
        <v>0.70007512895185797</v>
      </c>
      <c r="O1032" s="17">
        <v>0.75464809630264595</v>
      </c>
      <c r="P1032" s="17">
        <v>0.73561190765399498</v>
      </c>
      <c r="Q1032" s="17">
        <v>0.79674729473927397</v>
      </c>
      <c r="R1032" s="17"/>
      <c r="S1032" s="17">
        <v>0.77016566696064703</v>
      </c>
      <c r="T1032" s="17">
        <v>0.74428535580120303</v>
      </c>
      <c r="U1032" s="17">
        <v>0.74485387259821401</v>
      </c>
      <c r="V1032" s="17"/>
      <c r="W1032" s="17">
        <v>0.74158077848052795</v>
      </c>
      <c r="X1032" s="17">
        <v>0.74871109627323396</v>
      </c>
      <c r="Y1032" s="17">
        <v>0.62313693629045996</v>
      </c>
      <c r="Z1032" s="17">
        <v>0.68828230977700799</v>
      </c>
      <c r="AA1032" s="17">
        <v>0.78251685170324803</v>
      </c>
      <c r="AB1032" s="17"/>
      <c r="AC1032" s="17">
        <v>0.70268909856397099</v>
      </c>
      <c r="AD1032" s="17">
        <v>0.75830108858311596</v>
      </c>
      <c r="AE1032" s="17">
        <v>0.65682579294091803</v>
      </c>
    </row>
    <row r="1033" spans="2:31" x14ac:dyDescent="0.35">
      <c r="B1033" t="s">
        <v>436</v>
      </c>
      <c r="C1033" s="17">
        <v>0.119303059654443</v>
      </c>
      <c r="D1033" s="17">
        <v>0.151252218811152</v>
      </c>
      <c r="E1033" s="17">
        <v>8.7453728471586806E-2</v>
      </c>
      <c r="F1033" s="17"/>
      <c r="G1033" s="17">
        <v>0.27524421276738398</v>
      </c>
      <c r="H1033" s="17">
        <v>0.21111669241897299</v>
      </c>
      <c r="I1033" s="17">
        <v>0.174125958895822</v>
      </c>
      <c r="J1033" s="17">
        <v>4.7405465168138997E-2</v>
      </c>
      <c r="K1033" s="17">
        <v>3.2001197755648601E-2</v>
      </c>
      <c r="L1033" s="17">
        <v>3.72385039690699E-2</v>
      </c>
      <c r="M1033" s="17"/>
      <c r="N1033" s="17">
        <v>0.153617554378879</v>
      </c>
      <c r="O1033" s="17">
        <v>8.8158588559287404E-2</v>
      </c>
      <c r="P1033" s="17">
        <v>0.162070664401475</v>
      </c>
      <c r="Q1033" s="17">
        <v>7.2554177679922602E-2</v>
      </c>
      <c r="R1033" s="17"/>
      <c r="S1033" s="17">
        <v>6.9535229534179302E-2</v>
      </c>
      <c r="T1033" s="17">
        <v>0.141680069014465</v>
      </c>
      <c r="U1033" s="17">
        <v>0.13176821993118301</v>
      </c>
      <c r="V1033" s="17"/>
      <c r="W1033" s="17">
        <v>0.11046892136247601</v>
      </c>
      <c r="X1033" s="17">
        <v>0.15000568262340699</v>
      </c>
      <c r="Y1033" s="17">
        <v>0.204151284904066</v>
      </c>
      <c r="Z1033" s="17">
        <v>0.202519453630265</v>
      </c>
      <c r="AA1033" s="17">
        <v>8.2835417078839402E-2</v>
      </c>
      <c r="AB1033" s="17"/>
      <c r="AC1033" s="17">
        <v>0.17061523096924699</v>
      </c>
      <c r="AD1033" s="17">
        <v>0.13769389319949299</v>
      </c>
      <c r="AE1033" s="17">
        <v>0.19740523360470499</v>
      </c>
    </row>
    <row r="1034" spans="2:31" x14ac:dyDescent="0.35">
      <c r="B1034" t="s">
        <v>437</v>
      </c>
      <c r="C1034" s="17">
        <v>0.100079379344983</v>
      </c>
      <c r="D1034" s="17">
        <v>0.119637156435044</v>
      </c>
      <c r="E1034" s="17">
        <v>8.1922943587670993E-2</v>
      </c>
      <c r="F1034" s="17"/>
      <c r="G1034" s="17">
        <v>0.12448853944745</v>
      </c>
      <c r="H1034" s="17">
        <v>8.4479150021577701E-2</v>
      </c>
      <c r="I1034" s="17">
        <v>4.6638748983591799E-2</v>
      </c>
      <c r="J1034" s="17">
        <v>7.1591981982075406E-2</v>
      </c>
      <c r="K1034" s="17">
        <v>0.102635670608966</v>
      </c>
      <c r="L1034" s="17">
        <v>0.15505832938542399</v>
      </c>
      <c r="M1034" s="17"/>
      <c r="N1034" s="17">
        <v>0.11909058754016499</v>
      </c>
      <c r="O1034" s="17">
        <v>0.11384147313932801</v>
      </c>
      <c r="P1034" s="17">
        <v>7.3435187919948602E-2</v>
      </c>
      <c r="Q1034" s="17">
        <v>7.3686024485514104E-2</v>
      </c>
      <c r="R1034" s="17"/>
      <c r="S1034" s="17">
        <v>0.141539659237993</v>
      </c>
      <c r="T1034" s="17">
        <v>9.0310445074089904E-2</v>
      </c>
      <c r="U1034" s="17">
        <v>4.6400595647989602E-2</v>
      </c>
      <c r="V1034" s="17"/>
      <c r="W1034" s="17">
        <v>0.120466620128972</v>
      </c>
      <c r="X1034" s="17">
        <v>9.6433595963903398E-2</v>
      </c>
      <c r="Y1034" s="17">
        <v>0.129926829713752</v>
      </c>
      <c r="Z1034" s="17">
        <v>0</v>
      </c>
      <c r="AA1034" s="17">
        <v>2.3823466703655E-2</v>
      </c>
      <c r="AB1034" s="17"/>
      <c r="AC1034" s="17">
        <v>8.5829971504793406E-2</v>
      </c>
      <c r="AD1034" s="17">
        <v>7.4362248276653206E-2</v>
      </c>
      <c r="AE1034" s="17">
        <v>0.137981844549771</v>
      </c>
    </row>
    <row r="1035" spans="2:31" x14ac:dyDescent="0.35">
      <c r="B1035" t="s">
        <v>325</v>
      </c>
      <c r="C1035" s="17">
        <v>4.69821341149625E-2</v>
      </c>
      <c r="D1035" s="17">
        <v>3.4709286316339703E-2</v>
      </c>
      <c r="E1035" s="17">
        <v>5.9019145384972403E-2</v>
      </c>
      <c r="F1035" s="17"/>
      <c r="G1035" s="17">
        <v>8.0102421380352201E-2</v>
      </c>
      <c r="H1035" s="17">
        <v>6.6080621109435897E-2</v>
      </c>
      <c r="I1035" s="17">
        <v>6.1039758565066701E-2</v>
      </c>
      <c r="J1035" s="17">
        <v>6.0182555002880701E-2</v>
      </c>
      <c r="K1035" s="17">
        <v>2.82881097970114E-2</v>
      </c>
      <c r="L1035" s="17">
        <v>1.0624986302729501E-2</v>
      </c>
      <c r="M1035" s="17"/>
      <c r="N1035" s="17">
        <v>3.7920071213446503E-2</v>
      </c>
      <c r="O1035" s="17">
        <v>4.3351841998738802E-2</v>
      </c>
      <c r="P1035" s="17">
        <v>5.3496939530087301E-2</v>
      </c>
      <c r="Q1035" s="17">
        <v>6.3095804757965696E-2</v>
      </c>
      <c r="R1035" s="17"/>
      <c r="S1035" s="17">
        <v>2.4030463530519498E-2</v>
      </c>
      <c r="T1035" s="17">
        <v>3.4680334277841098E-2</v>
      </c>
      <c r="U1035" s="17">
        <v>8.9743717418723098E-2</v>
      </c>
      <c r="V1035" s="17"/>
      <c r="W1035" s="17">
        <v>3.60542730820618E-2</v>
      </c>
      <c r="X1035" s="17">
        <v>2.2937290746829601E-2</v>
      </c>
      <c r="Y1035" s="17">
        <v>4.2784949091721598E-2</v>
      </c>
      <c r="Z1035" s="17">
        <v>0.109198236592727</v>
      </c>
      <c r="AA1035" s="17">
        <v>0.110824264514258</v>
      </c>
      <c r="AB1035" s="17"/>
      <c r="AC1035" s="17">
        <v>4.08656989619883E-2</v>
      </c>
      <c r="AD1035" s="17">
        <v>4.44454266707884E-2</v>
      </c>
      <c r="AE1035" s="17">
        <v>3.0140335413435401E-2</v>
      </c>
    </row>
    <row r="1036" spans="2:31" x14ac:dyDescent="0.35">
      <c r="C1036" s="17"/>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c r="AD1036" s="17"/>
      <c r="AE1036" s="17"/>
    </row>
    <row r="1037" spans="2:31" x14ac:dyDescent="0.35">
      <c r="B1037" s="6" t="s">
        <v>447</v>
      </c>
      <c r="C1037" s="17"/>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c r="AD1037" s="17"/>
      <c r="AE1037" s="17"/>
    </row>
    <row r="1038" spans="2:31" x14ac:dyDescent="0.35">
      <c r="B1038" s="24" t="s">
        <v>481</v>
      </c>
      <c r="C1038" s="17"/>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c r="AD1038" s="17"/>
      <c r="AE1038" s="17"/>
    </row>
    <row r="1039" spans="2:31" x14ac:dyDescent="0.35">
      <c r="B1039" t="s">
        <v>439</v>
      </c>
      <c r="C1039" s="17">
        <v>0.39881039049101702</v>
      </c>
      <c r="D1039" s="17">
        <v>0.47203028767084199</v>
      </c>
      <c r="E1039" s="17">
        <v>0.28625379315324501</v>
      </c>
      <c r="F1039" s="17"/>
      <c r="G1039" s="17">
        <v>0.33080462845521402</v>
      </c>
      <c r="H1039" s="17">
        <v>0.35340511397600899</v>
      </c>
      <c r="I1039" s="17">
        <v>0.40494155630983603</v>
      </c>
      <c r="J1039" s="17">
        <v>0.53624228305145105</v>
      </c>
      <c r="K1039" s="17">
        <v>0.72099258606670602</v>
      </c>
      <c r="L1039" s="17">
        <v>0.5</v>
      </c>
      <c r="M1039" s="17"/>
      <c r="N1039" s="17">
        <v>0.42416095677522098</v>
      </c>
      <c r="O1039" s="17">
        <v>0.42944056613898202</v>
      </c>
      <c r="P1039" s="17">
        <v>0.40393720032087899</v>
      </c>
      <c r="Q1039" s="17">
        <v>0.28685463519953602</v>
      </c>
      <c r="R1039" s="17"/>
      <c r="S1039" s="17">
        <v>0.43351934317916302</v>
      </c>
      <c r="T1039" s="17">
        <v>0.35968811058059103</v>
      </c>
      <c r="U1039" s="17">
        <v>0.355558064732724</v>
      </c>
      <c r="V1039" s="17"/>
      <c r="W1039" s="17">
        <v>0.48978601489127599</v>
      </c>
      <c r="X1039" s="17">
        <v>0.43595507751558399</v>
      </c>
      <c r="Y1039" s="17">
        <v>0</v>
      </c>
      <c r="Z1039" s="17">
        <v>1</v>
      </c>
      <c r="AA1039" s="17">
        <v>0.62499282669716905</v>
      </c>
      <c r="AB1039" s="17"/>
      <c r="AC1039" s="17">
        <v>0.41382167777984202</v>
      </c>
      <c r="AD1039" s="17">
        <v>0.41988442274506699</v>
      </c>
      <c r="AE1039" s="17">
        <v>0.11323512604326701</v>
      </c>
    </row>
    <row r="1040" spans="2:31" x14ac:dyDescent="0.35">
      <c r="B1040" t="s">
        <v>440</v>
      </c>
      <c r="C1040" s="17">
        <v>0.35574617669032899</v>
      </c>
      <c r="D1040" s="17">
        <v>0.33843966449719298</v>
      </c>
      <c r="E1040" s="17">
        <v>0.392283562135124</v>
      </c>
      <c r="F1040" s="17"/>
      <c r="G1040" s="17">
        <v>0.282740178960111</v>
      </c>
      <c r="H1040" s="17">
        <v>0.35975389493939902</v>
      </c>
      <c r="I1040" s="17">
        <v>0.43462588426695198</v>
      </c>
      <c r="J1040" s="17">
        <v>0.463757716948548</v>
      </c>
      <c r="K1040" s="17">
        <v>0.51106672539964404</v>
      </c>
      <c r="L1040" s="17">
        <v>0.16666666666666699</v>
      </c>
      <c r="M1040" s="17"/>
      <c r="N1040" s="17">
        <v>0.40481334205870101</v>
      </c>
      <c r="O1040" s="17">
        <v>0.38398395859964202</v>
      </c>
      <c r="P1040" s="17">
        <v>0.36539137366303298</v>
      </c>
      <c r="Q1040" s="17">
        <v>0.158630638509446</v>
      </c>
      <c r="R1040" s="17"/>
      <c r="S1040" s="17">
        <v>0.328656173415453</v>
      </c>
      <c r="T1040" s="17">
        <v>0.330829999871883</v>
      </c>
      <c r="U1040" s="17">
        <v>0.46626583176323899</v>
      </c>
      <c r="V1040" s="17"/>
      <c r="W1040" s="17">
        <v>0.30720693292260898</v>
      </c>
      <c r="X1040" s="17">
        <v>0.46703957261367302</v>
      </c>
      <c r="Y1040" s="17">
        <v>0.221543368163273</v>
      </c>
      <c r="Z1040" s="17">
        <v>0.61612525400629803</v>
      </c>
      <c r="AA1040" s="17">
        <v>0.53561721296077303</v>
      </c>
      <c r="AB1040" s="17"/>
      <c r="AC1040" s="17">
        <v>0.39229579187298902</v>
      </c>
      <c r="AD1040" s="17">
        <v>0.43118327938745099</v>
      </c>
      <c r="AE1040" s="17">
        <v>0.50140565078395305</v>
      </c>
    </row>
    <row r="1041" spans="2:31" x14ac:dyDescent="0.35">
      <c r="B1041" t="s">
        <v>441</v>
      </c>
      <c r="C1041" s="17">
        <v>0.35242139176897402</v>
      </c>
      <c r="D1041" s="17">
        <v>0.37008707508448802</v>
      </c>
      <c r="E1041" s="17">
        <v>0.330920126637962</v>
      </c>
      <c r="F1041" s="17"/>
      <c r="G1041" s="17">
        <v>0.26102952576708199</v>
      </c>
      <c r="H1041" s="17">
        <v>0.29318977204798302</v>
      </c>
      <c r="I1041" s="17">
        <v>0.35123538907745899</v>
      </c>
      <c r="J1041" s="17">
        <v>0.24349073966174201</v>
      </c>
      <c r="K1041" s="17">
        <v>0.88397034426682497</v>
      </c>
      <c r="L1041" s="17">
        <v>0.66666666666666696</v>
      </c>
      <c r="M1041" s="17"/>
      <c r="N1041" s="17">
        <v>0.45167811579189898</v>
      </c>
      <c r="O1041" s="17">
        <v>0.30638125655140003</v>
      </c>
      <c r="P1041" s="17">
        <v>0.32040767890754301</v>
      </c>
      <c r="Q1041" s="17">
        <v>0.16677904422991699</v>
      </c>
      <c r="R1041" s="17"/>
      <c r="S1041" s="17">
        <v>0.39986418490364001</v>
      </c>
      <c r="T1041" s="17">
        <v>0.47621155800982401</v>
      </c>
      <c r="U1041" s="17">
        <v>5.6594021440656297E-2</v>
      </c>
      <c r="V1041" s="17"/>
      <c r="W1041" s="17">
        <v>0.473002767633663</v>
      </c>
      <c r="X1041" s="17">
        <v>0.311259049626537</v>
      </c>
      <c r="Y1041" s="17">
        <v>0.598404558610937</v>
      </c>
      <c r="Z1041" s="17">
        <v>0</v>
      </c>
      <c r="AA1041" s="17">
        <v>0</v>
      </c>
      <c r="AB1041" s="17"/>
      <c r="AC1041" s="17">
        <v>0.407317668997427</v>
      </c>
      <c r="AD1041" s="17">
        <v>0.26300631672117702</v>
      </c>
      <c r="AE1041" s="17">
        <v>0.51474939808634201</v>
      </c>
    </row>
    <row r="1042" spans="2:31" x14ac:dyDescent="0.35">
      <c r="B1042" t="s">
        <v>442</v>
      </c>
      <c r="C1042" s="17">
        <v>0.346010345835498</v>
      </c>
      <c r="D1042" s="17">
        <v>0.372158748648376</v>
      </c>
      <c r="E1042" s="17">
        <v>0.28823466774032602</v>
      </c>
      <c r="F1042" s="17"/>
      <c r="G1042" s="17">
        <v>0.31718177734727299</v>
      </c>
      <c r="H1042" s="17">
        <v>0.27337435084343398</v>
      </c>
      <c r="I1042" s="17">
        <v>0.39293063667220501</v>
      </c>
      <c r="J1042" s="17">
        <v>0.41449691322058102</v>
      </c>
      <c r="K1042" s="17">
        <v>0.55801482786658796</v>
      </c>
      <c r="L1042" s="17">
        <v>0.33333333333333298</v>
      </c>
      <c r="M1042" s="17"/>
      <c r="N1042" s="17">
        <v>0.344498372277041</v>
      </c>
      <c r="O1042" s="17">
        <v>0.27537949723385002</v>
      </c>
      <c r="P1042" s="17">
        <v>0.43103097329068402</v>
      </c>
      <c r="Q1042" s="17">
        <v>0.26915293503602999</v>
      </c>
      <c r="R1042" s="17"/>
      <c r="S1042" s="17">
        <v>0.38355204866245601</v>
      </c>
      <c r="T1042" s="17">
        <v>0.36352833499376003</v>
      </c>
      <c r="U1042" s="17">
        <v>0.27226127003906803</v>
      </c>
      <c r="V1042" s="17"/>
      <c r="W1042" s="17">
        <v>0.23008416791080699</v>
      </c>
      <c r="X1042" s="17">
        <v>0.441083687399144</v>
      </c>
      <c r="Y1042" s="17">
        <v>0.50691521582291399</v>
      </c>
      <c r="Z1042" s="17">
        <v>0.38387474599370203</v>
      </c>
      <c r="AA1042" s="17">
        <v>0.22734488203360001</v>
      </c>
      <c r="AB1042" s="17"/>
      <c r="AC1042" s="17">
        <v>0.28436727225923902</v>
      </c>
      <c r="AD1042" s="17">
        <v>0.36643511214573998</v>
      </c>
      <c r="AE1042" s="17">
        <v>0.38676487395673298</v>
      </c>
    </row>
    <row r="1043" spans="2:31" x14ac:dyDescent="0.35">
      <c r="B1043" t="s">
        <v>443</v>
      </c>
      <c r="C1043" s="17">
        <v>0.32159947084400198</v>
      </c>
      <c r="D1043" s="17">
        <v>0.366160052005087</v>
      </c>
      <c r="E1043" s="17">
        <v>0.25484046371543401</v>
      </c>
      <c r="F1043" s="17"/>
      <c r="G1043" s="17">
        <v>0.32202002968785598</v>
      </c>
      <c r="H1043" s="17">
        <v>0.35340511397600899</v>
      </c>
      <c r="I1043" s="17">
        <v>0.27985581352559602</v>
      </c>
      <c r="J1043" s="17">
        <v>0.17100617355883899</v>
      </c>
      <c r="K1043" s="17">
        <v>0.72099258606670602</v>
      </c>
      <c r="L1043" s="17">
        <v>0.16666666666666699</v>
      </c>
      <c r="M1043" s="17"/>
      <c r="N1043" s="17">
        <v>0.33139952270235101</v>
      </c>
      <c r="O1043" s="17">
        <v>0.335135099317456</v>
      </c>
      <c r="P1043" s="17">
        <v>0.344320151068922</v>
      </c>
      <c r="Q1043" s="17">
        <v>0.25123156079376102</v>
      </c>
      <c r="R1043" s="17"/>
      <c r="S1043" s="17">
        <v>0.20820647166256601</v>
      </c>
      <c r="T1043" s="17">
        <v>0.34215238337374199</v>
      </c>
      <c r="U1043" s="17">
        <v>0.35859214415469998</v>
      </c>
      <c r="V1043" s="17"/>
      <c r="W1043" s="17">
        <v>0.35738912742480899</v>
      </c>
      <c r="X1043" s="17">
        <v>0.37016380307601898</v>
      </c>
      <c r="Y1043" s="17">
        <v>0.20771293651744499</v>
      </c>
      <c r="Z1043" s="17">
        <v>0</v>
      </c>
      <c r="AA1043" s="17">
        <v>0.294079724409259</v>
      </c>
      <c r="AB1043" s="17"/>
      <c r="AC1043" s="17">
        <v>0.40875095619967</v>
      </c>
      <c r="AD1043" s="17">
        <v>0.29902615873232502</v>
      </c>
      <c r="AE1043" s="17">
        <v>0.24262530095682899</v>
      </c>
    </row>
    <row r="1044" spans="2:31" x14ac:dyDescent="0.35">
      <c r="B1044" t="s">
        <v>444</v>
      </c>
      <c r="C1044" s="17">
        <v>0.26635772051902501</v>
      </c>
      <c r="D1044" s="17">
        <v>0.29175065390101101</v>
      </c>
      <c r="E1044" s="17">
        <v>0.230149103155116</v>
      </c>
      <c r="F1044" s="17"/>
      <c r="G1044" s="17">
        <v>0.41764724122733099</v>
      </c>
      <c r="H1044" s="17">
        <v>0.19334358771085799</v>
      </c>
      <c r="I1044" s="17">
        <v>0.166780990378986</v>
      </c>
      <c r="J1044" s="17">
        <v>0.463757716948548</v>
      </c>
      <c r="K1044" s="17">
        <v>0.32595551640023701</v>
      </c>
      <c r="L1044" s="17">
        <v>0</v>
      </c>
      <c r="M1044" s="17"/>
      <c r="N1044" s="17">
        <v>0.35907633267254502</v>
      </c>
      <c r="O1044" s="17">
        <v>0.232205733921061</v>
      </c>
      <c r="P1044" s="17">
        <v>9.7336346328934301E-2</v>
      </c>
      <c r="Q1044" s="17">
        <v>0.31092376181061898</v>
      </c>
      <c r="R1044" s="17"/>
      <c r="S1044" s="17">
        <v>0.21469723485445999</v>
      </c>
      <c r="T1044" s="17">
        <v>0.26685547316563402</v>
      </c>
      <c r="U1044" s="17">
        <v>0.16155350300855401</v>
      </c>
      <c r="V1044" s="17"/>
      <c r="W1044" s="17">
        <v>0.29982451504517099</v>
      </c>
      <c r="X1044" s="17">
        <v>0.32292356267864297</v>
      </c>
      <c r="Y1044" s="17">
        <v>0.20771293651744499</v>
      </c>
      <c r="Z1044" s="17">
        <v>0</v>
      </c>
      <c r="AA1044" s="17">
        <v>9.9479834498887199E-2</v>
      </c>
      <c r="AB1044" s="17"/>
      <c r="AC1044" s="17">
        <v>0.33481652242231902</v>
      </c>
      <c r="AD1044" s="17">
        <v>0.19445611330071699</v>
      </c>
      <c r="AE1044" s="17">
        <v>0.129390174913562</v>
      </c>
    </row>
    <row r="1045" spans="2:31" x14ac:dyDescent="0.35">
      <c r="B1045" t="s">
        <v>445</v>
      </c>
      <c r="C1045" s="17">
        <v>0.22580096275676201</v>
      </c>
      <c r="D1045" s="17">
        <v>0.23423820532133599</v>
      </c>
      <c r="E1045" s="17">
        <v>0.21680063225417001</v>
      </c>
      <c r="F1045" s="17"/>
      <c r="G1045" s="17">
        <v>0.20003902184630801</v>
      </c>
      <c r="H1045" s="17">
        <v>0.22662564915656599</v>
      </c>
      <c r="I1045" s="17">
        <v>0.19646531833610301</v>
      </c>
      <c r="J1045" s="17">
        <v>0.29275154338970999</v>
      </c>
      <c r="K1045" s="17">
        <v>0.32595551640023701</v>
      </c>
      <c r="L1045" s="17">
        <v>0.33333333333333298</v>
      </c>
      <c r="M1045" s="17"/>
      <c r="N1045" s="17">
        <v>0.23472952160784299</v>
      </c>
      <c r="O1045" s="17">
        <v>0.43999814871776699</v>
      </c>
      <c r="P1045" s="17">
        <v>0.100835857769242</v>
      </c>
      <c r="Q1045" s="17">
        <v>0.111931514476783</v>
      </c>
      <c r="R1045" s="17"/>
      <c r="S1045" s="17">
        <v>0.29358314103842797</v>
      </c>
      <c r="T1045" s="17">
        <v>0.25471530705421802</v>
      </c>
      <c r="U1045" s="17">
        <v>0.16155350300855401</v>
      </c>
      <c r="V1045" s="17"/>
      <c r="W1045" s="17">
        <v>0.17041599475960301</v>
      </c>
      <c r="X1045" s="17">
        <v>0.22933045352793799</v>
      </c>
      <c r="Y1045" s="17">
        <v>0.40997396338710501</v>
      </c>
      <c r="Z1045" s="17">
        <v>0.61612525400629803</v>
      </c>
      <c r="AA1045" s="17">
        <v>0.1136724410168</v>
      </c>
      <c r="AB1045" s="17"/>
      <c r="AC1045" s="17">
        <v>0.13644384285234601</v>
      </c>
      <c r="AD1045" s="17">
        <v>0.181712694330946</v>
      </c>
      <c r="AE1045" s="17">
        <v>0.38676487395673298</v>
      </c>
    </row>
    <row r="1046" spans="2:31" x14ac:dyDescent="0.35">
      <c r="B1046" t="s">
        <v>446</v>
      </c>
      <c r="C1046" s="17">
        <v>0.19843479993240901</v>
      </c>
      <c r="D1046" s="17">
        <v>0.177532654545387</v>
      </c>
      <c r="E1046" s="17">
        <v>0.237459483440779</v>
      </c>
      <c r="F1046" s="17"/>
      <c r="G1046" s="17">
        <v>0.334946084113528</v>
      </c>
      <c r="H1046" s="17">
        <v>0.22662564915656599</v>
      </c>
      <c r="I1046" s="17">
        <v>7.1379575551863E-2</v>
      </c>
      <c r="J1046" s="17">
        <v>0</v>
      </c>
      <c r="K1046" s="17">
        <v>0.32595551640023701</v>
      </c>
      <c r="L1046" s="17">
        <v>0</v>
      </c>
      <c r="M1046" s="17"/>
      <c r="N1046" s="17">
        <v>0.139753054886705</v>
      </c>
      <c r="O1046" s="17">
        <v>0.40091470569306498</v>
      </c>
      <c r="P1046" s="17">
        <v>0.155161101249635</v>
      </c>
      <c r="Q1046" s="17">
        <v>0.185307981413739</v>
      </c>
      <c r="R1046" s="17"/>
      <c r="S1046" s="17">
        <v>0.26604341811168603</v>
      </c>
      <c r="T1046" s="17">
        <v>0.12635357198887701</v>
      </c>
      <c r="U1046" s="17">
        <v>0.33669552709061501</v>
      </c>
      <c r="V1046" s="17"/>
      <c r="W1046" s="17">
        <v>0.245033050875618</v>
      </c>
      <c r="X1046" s="17">
        <v>0.159612276576165</v>
      </c>
      <c r="Y1046" s="17">
        <v>0.110771684081637</v>
      </c>
      <c r="Z1046" s="17">
        <v>0</v>
      </c>
      <c r="AA1046" s="17">
        <v>0.25123051152353998</v>
      </c>
      <c r="AB1046" s="17"/>
      <c r="AC1046" s="17">
        <v>0.27417681710414998</v>
      </c>
      <c r="AD1046" s="17">
        <v>0.11990778092439899</v>
      </c>
      <c r="AE1046" s="17">
        <v>0.24262530095682899</v>
      </c>
    </row>
    <row r="1047" spans="2:31" x14ac:dyDescent="0.35">
      <c r="B1047" t="s">
        <v>80</v>
      </c>
      <c r="C1047" s="17">
        <v>2.81375835713524E-2</v>
      </c>
      <c r="D1047" s="17">
        <v>0</v>
      </c>
      <c r="E1047" s="17">
        <v>7.5395784660318002E-2</v>
      </c>
      <c r="F1047" s="17"/>
      <c r="G1047" s="17">
        <v>4.3421306386058497E-2</v>
      </c>
      <c r="H1047" s="17">
        <v>0</v>
      </c>
      <c r="I1047" s="17">
        <v>2.9684327957116501E-2</v>
      </c>
      <c r="J1047" s="17">
        <v>0.121745369830871</v>
      </c>
      <c r="K1047" s="17">
        <v>0</v>
      </c>
      <c r="L1047" s="17">
        <v>0</v>
      </c>
      <c r="M1047" s="17"/>
      <c r="N1047" s="17">
        <v>2.9955380307037802E-2</v>
      </c>
      <c r="O1047" s="17">
        <v>7.7567774373184004E-2</v>
      </c>
      <c r="P1047" s="17">
        <v>0</v>
      </c>
      <c r="Q1047" s="17">
        <v>0</v>
      </c>
      <c r="R1047" s="17"/>
      <c r="S1047" s="17">
        <v>0</v>
      </c>
      <c r="T1047" s="17">
        <v>2.9384948715121002E-2</v>
      </c>
      <c r="U1047" s="17">
        <v>0</v>
      </c>
      <c r="V1047" s="17"/>
      <c r="W1047" s="17">
        <v>2.1196139171833502E-2</v>
      </c>
      <c r="X1047" s="17">
        <v>2.0111798326495199E-2</v>
      </c>
      <c r="Y1047" s="17">
        <v>0</v>
      </c>
      <c r="Z1047" s="17">
        <v>0</v>
      </c>
      <c r="AA1047" s="17">
        <v>0</v>
      </c>
      <c r="AB1047" s="17"/>
      <c r="AC1047" s="17">
        <v>0</v>
      </c>
      <c r="AD1047" s="17">
        <v>5.1869779102056E-2</v>
      </c>
      <c r="AE1047" s="17">
        <v>0</v>
      </c>
    </row>
    <row r="1048" spans="2:31" x14ac:dyDescent="0.35">
      <c r="C1048" s="17"/>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17"/>
      <c r="AE1048" s="17"/>
    </row>
    <row r="1049" spans="2:31" x14ac:dyDescent="0.35">
      <c r="B1049" s="6" t="s">
        <v>457</v>
      </c>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c r="AD1049" s="17"/>
      <c r="AE1049" s="17"/>
    </row>
    <row r="1050" spans="2:31" x14ac:dyDescent="0.35">
      <c r="B1050" s="24" t="s">
        <v>482</v>
      </c>
      <c r="C1050" s="17"/>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c r="AD1050" s="17"/>
      <c r="AE1050" s="17"/>
    </row>
    <row r="1051" spans="2:31" x14ac:dyDescent="0.35">
      <c r="B1051" t="s">
        <v>448</v>
      </c>
      <c r="C1051" s="17">
        <v>0.54189823018569605</v>
      </c>
      <c r="D1051" s="17">
        <v>0.51049004703117695</v>
      </c>
      <c r="E1051" s="17">
        <v>0.58585490500069404</v>
      </c>
      <c r="F1051" s="17"/>
      <c r="G1051" s="17">
        <v>0.422863609391669</v>
      </c>
      <c r="H1051" s="17">
        <v>0.283173170273472</v>
      </c>
      <c r="I1051" s="17">
        <v>0.733504064551181</v>
      </c>
      <c r="J1051" s="17">
        <v>0.67753953841677095</v>
      </c>
      <c r="K1051" s="17">
        <v>0.57967379785608897</v>
      </c>
      <c r="L1051" s="17">
        <v>0.58277059891509098</v>
      </c>
      <c r="M1051" s="17"/>
      <c r="N1051" s="17">
        <v>0.52884276128823204</v>
      </c>
      <c r="O1051" s="17">
        <v>0.58365671849159695</v>
      </c>
      <c r="P1051" s="17">
        <v>0.63834412225093096</v>
      </c>
      <c r="Q1051" s="17">
        <v>0.46987314864618301</v>
      </c>
      <c r="R1051" s="17"/>
      <c r="S1051" s="17">
        <v>0.57482798132614898</v>
      </c>
      <c r="T1051" s="17">
        <v>0.58252606738506496</v>
      </c>
      <c r="U1051" s="17">
        <v>0.33112255293096199</v>
      </c>
      <c r="V1051" s="17"/>
      <c r="W1051" s="17">
        <v>0.54939952997074004</v>
      </c>
      <c r="X1051" s="17">
        <v>0.491270270264417</v>
      </c>
      <c r="Y1051" s="17">
        <v>0.52986977438754901</v>
      </c>
      <c r="Z1051" s="17" t="s">
        <v>456</v>
      </c>
      <c r="AA1051" s="17">
        <v>0.49847154344682598</v>
      </c>
      <c r="AB1051" s="17"/>
      <c r="AC1051" s="17">
        <v>0.68951569341168195</v>
      </c>
      <c r="AD1051" s="17">
        <v>0.53093423784301697</v>
      </c>
      <c r="AE1051" s="17">
        <v>0.41799395998783301</v>
      </c>
    </row>
    <row r="1052" spans="2:31" x14ac:dyDescent="0.35">
      <c r="B1052" t="s">
        <v>442</v>
      </c>
      <c r="C1052" s="17">
        <v>0.495316932710821</v>
      </c>
      <c r="D1052" s="17">
        <v>0.60180999234043697</v>
      </c>
      <c r="E1052" s="17">
        <v>0.34627676794981699</v>
      </c>
      <c r="F1052" s="17"/>
      <c r="G1052" s="17">
        <v>0.34628183436499899</v>
      </c>
      <c r="H1052" s="17">
        <v>0.2</v>
      </c>
      <c r="I1052" s="17">
        <v>0.467008129102362</v>
      </c>
      <c r="J1052" s="17">
        <v>0.43569419222935002</v>
      </c>
      <c r="K1052" s="17">
        <v>0.71058109239359901</v>
      </c>
      <c r="L1052" s="17">
        <v>0.565804592436427</v>
      </c>
      <c r="M1052" s="17"/>
      <c r="N1052" s="17">
        <v>0.58649959188790501</v>
      </c>
      <c r="O1052" s="17">
        <v>0.48904305349173899</v>
      </c>
      <c r="P1052" s="17">
        <v>0.46448915822558101</v>
      </c>
      <c r="Q1052" s="17">
        <v>0.34058522332526803</v>
      </c>
      <c r="R1052" s="17"/>
      <c r="S1052" s="17">
        <v>0.56915121834410098</v>
      </c>
      <c r="T1052" s="17">
        <v>0.47653125222253401</v>
      </c>
      <c r="U1052" s="17">
        <v>0.37741897007508901</v>
      </c>
      <c r="V1052" s="17"/>
      <c r="W1052" s="17">
        <v>0.62881157851952696</v>
      </c>
      <c r="X1052" s="17">
        <v>0.53800292820907203</v>
      </c>
      <c r="Y1052" s="17">
        <v>0.280605614553115</v>
      </c>
      <c r="Z1052" s="17" t="s">
        <v>456</v>
      </c>
      <c r="AA1052" s="17">
        <v>0.278331982372789</v>
      </c>
      <c r="AB1052" s="17"/>
      <c r="AC1052" s="17">
        <v>0.411348799233479</v>
      </c>
      <c r="AD1052" s="17">
        <v>0.45537820841005</v>
      </c>
      <c r="AE1052" s="17">
        <v>0.26510371886974599</v>
      </c>
    </row>
    <row r="1053" spans="2:31" x14ac:dyDescent="0.35">
      <c r="B1053" t="s">
        <v>449</v>
      </c>
      <c r="C1053" s="17">
        <v>0.45815215108688601</v>
      </c>
      <c r="D1053" s="17">
        <v>0.52315353697147304</v>
      </c>
      <c r="E1053" s="17">
        <v>0.36718080238466499</v>
      </c>
      <c r="F1053" s="17"/>
      <c r="G1053" s="17">
        <v>0.13485002966916401</v>
      </c>
      <c r="H1053" s="17">
        <v>0.2</v>
      </c>
      <c r="I1053" s="17">
        <v>0.31133875273490802</v>
      </c>
      <c r="J1053" s="17">
        <v>0.59692442302096405</v>
      </c>
      <c r="K1053" s="17">
        <v>0.60895008167404396</v>
      </c>
      <c r="L1053" s="17">
        <v>0.62279693837571504</v>
      </c>
      <c r="M1053" s="17"/>
      <c r="N1053" s="17">
        <v>0.43003191684034398</v>
      </c>
      <c r="O1053" s="17">
        <v>0.52058819931840405</v>
      </c>
      <c r="P1053" s="17">
        <v>0.436460648336088</v>
      </c>
      <c r="Q1053" s="17">
        <v>0.38656703013625499</v>
      </c>
      <c r="R1053" s="17"/>
      <c r="S1053" s="17">
        <v>0.473143891560663</v>
      </c>
      <c r="T1053" s="17">
        <v>0.57779745829382301</v>
      </c>
      <c r="U1053" s="17">
        <v>0</v>
      </c>
      <c r="V1053" s="17"/>
      <c r="W1053" s="17">
        <v>0.54840151266980497</v>
      </c>
      <c r="X1053" s="17">
        <v>0.41511865446260698</v>
      </c>
      <c r="Y1053" s="17">
        <v>0.44126712450907202</v>
      </c>
      <c r="Z1053" s="17" t="s">
        <v>456</v>
      </c>
      <c r="AA1053" s="17">
        <v>0.49847154344682598</v>
      </c>
      <c r="AB1053" s="17"/>
      <c r="AC1053" s="17">
        <v>0.54548899473646195</v>
      </c>
      <c r="AD1053" s="17">
        <v>0.301908662106672</v>
      </c>
      <c r="AE1053" s="17">
        <v>0.286205106405647</v>
      </c>
    </row>
    <row r="1054" spans="2:31" x14ac:dyDescent="0.35">
      <c r="B1054" t="s">
        <v>450</v>
      </c>
      <c r="C1054" s="17">
        <v>0.392263453894453</v>
      </c>
      <c r="D1054" s="17">
        <v>0.48711416208714298</v>
      </c>
      <c r="E1054" s="17">
        <v>0.25951710191711902</v>
      </c>
      <c r="F1054" s="17"/>
      <c r="G1054" s="17">
        <v>0.192009053148336</v>
      </c>
      <c r="H1054" s="17">
        <v>8.3173170273472499E-2</v>
      </c>
      <c r="I1054" s="17">
        <v>0.110826559081365</v>
      </c>
      <c r="J1054" s="17">
        <v>0.27446396143773499</v>
      </c>
      <c r="K1054" s="17">
        <v>0.413425122511066</v>
      </c>
      <c r="L1054" s="17">
        <v>0.69741377730928</v>
      </c>
      <c r="M1054" s="17"/>
      <c r="N1054" s="17">
        <v>0.48540959322663202</v>
      </c>
      <c r="O1054" s="17">
        <v>0.27974756208656198</v>
      </c>
      <c r="P1054" s="17">
        <v>0.108520638589386</v>
      </c>
      <c r="Q1054" s="17">
        <v>0.52775158178805004</v>
      </c>
      <c r="R1054" s="17"/>
      <c r="S1054" s="17">
        <v>0.43587435315585599</v>
      </c>
      <c r="T1054" s="17">
        <v>0.431132910570731</v>
      </c>
      <c r="U1054" s="17">
        <v>0.22883810252799</v>
      </c>
      <c r="V1054" s="17"/>
      <c r="W1054" s="17">
        <v>0.51057822639565698</v>
      </c>
      <c r="X1054" s="17">
        <v>0.28575291563616201</v>
      </c>
      <c r="Y1054" s="17">
        <v>0.45276796870028901</v>
      </c>
      <c r="Z1054" s="17" t="s">
        <v>456</v>
      </c>
      <c r="AA1054" s="17">
        <v>0</v>
      </c>
      <c r="AB1054" s="17"/>
      <c r="AC1054" s="17">
        <v>0.27918879272754499</v>
      </c>
      <c r="AD1054" s="17">
        <v>0.37890251820580001</v>
      </c>
      <c r="AE1054" s="17">
        <v>0.18310245790691199</v>
      </c>
    </row>
    <row r="1055" spans="2:31" x14ac:dyDescent="0.35">
      <c r="B1055" t="s">
        <v>451</v>
      </c>
      <c r="C1055" s="17">
        <v>0.290480835155561</v>
      </c>
      <c r="D1055" s="17">
        <v>0.31562710854031401</v>
      </c>
      <c r="E1055" s="17">
        <v>0.255287886982002</v>
      </c>
      <c r="F1055" s="17"/>
      <c r="G1055" s="17">
        <v>9.6004526574168095E-2</v>
      </c>
      <c r="H1055" s="17">
        <v>0.166346340546945</v>
      </c>
      <c r="I1055" s="17">
        <v>0</v>
      </c>
      <c r="J1055" s="17">
        <v>0.322460461583229</v>
      </c>
      <c r="K1055" s="17">
        <v>0.36260961715128798</v>
      </c>
      <c r="L1055" s="17">
        <v>0.45725574054553297</v>
      </c>
      <c r="M1055" s="17"/>
      <c r="N1055" s="17">
        <v>0.34682914886655097</v>
      </c>
      <c r="O1055" s="17">
        <v>0.28184763607928098</v>
      </c>
      <c r="P1055" s="17">
        <v>0.15418763443845801</v>
      </c>
      <c r="Q1055" s="17">
        <v>0.29053589841122002</v>
      </c>
      <c r="R1055" s="17"/>
      <c r="S1055" s="17">
        <v>0.311813145950458</v>
      </c>
      <c r="T1055" s="17">
        <v>0.29250392538525699</v>
      </c>
      <c r="U1055" s="17">
        <v>0.34744651025279499</v>
      </c>
      <c r="V1055" s="17"/>
      <c r="W1055" s="17">
        <v>0.33891327179710301</v>
      </c>
      <c r="X1055" s="17">
        <v>0.194398115517329</v>
      </c>
      <c r="Y1055" s="17">
        <v>0.17216235414717401</v>
      </c>
      <c r="Z1055" s="17" t="s">
        <v>456</v>
      </c>
      <c r="AA1055" s="17">
        <v>0.28138889547913798</v>
      </c>
      <c r="AB1055" s="17"/>
      <c r="AC1055" s="17">
        <v>7.8355868897550598E-2</v>
      </c>
      <c r="AD1055" s="17">
        <v>0.36360830551578499</v>
      </c>
      <c r="AE1055" s="17">
        <v>0</v>
      </c>
    </row>
    <row r="1056" spans="2:31" x14ac:dyDescent="0.35">
      <c r="B1056" t="s">
        <v>452</v>
      </c>
      <c r="C1056" s="17">
        <v>0.28999330731461198</v>
      </c>
      <c r="D1056" s="17">
        <v>0.28780835714804598</v>
      </c>
      <c r="E1056" s="17">
        <v>0.29305120924692701</v>
      </c>
      <c r="F1056" s="17"/>
      <c r="G1056" s="17">
        <v>0.41370684919958101</v>
      </c>
      <c r="H1056" s="17">
        <v>0.283173170273472</v>
      </c>
      <c r="I1056" s="17">
        <v>0.15566937636745401</v>
      </c>
      <c r="J1056" s="17">
        <v>0.35507907683354301</v>
      </c>
      <c r="K1056" s="17">
        <v>0.33333333333333298</v>
      </c>
      <c r="L1056" s="17">
        <v>0.217097703781787</v>
      </c>
      <c r="M1056" s="17"/>
      <c r="N1056" s="17">
        <v>0.14102492212353901</v>
      </c>
      <c r="O1056" s="17">
        <v>0.37832520024279798</v>
      </c>
      <c r="P1056" s="17">
        <v>0.50206257764110396</v>
      </c>
      <c r="Q1056" s="17">
        <v>0.36760184848105698</v>
      </c>
      <c r="R1056" s="17"/>
      <c r="S1056" s="17">
        <v>0.26027565841088901</v>
      </c>
      <c r="T1056" s="17">
        <v>0.28659444163443198</v>
      </c>
      <c r="U1056" s="17">
        <v>0.435849988080238</v>
      </c>
      <c r="V1056" s="17"/>
      <c r="W1056" s="17">
        <v>0.28043030984557898</v>
      </c>
      <c r="X1056" s="17">
        <v>0.28160926873935099</v>
      </c>
      <c r="Y1056" s="17">
        <v>0</v>
      </c>
      <c r="Z1056" s="17" t="s">
        <v>456</v>
      </c>
      <c r="AA1056" s="17">
        <v>0</v>
      </c>
      <c r="AB1056" s="17"/>
      <c r="AC1056" s="17">
        <v>0.21954179805403501</v>
      </c>
      <c r="AD1056" s="17">
        <v>0.37412466638361302</v>
      </c>
      <c r="AE1056" s="17">
        <v>0.162001070371011</v>
      </c>
    </row>
    <row r="1057" spans="2:31" x14ac:dyDescent="0.35">
      <c r="B1057" t="s">
        <v>453</v>
      </c>
      <c r="C1057" s="17">
        <v>0.24977203924319899</v>
      </c>
      <c r="D1057" s="17">
        <v>0.22989611942197399</v>
      </c>
      <c r="E1057" s="17">
        <v>0.277588972808963</v>
      </c>
      <c r="F1057" s="17"/>
      <c r="G1057" s="17">
        <v>0.32685908281750098</v>
      </c>
      <c r="H1057" s="17">
        <v>0.48317317027347301</v>
      </c>
      <c r="I1057" s="17">
        <v>0</v>
      </c>
      <c r="J1057" s="17">
        <v>0.24184534618742201</v>
      </c>
      <c r="K1057" s="17">
        <v>0.26097860643173298</v>
      </c>
      <c r="L1057" s="17">
        <v>0.18860153081214201</v>
      </c>
      <c r="M1057" s="17"/>
      <c r="N1057" s="17">
        <v>0.272937267355847</v>
      </c>
      <c r="O1057" s="17">
        <v>0.23292824559991601</v>
      </c>
      <c r="P1057" s="17">
        <v>0.26867741346436802</v>
      </c>
      <c r="Q1057" s="17">
        <v>0.22844338351938101</v>
      </c>
      <c r="R1057" s="17"/>
      <c r="S1057" s="17">
        <v>0.27517527736645198</v>
      </c>
      <c r="T1057" s="17">
        <v>0.21007580463412301</v>
      </c>
      <c r="U1057" s="17">
        <v>0.44554160419495697</v>
      </c>
      <c r="V1057" s="17"/>
      <c r="W1057" s="17">
        <v>0.27753485604620298</v>
      </c>
      <c r="X1057" s="17">
        <v>0.27637379782660199</v>
      </c>
      <c r="Y1057" s="17">
        <v>0.123914662547028</v>
      </c>
      <c r="Z1057" s="17" t="s">
        <v>456</v>
      </c>
      <c r="AA1057" s="17">
        <v>0</v>
      </c>
      <c r="AB1057" s="17"/>
      <c r="AC1057" s="17">
        <v>0.231204938624574</v>
      </c>
      <c r="AD1057" s="17">
        <v>0.27976225498240198</v>
      </c>
      <c r="AE1057" s="17">
        <v>0.13178885358218601</v>
      </c>
    </row>
    <row r="1058" spans="2:31" x14ac:dyDescent="0.35">
      <c r="B1058" t="s">
        <v>454</v>
      </c>
      <c r="C1058" s="17">
        <v>0.10910756984966601</v>
      </c>
      <c r="D1058" s="17">
        <v>0.12601496699666301</v>
      </c>
      <c r="E1058" s="17">
        <v>8.5445170955011293E-2</v>
      </c>
      <c r="F1058" s="17"/>
      <c r="G1058" s="17">
        <v>0.23085455624333301</v>
      </c>
      <c r="H1058" s="17">
        <v>0.166346340546945</v>
      </c>
      <c r="I1058" s="17">
        <v>0.15566937636745401</v>
      </c>
      <c r="J1058" s="17">
        <v>0</v>
      </c>
      <c r="K1058" s="17">
        <v>5.0815505359777503E-2</v>
      </c>
      <c r="L1058" s="17">
        <v>8.0052678921248899E-2</v>
      </c>
      <c r="M1058" s="17"/>
      <c r="N1058" s="17">
        <v>0.159857827748978</v>
      </c>
      <c r="O1058" s="17">
        <v>7.7029557824413897E-2</v>
      </c>
      <c r="P1058" s="17">
        <v>0</v>
      </c>
      <c r="Q1058" s="17">
        <v>0.131024679995454</v>
      </c>
      <c r="R1058" s="17"/>
      <c r="S1058" s="17">
        <v>7.3591621871603896E-2</v>
      </c>
      <c r="T1058" s="17">
        <v>9.8130172987052802E-2</v>
      </c>
      <c r="U1058" s="17">
        <v>0.24516205984982301</v>
      </c>
      <c r="V1058" s="17"/>
      <c r="W1058" s="17">
        <v>0.113423636568595</v>
      </c>
      <c r="X1058" s="17">
        <v>3.4996046246907497E-2</v>
      </c>
      <c r="Y1058" s="17">
        <v>0.15232174361970999</v>
      </c>
      <c r="Z1058" s="17" t="s">
        <v>456</v>
      </c>
      <c r="AA1058" s="17">
        <v>0.28138889547913798</v>
      </c>
      <c r="AB1058" s="17"/>
      <c r="AC1058" s="17">
        <v>0.26636312055342398</v>
      </c>
      <c r="AD1058" s="17">
        <v>3.3188387084478098E-2</v>
      </c>
      <c r="AE1058" s="17">
        <v>0</v>
      </c>
    </row>
    <row r="1059" spans="2:31" x14ac:dyDescent="0.35">
      <c r="B1059" t="s">
        <v>96</v>
      </c>
      <c r="C1059" s="17">
        <v>1.3336934123720201E-2</v>
      </c>
      <c r="D1059" s="17">
        <v>2.2866519139887801E-2</v>
      </c>
      <c r="E1059" s="17">
        <v>0</v>
      </c>
      <c r="F1059" s="17"/>
      <c r="G1059" s="17">
        <v>0</v>
      </c>
      <c r="H1059" s="17">
        <v>0.116826829726528</v>
      </c>
      <c r="I1059" s="17">
        <v>0</v>
      </c>
      <c r="J1059" s="17">
        <v>0</v>
      </c>
      <c r="K1059" s="17">
        <v>0</v>
      </c>
      <c r="L1059" s="17">
        <v>0</v>
      </c>
      <c r="M1059" s="17"/>
      <c r="N1059" s="17">
        <v>3.2745387039937797E-2</v>
      </c>
      <c r="O1059" s="17">
        <v>0</v>
      </c>
      <c r="P1059" s="17">
        <v>0</v>
      </c>
      <c r="Q1059" s="17">
        <v>0</v>
      </c>
      <c r="R1059" s="17"/>
      <c r="S1059" s="17">
        <v>0</v>
      </c>
      <c r="T1059" s="17">
        <v>3.6330085941292098E-2</v>
      </c>
      <c r="U1059" s="17">
        <v>0</v>
      </c>
      <c r="V1059" s="17"/>
      <c r="W1059" s="17">
        <v>0</v>
      </c>
      <c r="X1059" s="17">
        <v>0</v>
      </c>
      <c r="Y1059" s="17">
        <v>0.17405320891824899</v>
      </c>
      <c r="Z1059" s="17" t="s">
        <v>456</v>
      </c>
      <c r="AA1059" s="17">
        <v>0</v>
      </c>
      <c r="AB1059" s="17"/>
      <c r="AC1059" s="17">
        <v>0</v>
      </c>
      <c r="AD1059" s="17">
        <v>0</v>
      </c>
      <c r="AE1059" s="17">
        <v>0.185113467560235</v>
      </c>
    </row>
    <row r="1060" spans="2:31" x14ac:dyDescent="0.35">
      <c r="B1060" t="s">
        <v>80</v>
      </c>
      <c r="C1060" s="17">
        <v>1.5737803721459099E-2</v>
      </c>
      <c r="D1060" s="17">
        <v>0</v>
      </c>
      <c r="E1060" s="17">
        <v>3.77633222649255E-2</v>
      </c>
      <c r="F1060" s="17"/>
      <c r="G1060" s="17">
        <v>4.8002263287084103E-2</v>
      </c>
      <c r="H1060" s="17">
        <v>0</v>
      </c>
      <c r="I1060" s="17">
        <v>0</v>
      </c>
      <c r="J1060" s="17">
        <v>0</v>
      </c>
      <c r="K1060" s="17">
        <v>3.61773634508002E-2</v>
      </c>
      <c r="L1060" s="17">
        <v>0</v>
      </c>
      <c r="M1060" s="17"/>
      <c r="N1060" s="17">
        <v>3.8640100433667099E-2</v>
      </c>
      <c r="O1060" s="17">
        <v>0</v>
      </c>
      <c r="P1060" s="17">
        <v>0</v>
      </c>
      <c r="Q1060" s="17">
        <v>0</v>
      </c>
      <c r="R1060" s="17"/>
      <c r="S1060" s="17">
        <v>0</v>
      </c>
      <c r="T1060" s="17">
        <v>2.0234768059298799E-2</v>
      </c>
      <c r="U1060" s="17">
        <v>0</v>
      </c>
      <c r="V1060" s="17"/>
      <c r="W1060" s="17">
        <v>1.9437040973296502E-2</v>
      </c>
      <c r="X1060" s="17">
        <v>3.12845747023629E-2</v>
      </c>
      <c r="Y1060" s="17">
        <v>0</v>
      </c>
      <c r="Z1060" s="17" t="s">
        <v>456</v>
      </c>
      <c r="AA1060" s="17">
        <v>0</v>
      </c>
      <c r="AB1060" s="17"/>
      <c r="AC1060" s="17">
        <v>0</v>
      </c>
      <c r="AD1060" s="17">
        <v>6.2857012153432604E-2</v>
      </c>
      <c r="AE1060" s="17">
        <v>0</v>
      </c>
    </row>
    <row r="1061" spans="2:31" x14ac:dyDescent="0.35">
      <c r="C1061" s="17"/>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c r="AD1061" s="17"/>
      <c r="AE1061" s="17"/>
    </row>
    <row r="1062" spans="2:31" x14ac:dyDescent="0.35">
      <c r="B1062" s="6" t="s">
        <v>460</v>
      </c>
      <c r="C1062" s="17"/>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c r="AD1062" s="17"/>
      <c r="AE1062" s="17"/>
    </row>
    <row r="1063" spans="2:31" x14ac:dyDescent="0.35">
      <c r="B1063" s="24" t="s">
        <v>60</v>
      </c>
      <c r="C1063" s="17"/>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c r="AD1063" s="17"/>
      <c r="AE1063" s="17"/>
    </row>
    <row r="1064" spans="2:31" x14ac:dyDescent="0.35">
      <c r="B1064" t="s">
        <v>458</v>
      </c>
      <c r="C1064" s="17">
        <v>0.35673711655779899</v>
      </c>
      <c r="D1064" s="17">
        <v>0.41961267202450803</v>
      </c>
      <c r="E1064" s="17">
        <v>0.298571817946712</v>
      </c>
      <c r="F1064" s="17"/>
      <c r="G1064" s="17">
        <v>0.38413908336609698</v>
      </c>
      <c r="H1064" s="17">
        <v>0.31935570590422602</v>
      </c>
      <c r="I1064" s="17">
        <v>0.36967427162956801</v>
      </c>
      <c r="J1064" s="17">
        <v>0.31919453114083601</v>
      </c>
      <c r="K1064" s="17">
        <v>0.379592988173102</v>
      </c>
      <c r="L1064" s="17">
        <v>0.35261660398176597</v>
      </c>
      <c r="M1064" s="17"/>
      <c r="N1064" s="17">
        <v>0.40049701862423498</v>
      </c>
      <c r="O1064" s="17">
        <v>0.36173463096664699</v>
      </c>
      <c r="P1064" s="17">
        <v>0.316198906895516</v>
      </c>
      <c r="Q1064" s="17">
        <v>0.323685092502488</v>
      </c>
      <c r="R1064" s="17"/>
      <c r="S1064" s="17">
        <v>0.324487020818373</v>
      </c>
      <c r="T1064" s="17">
        <v>0.43039233763052398</v>
      </c>
      <c r="U1064" s="17">
        <v>0.278297679090036</v>
      </c>
      <c r="V1064" s="17"/>
      <c r="W1064" s="17">
        <v>0.34054487302102099</v>
      </c>
      <c r="X1064" s="17">
        <v>0.43053211114798601</v>
      </c>
      <c r="Y1064" s="17">
        <v>0.48012502349497799</v>
      </c>
      <c r="Z1064" s="17">
        <v>0.248199160994966</v>
      </c>
      <c r="AA1064" s="17">
        <v>0.26047340505914002</v>
      </c>
      <c r="AB1064" s="17"/>
      <c r="AC1064" s="17">
        <v>0.36013366341893699</v>
      </c>
      <c r="AD1064" s="17">
        <v>0.39522382427818897</v>
      </c>
      <c r="AE1064" s="17">
        <v>0.45193960889520302</v>
      </c>
    </row>
    <row r="1065" spans="2:31" x14ac:dyDescent="0.35">
      <c r="B1065" t="s">
        <v>459</v>
      </c>
      <c r="C1065" s="17">
        <v>0.532349439409606</v>
      </c>
      <c r="D1065" s="17">
        <v>0.487504896827125</v>
      </c>
      <c r="E1065" s="17">
        <v>0.57258467074770103</v>
      </c>
      <c r="F1065" s="17"/>
      <c r="G1065" s="17">
        <v>0.51541339034100897</v>
      </c>
      <c r="H1065" s="17">
        <v>0.50482196059325801</v>
      </c>
      <c r="I1065" s="17">
        <v>0.51132361041088703</v>
      </c>
      <c r="J1065" s="17">
        <v>0.57445174674508703</v>
      </c>
      <c r="K1065" s="17">
        <v>0.52961890202988604</v>
      </c>
      <c r="L1065" s="17">
        <v>0.55617708826821999</v>
      </c>
      <c r="M1065" s="17"/>
      <c r="N1065" s="17">
        <v>0.51421734582252299</v>
      </c>
      <c r="O1065" s="17">
        <v>0.54763785659310604</v>
      </c>
      <c r="P1065" s="17">
        <v>0.54970280768132096</v>
      </c>
      <c r="Q1065" s="17">
        <v>0.52128441948347704</v>
      </c>
      <c r="R1065" s="17"/>
      <c r="S1065" s="17">
        <v>0.59136201080822703</v>
      </c>
      <c r="T1065" s="17">
        <v>0.47820752072252198</v>
      </c>
      <c r="U1065" s="17">
        <v>0.53891545488581005</v>
      </c>
      <c r="V1065" s="17"/>
      <c r="W1065" s="17">
        <v>0.58602111559244996</v>
      </c>
      <c r="X1065" s="17">
        <v>0.469910338601431</v>
      </c>
      <c r="Y1065" s="17">
        <v>0.42032409860840197</v>
      </c>
      <c r="Z1065" s="17">
        <v>0.48427193361418702</v>
      </c>
      <c r="AA1065" s="17">
        <v>0.54682690972854997</v>
      </c>
      <c r="AB1065" s="17"/>
      <c r="AC1065" s="17">
        <v>0.55593331933630896</v>
      </c>
      <c r="AD1065" s="17">
        <v>0.50104213978304002</v>
      </c>
      <c r="AE1065" s="17">
        <v>0.46088434029949998</v>
      </c>
    </row>
    <row r="1066" spans="2:31" x14ac:dyDescent="0.35">
      <c r="B1066" t="s">
        <v>96</v>
      </c>
      <c r="C1066" s="17">
        <v>0.110913444032595</v>
      </c>
      <c r="D1066" s="17">
        <v>9.2882431148367403E-2</v>
      </c>
      <c r="E1066" s="17">
        <v>0.12884351130558799</v>
      </c>
      <c r="F1066" s="17"/>
      <c r="G1066" s="17">
        <v>0.100447526292894</v>
      </c>
      <c r="H1066" s="17">
        <v>0.175822333502516</v>
      </c>
      <c r="I1066" s="17">
        <v>0.119002117959546</v>
      </c>
      <c r="J1066" s="17">
        <v>0.106353722114077</v>
      </c>
      <c r="K1066" s="17">
        <v>9.0788109797011393E-2</v>
      </c>
      <c r="L1066" s="17">
        <v>9.1206307750013996E-2</v>
      </c>
      <c r="M1066" s="17"/>
      <c r="N1066" s="17">
        <v>8.5285635553242298E-2</v>
      </c>
      <c r="O1066" s="17">
        <v>9.0627512440246596E-2</v>
      </c>
      <c r="P1066" s="17">
        <v>0.13409828542316399</v>
      </c>
      <c r="Q1066" s="17">
        <v>0.15503048801403499</v>
      </c>
      <c r="R1066" s="17"/>
      <c r="S1066" s="17">
        <v>8.4150968373400206E-2</v>
      </c>
      <c r="T1066" s="17">
        <v>9.1400141646953398E-2</v>
      </c>
      <c r="U1066" s="17">
        <v>0.182786866024154</v>
      </c>
      <c r="V1066" s="17"/>
      <c r="W1066" s="17">
        <v>7.3434011386528594E-2</v>
      </c>
      <c r="X1066" s="17">
        <v>9.9557550250583604E-2</v>
      </c>
      <c r="Y1066" s="17">
        <v>9.9550877896619996E-2</v>
      </c>
      <c r="Z1066" s="17">
        <v>0.267528905390847</v>
      </c>
      <c r="AA1066" s="17">
        <v>0.19269968521231101</v>
      </c>
      <c r="AB1066" s="17"/>
      <c r="AC1066" s="17">
        <v>8.3933017244753994E-2</v>
      </c>
      <c r="AD1066" s="17">
        <v>0.10373403593877099</v>
      </c>
      <c r="AE1066" s="17">
        <v>8.7176050805297098E-2</v>
      </c>
    </row>
    <row r="1067" spans="2:31" x14ac:dyDescent="0.35">
      <c r="C1067" s="17"/>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c r="AD1067" s="17"/>
      <c r="AE1067" s="17"/>
    </row>
    <row r="1068" spans="2:31" x14ac:dyDescent="0.35">
      <c r="B1068" s="6" t="s">
        <v>465</v>
      </c>
      <c r="C1068" s="17"/>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c r="AD1068" s="17"/>
      <c r="AE1068" s="17"/>
    </row>
    <row r="1069" spans="2:31" x14ac:dyDescent="0.35">
      <c r="B1069" s="24" t="s">
        <v>60</v>
      </c>
      <c r="C1069" s="17"/>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c r="AD1069" s="17"/>
      <c r="AE1069" s="17"/>
    </row>
    <row r="1070" spans="2:31" x14ac:dyDescent="0.35">
      <c r="B1070" t="s">
        <v>133</v>
      </c>
      <c r="C1070" s="17">
        <v>0.38734385453943798</v>
      </c>
      <c r="D1070" s="17">
        <v>0.413078307693659</v>
      </c>
      <c r="E1070" s="17">
        <v>0.36129590217561502</v>
      </c>
      <c r="F1070" s="17"/>
      <c r="G1070" s="17">
        <v>0.34439699598912599</v>
      </c>
      <c r="H1070" s="17">
        <v>0.350304333367148</v>
      </c>
      <c r="I1070" s="17">
        <v>0.430714030194634</v>
      </c>
      <c r="J1070" s="17">
        <v>0.39994220722255303</v>
      </c>
      <c r="K1070" s="17">
        <v>0.41530727388738797</v>
      </c>
      <c r="L1070" s="17">
        <v>0.36755805544001302</v>
      </c>
      <c r="M1070" s="17"/>
      <c r="N1070" s="17">
        <v>0.40054707894836</v>
      </c>
      <c r="O1070" s="17">
        <v>0.41232530031817199</v>
      </c>
      <c r="P1070" s="17">
        <v>0.35691171811727901</v>
      </c>
      <c r="Q1070" s="17">
        <v>0.35844185026483799</v>
      </c>
      <c r="R1070" s="17"/>
      <c r="S1070" s="17">
        <v>0.37211998592426299</v>
      </c>
      <c r="T1070" s="17">
        <v>0.41813590239180598</v>
      </c>
      <c r="U1070" s="17">
        <v>0.35934782002267901</v>
      </c>
      <c r="V1070" s="17"/>
      <c r="W1070" s="17">
        <v>0.373093571512224</v>
      </c>
      <c r="X1070" s="17">
        <v>0.46554972861268401</v>
      </c>
      <c r="Y1070" s="17">
        <v>0.37787381519365798</v>
      </c>
      <c r="Z1070" s="17">
        <v>0.33703258895191501</v>
      </c>
      <c r="AA1070" s="17">
        <v>0.34394917944455899</v>
      </c>
      <c r="AB1070" s="17"/>
      <c r="AC1070" s="17">
        <v>0.35210595920627302</v>
      </c>
      <c r="AD1070" s="17">
        <v>0.44507493345601501</v>
      </c>
      <c r="AE1070" s="17">
        <v>0.492006929148604</v>
      </c>
    </row>
    <row r="1071" spans="2:31" x14ac:dyDescent="0.35">
      <c r="B1071" t="s">
        <v>134</v>
      </c>
      <c r="C1071" s="17">
        <v>0.37065079151935298</v>
      </c>
      <c r="D1071" s="17">
        <v>0.37350244733924798</v>
      </c>
      <c r="E1071" s="17">
        <v>0.36788482819483298</v>
      </c>
      <c r="F1071" s="17"/>
      <c r="G1071" s="17">
        <v>0.33377723365221801</v>
      </c>
      <c r="H1071" s="17">
        <v>0.424688542025216</v>
      </c>
      <c r="I1071" s="17">
        <v>0.31466987104948402</v>
      </c>
      <c r="J1071" s="17">
        <v>0.36192953367841302</v>
      </c>
      <c r="K1071" s="17">
        <v>0.35033917652241497</v>
      </c>
      <c r="L1071" s="17">
        <v>0.433197925429051</v>
      </c>
      <c r="M1071" s="17"/>
      <c r="N1071" s="17">
        <v>0.41944055237596101</v>
      </c>
      <c r="O1071" s="17">
        <v>0.369341853420663</v>
      </c>
      <c r="P1071" s="17">
        <v>0.36465528541780101</v>
      </c>
      <c r="Q1071" s="17">
        <v>0.29873020368082598</v>
      </c>
      <c r="R1071" s="17"/>
      <c r="S1071" s="17">
        <v>0.38484954883358202</v>
      </c>
      <c r="T1071" s="17">
        <v>0.39072658990424702</v>
      </c>
      <c r="U1071" s="17">
        <v>0.32601097377771998</v>
      </c>
      <c r="V1071" s="17"/>
      <c r="W1071" s="17">
        <v>0.37733482050830602</v>
      </c>
      <c r="X1071" s="17">
        <v>0.35038842779882601</v>
      </c>
      <c r="Y1071" s="17">
        <v>0.411700158793667</v>
      </c>
      <c r="Z1071" s="17">
        <v>0.46493574649840902</v>
      </c>
      <c r="AA1071" s="17">
        <v>0.33488669449218</v>
      </c>
      <c r="AB1071" s="17"/>
      <c r="AC1071" s="17">
        <v>0.38684833921723599</v>
      </c>
      <c r="AD1071" s="17">
        <v>0.35766954209562601</v>
      </c>
      <c r="AE1071" s="17">
        <v>0.33391977090625802</v>
      </c>
    </row>
    <row r="1072" spans="2:31" x14ac:dyDescent="0.35">
      <c r="B1072" t="s">
        <v>135</v>
      </c>
      <c r="C1072" s="17">
        <v>0.14903919299889201</v>
      </c>
      <c r="D1072" s="17">
        <v>0.133677708670151</v>
      </c>
      <c r="E1072" s="17">
        <v>0.16463441865711101</v>
      </c>
      <c r="F1072" s="17"/>
      <c r="G1072" s="17">
        <v>0.19263949753424001</v>
      </c>
      <c r="H1072" s="17">
        <v>0.12797787603527899</v>
      </c>
      <c r="I1072" s="17">
        <v>0.148043017834881</v>
      </c>
      <c r="J1072" s="17">
        <v>0.16296674774473499</v>
      </c>
      <c r="K1072" s="17">
        <v>0.15249401122175699</v>
      </c>
      <c r="L1072" s="17">
        <v>0.123081266658202</v>
      </c>
      <c r="M1072" s="17"/>
      <c r="N1072" s="17">
        <v>0.10747386681210699</v>
      </c>
      <c r="O1072" s="17">
        <v>0.15105178149120499</v>
      </c>
      <c r="P1072" s="17">
        <v>0.18736494307703699</v>
      </c>
      <c r="Q1072" s="17">
        <v>0.190751208886347</v>
      </c>
      <c r="R1072" s="17"/>
      <c r="S1072" s="17">
        <v>0.14976872281738801</v>
      </c>
      <c r="T1072" s="17">
        <v>0.11753105940608601</v>
      </c>
      <c r="U1072" s="17">
        <v>0.21022980207966499</v>
      </c>
      <c r="V1072" s="17"/>
      <c r="W1072" s="17">
        <v>0.16172755812057399</v>
      </c>
      <c r="X1072" s="17">
        <v>0.115650129689804</v>
      </c>
      <c r="Y1072" s="17">
        <v>0.10305412869830299</v>
      </c>
      <c r="Z1072" s="17">
        <v>8.8833427956948902E-2</v>
      </c>
      <c r="AA1072" s="17">
        <v>0.20265058444002099</v>
      </c>
      <c r="AB1072" s="17"/>
      <c r="AC1072" s="17">
        <v>0.178888698406415</v>
      </c>
      <c r="AD1072" s="17">
        <v>9.9840515961338999E-2</v>
      </c>
      <c r="AE1072" s="17">
        <v>0.13062401595317499</v>
      </c>
    </row>
    <row r="1073" spans="2:31" x14ac:dyDescent="0.35">
      <c r="B1073" t="s">
        <v>136</v>
      </c>
      <c r="C1073" s="17">
        <v>2.1379177055825701E-2</v>
      </c>
      <c r="D1073" s="17">
        <v>1.7557851531001901E-2</v>
      </c>
      <c r="E1073" s="17">
        <v>2.5166642300785799E-2</v>
      </c>
      <c r="F1073" s="17"/>
      <c r="G1073" s="17">
        <v>3.8272299852885001E-2</v>
      </c>
      <c r="H1073" s="17">
        <v>7.0263987293029103E-3</v>
      </c>
      <c r="I1073" s="17">
        <v>3.00268861468009E-2</v>
      </c>
      <c r="J1073" s="17">
        <v>1.15427917777991E-2</v>
      </c>
      <c r="K1073" s="17">
        <v>1.7857142857142901E-2</v>
      </c>
      <c r="L1073" s="17">
        <v>2.1249972605458901E-2</v>
      </c>
      <c r="M1073" s="17"/>
      <c r="N1073" s="17">
        <v>2.427061243416E-2</v>
      </c>
      <c r="O1073" s="17">
        <v>1.55281887998375E-2</v>
      </c>
      <c r="P1073" s="17">
        <v>1.9730376347601601E-2</v>
      </c>
      <c r="Q1073" s="17">
        <v>2.0221301294125402E-2</v>
      </c>
      <c r="R1073" s="17"/>
      <c r="S1073" s="17">
        <v>1.8917378526767E-2</v>
      </c>
      <c r="T1073" s="17">
        <v>2.5032571259780801E-2</v>
      </c>
      <c r="U1073" s="17">
        <v>1.98968775262942E-2</v>
      </c>
      <c r="V1073" s="17"/>
      <c r="W1073" s="17">
        <v>2.3685108522960002E-2</v>
      </c>
      <c r="X1073" s="17">
        <v>1.02479489920177E-2</v>
      </c>
      <c r="Y1073" s="17">
        <v>5.2803709924404897E-2</v>
      </c>
      <c r="Z1073" s="17">
        <v>0</v>
      </c>
      <c r="AA1073" s="17">
        <v>2.1986434685329799E-2</v>
      </c>
      <c r="AB1073" s="17"/>
      <c r="AC1073" s="17">
        <v>2.06193590430588E-2</v>
      </c>
      <c r="AD1073" s="17">
        <v>1.9857853134369899E-2</v>
      </c>
      <c r="AE1073" s="17">
        <v>0</v>
      </c>
    </row>
    <row r="1074" spans="2:31" x14ac:dyDescent="0.35">
      <c r="B1074" t="s">
        <v>137</v>
      </c>
      <c r="C1074" s="17">
        <v>1.51209781277876E-2</v>
      </c>
      <c r="D1074" s="17">
        <v>2.1496715531677299E-2</v>
      </c>
      <c r="E1074" s="17">
        <v>9.0994637581714999E-3</v>
      </c>
      <c r="F1074" s="17"/>
      <c r="G1074" s="17">
        <v>2.2763014884740598E-2</v>
      </c>
      <c r="H1074" s="17">
        <v>1.68958300043155E-2</v>
      </c>
      <c r="I1074" s="17">
        <v>1.55064362091329E-2</v>
      </c>
      <c r="J1074" s="17">
        <v>0</v>
      </c>
      <c r="K1074" s="17">
        <v>2.0861933879737098E-2</v>
      </c>
      <c r="L1074" s="17">
        <v>1.24128346563566E-2</v>
      </c>
      <c r="M1074" s="17"/>
      <c r="N1074" s="17">
        <v>9.15250473163845E-3</v>
      </c>
      <c r="O1074" s="17">
        <v>1.7203711523171499E-2</v>
      </c>
      <c r="P1074" s="17">
        <v>7.0508302829531801E-3</v>
      </c>
      <c r="Q1074" s="17">
        <v>2.8883452515041999E-2</v>
      </c>
      <c r="R1074" s="17"/>
      <c r="S1074" s="17">
        <v>2.29036372914962E-2</v>
      </c>
      <c r="T1074" s="17">
        <v>4.6717013050772303E-3</v>
      </c>
      <c r="U1074" s="17">
        <v>2.09811404031576E-2</v>
      </c>
      <c r="V1074" s="17"/>
      <c r="W1074" s="17">
        <v>2.1870803749382401E-2</v>
      </c>
      <c r="X1074" s="17">
        <v>7.2310649552675098E-3</v>
      </c>
      <c r="Y1074" s="17">
        <v>1.6099839259784799E-2</v>
      </c>
      <c r="Z1074" s="17">
        <v>0.109198236592727</v>
      </c>
      <c r="AA1074" s="17">
        <v>9.4161040619964199E-3</v>
      </c>
      <c r="AB1074" s="17"/>
      <c r="AC1074" s="17">
        <v>2.7523404515411701E-2</v>
      </c>
      <c r="AD1074" s="17">
        <v>8.1080888220959497E-3</v>
      </c>
      <c r="AE1074" s="17">
        <v>1.81844691083697E-2</v>
      </c>
    </row>
    <row r="1075" spans="2:31" x14ac:dyDescent="0.35">
      <c r="B1075" t="s">
        <v>96</v>
      </c>
      <c r="C1075" s="17">
        <v>5.6466005758704099E-2</v>
      </c>
      <c r="D1075" s="17">
        <v>4.0686969234262599E-2</v>
      </c>
      <c r="E1075" s="17">
        <v>7.1918744913483698E-2</v>
      </c>
      <c r="F1075" s="17"/>
      <c r="G1075" s="17">
        <v>6.8150958086790198E-2</v>
      </c>
      <c r="H1075" s="17">
        <v>7.3107019838738796E-2</v>
      </c>
      <c r="I1075" s="17">
        <v>6.1039758565066701E-2</v>
      </c>
      <c r="J1075" s="17">
        <v>6.3618719576499505E-2</v>
      </c>
      <c r="K1075" s="17">
        <v>4.3140461631559997E-2</v>
      </c>
      <c r="L1075" s="17">
        <v>4.2499945210917801E-2</v>
      </c>
      <c r="M1075" s="17"/>
      <c r="N1075" s="17">
        <v>3.9115384697774001E-2</v>
      </c>
      <c r="O1075" s="17">
        <v>3.4549164446951199E-2</v>
      </c>
      <c r="P1075" s="17">
        <v>6.4286846757328403E-2</v>
      </c>
      <c r="Q1075" s="17">
        <v>0.102971983358821</v>
      </c>
      <c r="R1075" s="17"/>
      <c r="S1075" s="17">
        <v>5.1440726606503298E-2</v>
      </c>
      <c r="T1075" s="17">
        <v>4.3902175733002403E-2</v>
      </c>
      <c r="U1075" s="17">
        <v>6.3533386190483807E-2</v>
      </c>
      <c r="V1075" s="17"/>
      <c r="W1075" s="17">
        <v>4.2288137586553497E-2</v>
      </c>
      <c r="X1075" s="17">
        <v>5.0932699951400401E-2</v>
      </c>
      <c r="Y1075" s="17">
        <v>3.8468348130183301E-2</v>
      </c>
      <c r="Z1075" s="17">
        <v>0</v>
      </c>
      <c r="AA1075" s="17">
        <v>8.7111002875914195E-2</v>
      </c>
      <c r="AB1075" s="17"/>
      <c r="AC1075" s="17">
        <v>3.40142396116054E-2</v>
      </c>
      <c r="AD1075" s="17">
        <v>6.9449066530554202E-2</v>
      </c>
      <c r="AE1075" s="17">
        <v>2.5264814883592401E-2</v>
      </c>
    </row>
    <row r="1076" spans="2:31" x14ac:dyDescent="0.35">
      <c r="B1076" t="s">
        <v>138</v>
      </c>
      <c r="C1076" s="17">
        <v>0.75799464605879097</v>
      </c>
      <c r="D1076" s="17">
        <v>0.78658075503290703</v>
      </c>
      <c r="E1076" s="17">
        <v>0.72918073037044795</v>
      </c>
      <c r="F1076" s="17"/>
      <c r="G1076" s="17">
        <v>0.678174229641344</v>
      </c>
      <c r="H1076" s="17">
        <v>0.77499287539236394</v>
      </c>
      <c r="I1076" s="17">
        <v>0.74538390124411802</v>
      </c>
      <c r="J1076" s="17">
        <v>0.76187174090096699</v>
      </c>
      <c r="K1076" s="17">
        <v>0.76564645040980295</v>
      </c>
      <c r="L1076" s="17">
        <v>0.80075598086906397</v>
      </c>
      <c r="M1076" s="17"/>
      <c r="N1076" s="17">
        <v>0.81998763132432095</v>
      </c>
      <c r="O1076" s="17">
        <v>0.781667153738835</v>
      </c>
      <c r="P1076" s="17">
        <v>0.72156700353507996</v>
      </c>
      <c r="Q1076" s="17">
        <v>0.65717205394566403</v>
      </c>
      <c r="R1076" s="17"/>
      <c r="S1076" s="17">
        <v>0.75696953475784601</v>
      </c>
      <c r="T1076" s="17">
        <v>0.808862492296054</v>
      </c>
      <c r="U1076" s="17">
        <v>0.68535879380039899</v>
      </c>
      <c r="V1076" s="17"/>
      <c r="W1076" s="17">
        <v>0.75042839202053002</v>
      </c>
      <c r="X1076" s="17">
        <v>0.81593815641151002</v>
      </c>
      <c r="Y1076" s="17">
        <v>0.78957397398732398</v>
      </c>
      <c r="Z1076" s="17">
        <v>0.80196833545032398</v>
      </c>
      <c r="AA1076" s="17">
        <v>0.67883587393673905</v>
      </c>
      <c r="AB1076" s="17"/>
      <c r="AC1076" s="17">
        <v>0.73895429842350902</v>
      </c>
      <c r="AD1076" s="17">
        <v>0.80274447555164097</v>
      </c>
      <c r="AE1076" s="17">
        <v>0.82592670005486302</v>
      </c>
    </row>
    <row r="1077" spans="2:31" x14ac:dyDescent="0.35">
      <c r="B1077" t="s">
        <v>139</v>
      </c>
      <c r="C1077" s="17">
        <v>3.65001551836132E-2</v>
      </c>
      <c r="D1077" s="17">
        <v>3.90545670626792E-2</v>
      </c>
      <c r="E1077" s="17">
        <v>3.4266106058957302E-2</v>
      </c>
      <c r="F1077" s="17"/>
      <c r="G1077" s="17">
        <v>6.10353147376256E-2</v>
      </c>
      <c r="H1077" s="17">
        <v>2.39222287336185E-2</v>
      </c>
      <c r="I1077" s="17">
        <v>4.5533322355933797E-2</v>
      </c>
      <c r="J1077" s="17">
        <v>1.15427917777991E-2</v>
      </c>
      <c r="K1077" s="17">
        <v>3.8719076736879902E-2</v>
      </c>
      <c r="L1077" s="17">
        <v>3.3662807261815503E-2</v>
      </c>
      <c r="M1077" s="17"/>
      <c r="N1077" s="17">
        <v>3.3423117165798398E-2</v>
      </c>
      <c r="O1077" s="17">
        <v>3.2731900323009003E-2</v>
      </c>
      <c r="P1077" s="17">
        <v>2.6781206630554801E-2</v>
      </c>
      <c r="Q1077" s="17">
        <v>4.9104753809167401E-2</v>
      </c>
      <c r="R1077" s="17"/>
      <c r="S1077" s="17">
        <v>4.1821015818263099E-2</v>
      </c>
      <c r="T1077" s="17">
        <v>2.9704272564858001E-2</v>
      </c>
      <c r="U1077" s="17">
        <v>4.0878017929451803E-2</v>
      </c>
      <c r="V1077" s="17"/>
      <c r="W1077" s="17">
        <v>4.5555912272342403E-2</v>
      </c>
      <c r="X1077" s="17">
        <v>1.74790139472852E-2</v>
      </c>
      <c r="Y1077" s="17">
        <v>6.8903549184189603E-2</v>
      </c>
      <c r="Z1077" s="17">
        <v>0.109198236592727</v>
      </c>
      <c r="AA1077" s="17">
        <v>3.1402538747326202E-2</v>
      </c>
      <c r="AB1077" s="17"/>
      <c r="AC1077" s="17">
        <v>4.8142763558470497E-2</v>
      </c>
      <c r="AD1077" s="17">
        <v>2.7965941956465901E-2</v>
      </c>
      <c r="AE1077" s="17">
        <v>1.81844691083697E-2</v>
      </c>
    </row>
    <row r="1078" spans="2:31" x14ac:dyDescent="0.35">
      <c r="B1078" t="s">
        <v>113</v>
      </c>
      <c r="C1078" s="17">
        <v>0.72149449087517703</v>
      </c>
      <c r="D1078" s="17">
        <v>0.74752618797022796</v>
      </c>
      <c r="E1078" s="17">
        <v>0.69491462431149098</v>
      </c>
      <c r="F1078" s="17"/>
      <c r="G1078" s="17">
        <v>0.61713891490371897</v>
      </c>
      <c r="H1078" s="17">
        <v>0.75107064665874601</v>
      </c>
      <c r="I1078" s="17">
        <v>0.69985057888818403</v>
      </c>
      <c r="J1078" s="17">
        <v>0.75032894912316805</v>
      </c>
      <c r="K1078" s="17">
        <v>0.72692737367292304</v>
      </c>
      <c r="L1078" s="17">
        <v>0.76709317360724905</v>
      </c>
      <c r="M1078" s="17"/>
      <c r="N1078" s="17">
        <v>0.78656451415852202</v>
      </c>
      <c r="O1078" s="17">
        <v>0.74893525341582601</v>
      </c>
      <c r="P1078" s="17">
        <v>0.69478579690452502</v>
      </c>
      <c r="Q1078" s="17">
        <v>0.60806730013649701</v>
      </c>
      <c r="R1078" s="17"/>
      <c r="S1078" s="17">
        <v>0.71514851893958298</v>
      </c>
      <c r="T1078" s="17">
        <v>0.77915821973119603</v>
      </c>
      <c r="U1078" s="17">
        <v>0.64448077587094699</v>
      </c>
      <c r="V1078" s="17"/>
      <c r="W1078" s="17">
        <v>0.70487247974818801</v>
      </c>
      <c r="X1078" s="17">
        <v>0.798459142464225</v>
      </c>
      <c r="Y1078" s="17">
        <v>0.72067042480313503</v>
      </c>
      <c r="Z1078" s="17">
        <v>0.69277009885759699</v>
      </c>
      <c r="AA1078" s="17">
        <v>0.64743333518941304</v>
      </c>
      <c r="AB1078" s="17"/>
      <c r="AC1078" s="17">
        <v>0.69081153486503899</v>
      </c>
      <c r="AD1078" s="17">
        <v>0.77477853359517501</v>
      </c>
      <c r="AE1078" s="17">
        <v>0.807742230946493</v>
      </c>
    </row>
    <row r="1079" spans="2:31" x14ac:dyDescent="0.35">
      <c r="C1079" s="17"/>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c r="AD1079" s="17"/>
      <c r="AE1079" s="17"/>
    </row>
    <row r="1080" spans="2:31" x14ac:dyDescent="0.35">
      <c r="B1080" s="6" t="s">
        <v>466</v>
      </c>
      <c r="C1080" s="17"/>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c r="AD1080" s="17"/>
      <c r="AE1080" s="17"/>
    </row>
    <row r="1081" spans="2:31" x14ac:dyDescent="0.35">
      <c r="B1081" s="24" t="s">
        <v>60</v>
      </c>
      <c r="C1081" s="17"/>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c r="AD1081" s="17"/>
      <c r="AE1081" s="17"/>
    </row>
    <row r="1082" spans="2:31" x14ac:dyDescent="0.35">
      <c r="B1082" t="s">
        <v>133</v>
      </c>
      <c r="C1082" s="17">
        <v>0.55913334231715695</v>
      </c>
      <c r="D1082" s="17">
        <v>0.58071365601772895</v>
      </c>
      <c r="E1082" s="17">
        <v>0.53807348012188105</v>
      </c>
      <c r="F1082" s="17"/>
      <c r="G1082" s="17">
        <v>0.43403297069084201</v>
      </c>
      <c r="H1082" s="17">
        <v>0.51341420304894103</v>
      </c>
      <c r="I1082" s="17">
        <v>0.56325061182038305</v>
      </c>
      <c r="J1082" s="17">
        <v>0.62185721191322596</v>
      </c>
      <c r="K1082" s="17">
        <v>0.56992617591727401</v>
      </c>
      <c r="L1082" s="17">
        <v>0.618343365369036</v>
      </c>
      <c r="M1082" s="17"/>
      <c r="N1082" s="17">
        <v>0.525115830299974</v>
      </c>
      <c r="O1082" s="17">
        <v>0.57531705013780499</v>
      </c>
      <c r="P1082" s="17">
        <v>0.56390860172735402</v>
      </c>
      <c r="Q1082" s="17">
        <v>0.57269737844382995</v>
      </c>
      <c r="R1082" s="17"/>
      <c r="S1082" s="17">
        <v>0.57431547192562904</v>
      </c>
      <c r="T1082" s="17">
        <v>0.593608261065806</v>
      </c>
      <c r="U1082" s="17">
        <v>0.50947187227952395</v>
      </c>
      <c r="V1082" s="17"/>
      <c r="W1082" s="17">
        <v>0.56331031676020704</v>
      </c>
      <c r="X1082" s="17">
        <v>0.617720014682828</v>
      </c>
      <c r="Y1082" s="17">
        <v>0.46782650819281402</v>
      </c>
      <c r="Z1082" s="17">
        <v>0.60769374479998906</v>
      </c>
      <c r="AA1082" s="17">
        <v>0.490642795710927</v>
      </c>
      <c r="AB1082" s="17"/>
      <c r="AC1082" s="17">
        <v>0.52217607440636804</v>
      </c>
      <c r="AD1082" s="17">
        <v>0.61288760943143095</v>
      </c>
      <c r="AE1082" s="17">
        <v>0.48520409665157799</v>
      </c>
    </row>
    <row r="1083" spans="2:31" x14ac:dyDescent="0.35">
      <c r="B1083" t="s">
        <v>134</v>
      </c>
      <c r="C1083" s="17">
        <v>0.28991149265516297</v>
      </c>
      <c r="D1083" s="17">
        <v>0.28087833340935298</v>
      </c>
      <c r="E1083" s="17">
        <v>0.29806199464757099</v>
      </c>
      <c r="F1083" s="17"/>
      <c r="G1083" s="17">
        <v>0.28597138047796999</v>
      </c>
      <c r="H1083" s="17">
        <v>0.303737064719241</v>
      </c>
      <c r="I1083" s="17">
        <v>0.29805800821269302</v>
      </c>
      <c r="J1083" s="17">
        <v>0.237027325840695</v>
      </c>
      <c r="K1083" s="17">
        <v>0.33185953836844001</v>
      </c>
      <c r="L1083" s="17">
        <v>0.26920035427549099</v>
      </c>
      <c r="M1083" s="17"/>
      <c r="N1083" s="17">
        <v>0.35063868337844201</v>
      </c>
      <c r="O1083" s="17">
        <v>0.29960988614390899</v>
      </c>
      <c r="P1083" s="17">
        <v>0.30256770319655202</v>
      </c>
      <c r="Q1083" s="17">
        <v>0.19005707493828</v>
      </c>
      <c r="R1083" s="17"/>
      <c r="S1083" s="17">
        <v>0.28696307399030802</v>
      </c>
      <c r="T1083" s="17">
        <v>0.29347044080108398</v>
      </c>
      <c r="U1083" s="17">
        <v>0.27707889996294999</v>
      </c>
      <c r="V1083" s="17"/>
      <c r="W1083" s="17">
        <v>0.30883781432144303</v>
      </c>
      <c r="X1083" s="17">
        <v>0.250949392728471</v>
      </c>
      <c r="Y1083" s="17">
        <v>0.384652554608853</v>
      </c>
      <c r="Z1083" s="17">
        <v>0.28310801860728402</v>
      </c>
      <c r="AA1083" s="17">
        <v>0.31002328734034701</v>
      </c>
      <c r="AB1083" s="17"/>
      <c r="AC1083" s="17">
        <v>0.34173777975734199</v>
      </c>
      <c r="AD1083" s="17">
        <v>0.247405628011129</v>
      </c>
      <c r="AE1083" s="17">
        <v>0.40554412885566898</v>
      </c>
    </row>
    <row r="1084" spans="2:31" x14ac:dyDescent="0.35">
      <c r="B1084" t="s">
        <v>135</v>
      </c>
      <c r="C1084" s="17">
        <v>8.92049372580314E-2</v>
      </c>
      <c r="D1084" s="17">
        <v>8.4596129245079699E-2</v>
      </c>
      <c r="E1084" s="17">
        <v>9.4144662529014406E-2</v>
      </c>
      <c r="F1084" s="17"/>
      <c r="G1084" s="17">
        <v>0.173572390891513</v>
      </c>
      <c r="H1084" s="17">
        <v>0.13082090858098799</v>
      </c>
      <c r="I1084" s="17">
        <v>7.0391396433023695E-2</v>
      </c>
      <c r="J1084" s="17">
        <v>7.5161511354298605E-2</v>
      </c>
      <c r="K1084" s="17">
        <v>3.7924978161625801E-2</v>
      </c>
      <c r="L1084" s="17">
        <v>8.0581321447284499E-2</v>
      </c>
      <c r="M1084" s="17"/>
      <c r="N1084" s="17">
        <v>7.0311368554448694E-2</v>
      </c>
      <c r="O1084" s="17">
        <v>8.3325036901556598E-2</v>
      </c>
      <c r="P1084" s="17">
        <v>8.3090963531277304E-2</v>
      </c>
      <c r="Q1084" s="17">
        <v>0.13518548899648999</v>
      </c>
      <c r="R1084" s="17"/>
      <c r="S1084" s="17">
        <v>8.5126304436967296E-2</v>
      </c>
      <c r="T1084" s="17">
        <v>6.4494011919212793E-2</v>
      </c>
      <c r="U1084" s="17">
        <v>0.15063984826976601</v>
      </c>
      <c r="V1084" s="17"/>
      <c r="W1084" s="17">
        <v>7.7296396120100697E-2</v>
      </c>
      <c r="X1084" s="17">
        <v>8.2100064805748704E-2</v>
      </c>
      <c r="Y1084" s="17">
        <v>5.2558037158550001E-2</v>
      </c>
      <c r="Z1084" s="17">
        <v>0.109198236592727</v>
      </c>
      <c r="AA1084" s="17">
        <v>0.12267121188358</v>
      </c>
      <c r="AB1084" s="17"/>
      <c r="AC1084" s="17">
        <v>7.7730608033402898E-2</v>
      </c>
      <c r="AD1084" s="17">
        <v>7.3872162173693995E-2</v>
      </c>
      <c r="AE1084" s="17">
        <v>4.3449283991962101E-2</v>
      </c>
    </row>
    <row r="1085" spans="2:31" x14ac:dyDescent="0.35">
      <c r="B1085" t="s">
        <v>136</v>
      </c>
      <c r="C1085" s="17">
        <v>1.03249143911414E-2</v>
      </c>
      <c r="D1085" s="17">
        <v>1.1296542943384599E-2</v>
      </c>
      <c r="E1085" s="17">
        <v>9.4542824270524503E-3</v>
      </c>
      <c r="F1085" s="17"/>
      <c r="G1085" s="17">
        <v>2.3902926587124201E-2</v>
      </c>
      <c r="H1085" s="17">
        <v>0</v>
      </c>
      <c r="I1085" s="17">
        <v>7.2602249688339801E-3</v>
      </c>
      <c r="J1085" s="17">
        <v>1.3878023093079801E-2</v>
      </c>
      <c r="K1085" s="17">
        <v>1.935953836844E-2</v>
      </c>
      <c r="L1085" s="17">
        <v>0</v>
      </c>
      <c r="M1085" s="17"/>
      <c r="N1085" s="17">
        <v>9.3801768040313802E-3</v>
      </c>
      <c r="O1085" s="17">
        <v>6.8603939193459798E-3</v>
      </c>
      <c r="P1085" s="17">
        <v>1.1322797909920501E-2</v>
      </c>
      <c r="Q1085" s="17">
        <v>1.1937559041857299E-2</v>
      </c>
      <c r="R1085" s="17"/>
      <c r="S1085" s="17">
        <v>6.1579646996326098E-3</v>
      </c>
      <c r="T1085" s="17">
        <v>9.5026288460679995E-3</v>
      </c>
      <c r="U1085" s="17">
        <v>1.06182242642544E-2</v>
      </c>
      <c r="V1085" s="17"/>
      <c r="W1085" s="17">
        <v>1.32551115473316E-2</v>
      </c>
      <c r="X1085" s="17">
        <v>3.0168840367502201E-3</v>
      </c>
      <c r="Y1085" s="17">
        <v>2.2614181636253401E-2</v>
      </c>
      <c r="Z1085" s="17">
        <v>0</v>
      </c>
      <c r="AA1085" s="17">
        <v>7.3665203159696997E-3</v>
      </c>
      <c r="AB1085" s="17"/>
      <c r="AC1085" s="17">
        <v>1.5957569235773201E-2</v>
      </c>
      <c r="AD1085" s="17">
        <v>1.33094986488464E-2</v>
      </c>
      <c r="AE1085" s="17">
        <v>0</v>
      </c>
    </row>
    <row r="1086" spans="2:31" x14ac:dyDescent="0.35">
      <c r="B1086" t="s">
        <v>137</v>
      </c>
      <c r="C1086" s="17">
        <v>8.6961124908354996E-3</v>
      </c>
      <c r="D1086" s="17">
        <v>8.8147637321193597E-3</v>
      </c>
      <c r="E1086" s="17">
        <v>8.6333786139199901E-3</v>
      </c>
      <c r="F1086" s="17"/>
      <c r="G1086" s="17">
        <v>2.6320836559322901E-2</v>
      </c>
      <c r="H1086" s="17">
        <v>7.0263987293029103E-3</v>
      </c>
      <c r="I1086" s="17">
        <v>5.1688120697109801E-3</v>
      </c>
      <c r="J1086" s="17">
        <v>8.1066272041802594E-3</v>
      </c>
      <c r="K1086" s="17">
        <v>1.0430966939868501E-2</v>
      </c>
      <c r="L1086" s="17">
        <v>0</v>
      </c>
      <c r="M1086" s="17"/>
      <c r="N1086" s="17">
        <v>1.40118537549763E-2</v>
      </c>
      <c r="O1086" s="17">
        <v>6.8382655064251697E-3</v>
      </c>
      <c r="P1086" s="17">
        <v>0</v>
      </c>
      <c r="Q1086" s="17">
        <v>9.6546877783516907E-3</v>
      </c>
      <c r="R1086" s="17"/>
      <c r="S1086" s="17">
        <v>1.2038873440762E-2</v>
      </c>
      <c r="T1086" s="17">
        <v>6.4242652981661499E-3</v>
      </c>
      <c r="U1086" s="17">
        <v>7.4572934639824803E-3</v>
      </c>
      <c r="V1086" s="17"/>
      <c r="W1086" s="17">
        <v>8.8204093345881605E-3</v>
      </c>
      <c r="X1086" s="17">
        <v>7.2310649552675098E-3</v>
      </c>
      <c r="Y1086" s="17">
        <v>3.3880370273346498E-2</v>
      </c>
      <c r="Z1086" s="17">
        <v>0</v>
      </c>
      <c r="AA1086" s="17">
        <v>0</v>
      </c>
      <c r="AB1086" s="17"/>
      <c r="AC1086" s="17">
        <v>1.48745640517017E-2</v>
      </c>
      <c r="AD1086" s="17">
        <v>5.2880259511867899E-3</v>
      </c>
      <c r="AE1086" s="17">
        <v>2.2353206508829299E-2</v>
      </c>
    </row>
    <row r="1087" spans="2:31" x14ac:dyDescent="0.35">
      <c r="B1087" t="s">
        <v>96</v>
      </c>
      <c r="C1087" s="17">
        <v>4.2729200887671598E-2</v>
      </c>
      <c r="D1087" s="17">
        <v>3.3700574652334399E-2</v>
      </c>
      <c r="E1087" s="17">
        <v>5.1632201660561601E-2</v>
      </c>
      <c r="F1087" s="17"/>
      <c r="G1087" s="17">
        <v>5.6199494793228097E-2</v>
      </c>
      <c r="H1087" s="17">
        <v>4.50014249215272E-2</v>
      </c>
      <c r="I1087" s="17">
        <v>5.5870946495355803E-2</v>
      </c>
      <c r="J1087" s="17">
        <v>4.39693005945202E-2</v>
      </c>
      <c r="K1087" s="17">
        <v>3.0498802244351499E-2</v>
      </c>
      <c r="L1087" s="17">
        <v>3.1874958908188401E-2</v>
      </c>
      <c r="M1087" s="17"/>
      <c r="N1087" s="17">
        <v>3.05420872081274E-2</v>
      </c>
      <c r="O1087" s="17">
        <v>2.8049367390958299E-2</v>
      </c>
      <c r="P1087" s="17">
        <v>3.9109933634895497E-2</v>
      </c>
      <c r="Q1087" s="17">
        <v>8.0467810801190101E-2</v>
      </c>
      <c r="R1087" s="17"/>
      <c r="S1087" s="17">
        <v>3.5398311506701301E-2</v>
      </c>
      <c r="T1087" s="17">
        <v>3.2500392069662903E-2</v>
      </c>
      <c r="U1087" s="17">
        <v>4.4733861759523402E-2</v>
      </c>
      <c r="V1087" s="17"/>
      <c r="W1087" s="17">
        <v>2.8479951916329498E-2</v>
      </c>
      <c r="X1087" s="17">
        <v>3.8982578790934801E-2</v>
      </c>
      <c r="Y1087" s="17">
        <v>3.8468348130183301E-2</v>
      </c>
      <c r="Z1087" s="17">
        <v>0</v>
      </c>
      <c r="AA1087" s="17">
        <v>6.9296184749176301E-2</v>
      </c>
      <c r="AB1087" s="17"/>
      <c r="AC1087" s="17">
        <v>2.7523404515411701E-2</v>
      </c>
      <c r="AD1087" s="17">
        <v>4.7237075783712501E-2</v>
      </c>
      <c r="AE1087" s="17">
        <v>4.3449283991962101E-2</v>
      </c>
    </row>
    <row r="1088" spans="2:31" x14ac:dyDescent="0.35">
      <c r="B1088" t="s">
        <v>138</v>
      </c>
      <c r="C1088" s="17">
        <v>0.84904483497231997</v>
      </c>
      <c r="D1088" s="17">
        <v>0.86159198942708204</v>
      </c>
      <c r="E1088" s="17">
        <v>0.83613547476945105</v>
      </c>
      <c r="F1088" s="17"/>
      <c r="G1088" s="17">
        <v>0.72000435116881101</v>
      </c>
      <c r="H1088" s="17">
        <v>0.81715126776818103</v>
      </c>
      <c r="I1088" s="17">
        <v>0.86130862003307596</v>
      </c>
      <c r="J1088" s="17">
        <v>0.85888453775392104</v>
      </c>
      <c r="K1088" s="17">
        <v>0.90178571428571397</v>
      </c>
      <c r="L1088" s="17">
        <v>0.88754371964452705</v>
      </c>
      <c r="M1088" s="17"/>
      <c r="N1088" s="17">
        <v>0.87575451367841595</v>
      </c>
      <c r="O1088" s="17">
        <v>0.87492693628171403</v>
      </c>
      <c r="P1088" s="17">
        <v>0.86647630492390704</v>
      </c>
      <c r="Q1088" s="17">
        <v>0.76275445338211001</v>
      </c>
      <c r="R1088" s="17"/>
      <c r="S1088" s="17">
        <v>0.861278545915937</v>
      </c>
      <c r="T1088" s="17">
        <v>0.88707870186688997</v>
      </c>
      <c r="U1088" s="17">
        <v>0.78655077224247305</v>
      </c>
      <c r="V1088" s="17"/>
      <c r="W1088" s="17">
        <v>0.87214813108165001</v>
      </c>
      <c r="X1088" s="17">
        <v>0.86866940741129905</v>
      </c>
      <c r="Y1088" s="17">
        <v>0.85247906280166696</v>
      </c>
      <c r="Z1088" s="17">
        <v>0.89080176340727302</v>
      </c>
      <c r="AA1088" s="17">
        <v>0.80066608305127396</v>
      </c>
      <c r="AB1088" s="17"/>
      <c r="AC1088" s="17">
        <v>0.86391385416371003</v>
      </c>
      <c r="AD1088" s="17">
        <v>0.86029323744256003</v>
      </c>
      <c r="AE1088" s="17">
        <v>0.89074822550724697</v>
      </c>
    </row>
    <row r="1089" spans="2:31" x14ac:dyDescent="0.35">
      <c r="B1089" t="s">
        <v>139</v>
      </c>
      <c r="C1089" s="17">
        <v>1.9021026881976901E-2</v>
      </c>
      <c r="D1089" s="17">
        <v>2.0111306675503999E-2</v>
      </c>
      <c r="E1089" s="17">
        <v>1.80876610409724E-2</v>
      </c>
      <c r="F1089" s="17"/>
      <c r="G1089" s="17">
        <v>5.0223763146446998E-2</v>
      </c>
      <c r="H1089" s="17">
        <v>7.0263987293029103E-3</v>
      </c>
      <c r="I1089" s="17">
        <v>1.2429037038544999E-2</v>
      </c>
      <c r="J1089" s="17">
        <v>2.19846502972601E-2</v>
      </c>
      <c r="K1089" s="17">
        <v>2.9790505308308499E-2</v>
      </c>
      <c r="L1089" s="17">
        <v>0</v>
      </c>
      <c r="M1089" s="17"/>
      <c r="N1089" s="17">
        <v>2.3392030559007699E-2</v>
      </c>
      <c r="O1089" s="17">
        <v>1.36986594257712E-2</v>
      </c>
      <c r="P1089" s="17">
        <v>1.1322797909920501E-2</v>
      </c>
      <c r="Q1089" s="17">
        <v>2.1592246820209E-2</v>
      </c>
      <c r="R1089" s="17"/>
      <c r="S1089" s="17">
        <v>1.8196838140394599E-2</v>
      </c>
      <c r="T1089" s="17">
        <v>1.5926894144234101E-2</v>
      </c>
      <c r="U1089" s="17">
        <v>1.8075517728236901E-2</v>
      </c>
      <c r="V1089" s="17"/>
      <c r="W1089" s="17">
        <v>2.2075520881919799E-2</v>
      </c>
      <c r="X1089" s="17">
        <v>1.02479489920177E-2</v>
      </c>
      <c r="Y1089" s="17">
        <v>5.6494551909599899E-2</v>
      </c>
      <c r="Z1089" s="17">
        <v>0</v>
      </c>
      <c r="AA1089" s="17">
        <v>7.3665203159696997E-3</v>
      </c>
      <c r="AB1089" s="17"/>
      <c r="AC1089" s="17">
        <v>3.0832133287474899E-2</v>
      </c>
      <c r="AD1089" s="17">
        <v>1.8597524600033201E-2</v>
      </c>
      <c r="AE1089" s="17">
        <v>2.2353206508829299E-2</v>
      </c>
    </row>
    <row r="1090" spans="2:31" x14ac:dyDescent="0.35">
      <c r="B1090" t="s">
        <v>113</v>
      </c>
      <c r="C1090" s="17">
        <v>0.83002380809034304</v>
      </c>
      <c r="D1090" s="17">
        <v>0.84148068275157795</v>
      </c>
      <c r="E1090" s="17">
        <v>0.81804781372847901</v>
      </c>
      <c r="F1090" s="17"/>
      <c r="G1090" s="17">
        <v>0.66978058802236395</v>
      </c>
      <c r="H1090" s="17">
        <v>0.81012486903887804</v>
      </c>
      <c r="I1090" s="17">
        <v>0.84887958299453103</v>
      </c>
      <c r="J1090" s="17">
        <v>0.836899887456661</v>
      </c>
      <c r="K1090" s="17">
        <v>0.87199520897740601</v>
      </c>
      <c r="L1090" s="17">
        <v>0.88754371964452705</v>
      </c>
      <c r="M1090" s="17"/>
      <c r="N1090" s="17">
        <v>0.85236248311940799</v>
      </c>
      <c r="O1090" s="17">
        <v>0.86122827685594305</v>
      </c>
      <c r="P1090" s="17">
        <v>0.85515350701398596</v>
      </c>
      <c r="Q1090" s="17">
        <v>0.74116220656190102</v>
      </c>
      <c r="R1090" s="17"/>
      <c r="S1090" s="17">
        <v>0.84308170777554203</v>
      </c>
      <c r="T1090" s="17">
        <v>0.87115180772265599</v>
      </c>
      <c r="U1090" s="17">
        <v>0.76847525451423604</v>
      </c>
      <c r="V1090" s="17"/>
      <c r="W1090" s="17">
        <v>0.85007261019973002</v>
      </c>
      <c r="X1090" s="17">
        <v>0.85842145841928097</v>
      </c>
      <c r="Y1090" s="17">
        <v>0.79598451089206701</v>
      </c>
      <c r="Z1090" s="17">
        <v>0.89080176340727302</v>
      </c>
      <c r="AA1090" s="17">
        <v>0.793299562735304</v>
      </c>
      <c r="AB1090" s="17"/>
      <c r="AC1090" s="17">
        <v>0.833081720876236</v>
      </c>
      <c r="AD1090" s="17">
        <v>0.84169571284252698</v>
      </c>
      <c r="AE1090" s="17">
        <v>0.86839501899841698</v>
      </c>
    </row>
    <row r="1091" spans="2:31" x14ac:dyDescent="0.35">
      <c r="C1091" s="17"/>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c r="AD1091" s="17"/>
      <c r="AE1091" s="17"/>
    </row>
    <row r="1092" spans="2:31" x14ac:dyDescent="0.35">
      <c r="B1092" s="6" t="s">
        <v>467</v>
      </c>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c r="AD1092" s="17"/>
      <c r="AE1092" s="17"/>
    </row>
    <row r="1093" spans="2:31" x14ac:dyDescent="0.35">
      <c r="B1093" s="24" t="s">
        <v>60</v>
      </c>
      <c r="C1093" s="17"/>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c r="AD1093" s="17"/>
      <c r="AE1093" s="17"/>
    </row>
    <row r="1094" spans="2:31" x14ac:dyDescent="0.35">
      <c r="B1094" t="s">
        <v>133</v>
      </c>
      <c r="C1094" s="17">
        <v>0.30463765287856698</v>
      </c>
      <c r="D1094" s="17">
        <v>0.31271008250115601</v>
      </c>
      <c r="E1094" s="17">
        <v>0.29503119002571299</v>
      </c>
      <c r="F1094" s="17"/>
      <c r="G1094" s="17">
        <v>0.319354157699619</v>
      </c>
      <c r="H1094" s="17">
        <v>0.31935570590422602</v>
      </c>
      <c r="I1094" s="17">
        <v>0.374723643343085</v>
      </c>
      <c r="J1094" s="17">
        <v>0.31433883734879398</v>
      </c>
      <c r="K1094" s="17">
        <v>0.28058460388356299</v>
      </c>
      <c r="L1094" s="17">
        <v>0.241846068160887</v>
      </c>
      <c r="M1094" s="17"/>
      <c r="N1094" s="17">
        <v>0.29385126140898798</v>
      </c>
      <c r="O1094" s="17">
        <v>0.33327232707958598</v>
      </c>
      <c r="P1094" s="17">
        <v>0.28901061102674103</v>
      </c>
      <c r="Q1094" s="17">
        <v>0.28707334902502002</v>
      </c>
      <c r="R1094" s="17"/>
      <c r="S1094" s="17">
        <v>0.292553486683165</v>
      </c>
      <c r="T1094" s="17">
        <v>0.31705619165893201</v>
      </c>
      <c r="U1094" s="17">
        <v>0.30608936968704198</v>
      </c>
      <c r="V1094" s="17"/>
      <c r="W1094" s="17">
        <v>0.30216605122080498</v>
      </c>
      <c r="X1094" s="17">
        <v>0.34735282292387798</v>
      </c>
      <c r="Y1094" s="17">
        <v>0.32157088241125897</v>
      </c>
      <c r="Z1094" s="17">
        <v>0.57310536157113601</v>
      </c>
      <c r="AA1094" s="17">
        <v>0.25670461876981099</v>
      </c>
      <c r="AB1094" s="17"/>
      <c r="AC1094" s="17">
        <v>0.32087143475539298</v>
      </c>
      <c r="AD1094" s="17">
        <v>0.32724632187704</v>
      </c>
      <c r="AE1094" s="17">
        <v>0.35909677857345002</v>
      </c>
    </row>
    <row r="1095" spans="2:31" x14ac:dyDescent="0.35">
      <c r="B1095" t="s">
        <v>134</v>
      </c>
      <c r="C1095" s="17">
        <v>0.379174545155817</v>
      </c>
      <c r="D1095" s="17">
        <v>0.38310323614207198</v>
      </c>
      <c r="E1095" s="17">
        <v>0.37542637602006501</v>
      </c>
      <c r="F1095" s="17"/>
      <c r="G1095" s="17">
        <v>0.36849171183052098</v>
      </c>
      <c r="H1095" s="17">
        <v>0.40360934583730801</v>
      </c>
      <c r="I1095" s="17">
        <v>0.336450545955986</v>
      </c>
      <c r="J1095" s="17">
        <v>0.36770092956731298</v>
      </c>
      <c r="K1095" s="17">
        <v>0.35192737367292298</v>
      </c>
      <c r="L1095" s="17">
        <v>0.44014511120549199</v>
      </c>
      <c r="M1095" s="17"/>
      <c r="N1095" s="17">
        <v>0.43069807383130498</v>
      </c>
      <c r="O1095" s="17">
        <v>0.343070753940317</v>
      </c>
      <c r="P1095" s="17">
        <v>0.40104842832041798</v>
      </c>
      <c r="Q1095" s="17">
        <v>0.33830424519048202</v>
      </c>
      <c r="R1095" s="17"/>
      <c r="S1095" s="17">
        <v>0.35847520342797201</v>
      </c>
      <c r="T1095" s="17">
        <v>0.41953561230562098</v>
      </c>
      <c r="U1095" s="17">
        <v>0.325952016403596</v>
      </c>
      <c r="V1095" s="17"/>
      <c r="W1095" s="17">
        <v>0.37928422498130399</v>
      </c>
      <c r="X1095" s="17">
        <v>0.403983228563222</v>
      </c>
      <c r="Y1095" s="17">
        <v>0.42298773490142</v>
      </c>
      <c r="Z1095" s="17">
        <v>0.19291905202697299</v>
      </c>
      <c r="AA1095" s="17">
        <v>0.35589155005222201</v>
      </c>
      <c r="AB1095" s="17"/>
      <c r="AC1095" s="17">
        <v>0.36667899414757998</v>
      </c>
      <c r="AD1095" s="17">
        <v>0.383190441667981</v>
      </c>
      <c r="AE1095" s="17">
        <v>0.48558694820885301</v>
      </c>
    </row>
    <row r="1096" spans="2:31" x14ac:dyDescent="0.35">
      <c r="B1096" t="s">
        <v>135</v>
      </c>
      <c r="C1096" s="17">
        <v>0.20539787979734001</v>
      </c>
      <c r="D1096" s="17">
        <v>0.21625557180468999</v>
      </c>
      <c r="E1096" s="17">
        <v>0.19619647507490301</v>
      </c>
      <c r="F1096" s="17"/>
      <c r="G1096" s="17">
        <v>0.162622752732903</v>
      </c>
      <c r="H1096" s="17">
        <v>0.185691764777528</v>
      </c>
      <c r="I1096" s="17">
        <v>0.177083917710217</v>
      </c>
      <c r="J1096" s="17">
        <v>0.220814071432335</v>
      </c>
      <c r="K1096" s="17">
        <v>0.24177972550747201</v>
      </c>
      <c r="L1096" s="17">
        <v>0.22680251288360601</v>
      </c>
      <c r="M1096" s="17"/>
      <c r="N1096" s="17">
        <v>0.190202118369663</v>
      </c>
      <c r="O1096" s="17">
        <v>0.21406935416128201</v>
      </c>
      <c r="P1096" s="17">
        <v>0.23308321206559399</v>
      </c>
      <c r="Q1096" s="17">
        <v>0.20065217757357701</v>
      </c>
      <c r="R1096" s="17"/>
      <c r="S1096" s="17">
        <v>0.237547737188713</v>
      </c>
      <c r="T1096" s="17">
        <v>0.17430318103828801</v>
      </c>
      <c r="U1096" s="17">
        <v>0.25162047031194401</v>
      </c>
      <c r="V1096" s="17"/>
      <c r="W1096" s="17">
        <v>0.213736288017876</v>
      </c>
      <c r="X1096" s="17">
        <v>0.166665296687525</v>
      </c>
      <c r="Y1096" s="17">
        <v>0.11795716788652499</v>
      </c>
      <c r="Z1096" s="17">
        <v>0.124777349809164</v>
      </c>
      <c r="AA1096" s="17">
        <v>0.25941908174623901</v>
      </c>
      <c r="AB1096" s="17"/>
      <c r="AC1096" s="17">
        <v>0.20921557753529699</v>
      </c>
      <c r="AD1096" s="17">
        <v>0.16520763820864201</v>
      </c>
      <c r="AE1096" s="17">
        <v>7.7658136608848599E-2</v>
      </c>
    </row>
    <row r="1097" spans="2:31" x14ac:dyDescent="0.35">
      <c r="B1097" t="s">
        <v>136</v>
      </c>
      <c r="C1097" s="17">
        <v>2.91749999909609E-2</v>
      </c>
      <c r="D1097" s="17">
        <v>2.3948775189446599E-2</v>
      </c>
      <c r="E1097" s="17">
        <v>3.4354539729076802E-2</v>
      </c>
      <c r="F1097" s="17"/>
      <c r="G1097" s="17">
        <v>3.8272299852885001E-2</v>
      </c>
      <c r="H1097" s="17">
        <v>2.10791961879087E-2</v>
      </c>
      <c r="I1097" s="17">
        <v>2.2766661177966899E-2</v>
      </c>
      <c r="J1097" s="17">
        <v>2.54208148708789E-2</v>
      </c>
      <c r="K1097" s="17">
        <v>4.3140461631559997E-2</v>
      </c>
      <c r="L1097" s="17">
        <v>2.3037820959086099E-2</v>
      </c>
      <c r="M1097" s="17"/>
      <c r="N1097" s="17">
        <v>3.2611554708973298E-2</v>
      </c>
      <c r="O1097" s="17">
        <v>2.8872890193527501E-2</v>
      </c>
      <c r="P1097" s="17">
        <v>2.2262221069585902E-2</v>
      </c>
      <c r="Q1097" s="17">
        <v>3.0997678108440199E-2</v>
      </c>
      <c r="R1097" s="17"/>
      <c r="S1097" s="17">
        <v>3.4660728423972699E-2</v>
      </c>
      <c r="T1097" s="17">
        <v>3.0480456698632401E-2</v>
      </c>
      <c r="U1097" s="17">
        <v>1.08126128994178E-2</v>
      </c>
      <c r="V1097" s="17"/>
      <c r="W1097" s="17">
        <v>4.2666216649697997E-2</v>
      </c>
      <c r="X1097" s="17">
        <v>1.07294247790685E-2</v>
      </c>
      <c r="Y1097" s="17">
        <v>7.0320606607257294E-2</v>
      </c>
      <c r="Z1097" s="17">
        <v>0</v>
      </c>
      <c r="AA1097" s="17">
        <v>1.1111159144512399E-2</v>
      </c>
      <c r="AB1097" s="17"/>
      <c r="AC1097" s="17">
        <v>3.1184147299871501E-2</v>
      </c>
      <c r="AD1097" s="17">
        <v>3.9206748739346098E-2</v>
      </c>
      <c r="AE1097" s="17">
        <v>1.9982558999064402E-2</v>
      </c>
    </row>
    <row r="1098" spans="2:31" x14ac:dyDescent="0.35">
      <c r="B1098" t="s">
        <v>137</v>
      </c>
      <c r="C1098" s="17">
        <v>1.8866482292335202E-2</v>
      </c>
      <c r="D1098" s="17">
        <v>2.2062466901664801E-2</v>
      </c>
      <c r="E1098" s="17">
        <v>1.5914220708276802E-2</v>
      </c>
      <c r="F1098" s="17"/>
      <c r="G1098" s="17">
        <v>3.4714478178302699E-2</v>
      </c>
      <c r="H1098" s="17">
        <v>0</v>
      </c>
      <c r="I1098" s="17">
        <v>1.2429037038544999E-2</v>
      </c>
      <c r="J1098" s="17">
        <v>1.9649418981979399E-2</v>
      </c>
      <c r="K1098" s="17">
        <v>2.1570230815779998E-2</v>
      </c>
      <c r="L1098" s="17">
        <v>2.3037820959086099E-2</v>
      </c>
      <c r="M1098" s="17"/>
      <c r="N1098" s="17">
        <v>8.2736675726797597E-3</v>
      </c>
      <c r="O1098" s="17">
        <v>3.6474241113927101E-2</v>
      </c>
      <c r="P1098" s="17">
        <v>1.2070566837186301E-2</v>
      </c>
      <c r="Q1098" s="17">
        <v>2.06492169847933E-2</v>
      </c>
      <c r="R1098" s="17"/>
      <c r="S1098" s="17">
        <v>2.59523381260835E-2</v>
      </c>
      <c r="T1098" s="17">
        <v>1.0254566107088799E-2</v>
      </c>
      <c r="U1098" s="17">
        <v>3.2313696000912398E-2</v>
      </c>
      <c r="V1098" s="17"/>
      <c r="W1098" s="17">
        <v>2.1218673628709099E-2</v>
      </c>
      <c r="X1098" s="17">
        <v>1.19713742514419E-2</v>
      </c>
      <c r="Y1098" s="17">
        <v>1.2595420803570101E-2</v>
      </c>
      <c r="Z1098" s="17">
        <v>0.109198236592727</v>
      </c>
      <c r="AA1098" s="17">
        <v>2.29864793625374E-2</v>
      </c>
      <c r="AB1098" s="17"/>
      <c r="AC1098" s="17">
        <v>2.67928584359968E-2</v>
      </c>
      <c r="AD1098" s="17">
        <v>1.12225432292056E-2</v>
      </c>
      <c r="AE1098" s="17">
        <v>1.42262936178221E-2</v>
      </c>
    </row>
    <row r="1099" spans="2:31" x14ac:dyDescent="0.35">
      <c r="B1099" t="s">
        <v>96</v>
      </c>
      <c r="C1099" s="17">
        <v>6.2748439884980398E-2</v>
      </c>
      <c r="D1099" s="17">
        <v>4.1919867460970303E-2</v>
      </c>
      <c r="E1099" s="17">
        <v>8.3077198441965594E-2</v>
      </c>
      <c r="F1099" s="17"/>
      <c r="G1099" s="17">
        <v>7.6544599705769906E-2</v>
      </c>
      <c r="H1099" s="17">
        <v>7.0263987293029101E-2</v>
      </c>
      <c r="I1099" s="17">
        <v>7.6546194774199702E-2</v>
      </c>
      <c r="J1099" s="17">
        <v>5.2075927798700399E-2</v>
      </c>
      <c r="K1099" s="17">
        <v>6.0997604488702901E-2</v>
      </c>
      <c r="L1099" s="17">
        <v>4.5130665831841797E-2</v>
      </c>
      <c r="M1099" s="17"/>
      <c r="N1099" s="17">
        <v>4.4363324108390799E-2</v>
      </c>
      <c r="O1099" s="17">
        <v>4.4240433511360602E-2</v>
      </c>
      <c r="P1099" s="17">
        <v>4.2524960680474497E-2</v>
      </c>
      <c r="Q1099" s="17">
        <v>0.122323333117688</v>
      </c>
      <c r="R1099" s="17"/>
      <c r="S1099" s="17">
        <v>5.0810506150093603E-2</v>
      </c>
      <c r="T1099" s="17">
        <v>4.83699921914377E-2</v>
      </c>
      <c r="U1099" s="17">
        <v>7.3211834697087294E-2</v>
      </c>
      <c r="V1099" s="17"/>
      <c r="W1099" s="17">
        <v>4.09285455016066E-2</v>
      </c>
      <c r="X1099" s="17">
        <v>5.9297852794865102E-2</v>
      </c>
      <c r="Y1099" s="17">
        <v>5.4568187389968E-2</v>
      </c>
      <c r="Z1099" s="17">
        <v>0</v>
      </c>
      <c r="AA1099" s="17">
        <v>9.3887110924678205E-2</v>
      </c>
      <c r="AB1099" s="17"/>
      <c r="AC1099" s="17">
        <v>4.5256987825863099E-2</v>
      </c>
      <c r="AD1099" s="17">
        <v>7.3926306277785805E-2</v>
      </c>
      <c r="AE1099" s="17">
        <v>4.3449283991962101E-2</v>
      </c>
    </row>
    <row r="1100" spans="2:31" x14ac:dyDescent="0.35">
      <c r="B1100" t="s">
        <v>138</v>
      </c>
      <c r="C1100" s="17">
        <v>0.68381219803438398</v>
      </c>
      <c r="D1100" s="17">
        <v>0.69581331864322804</v>
      </c>
      <c r="E1100" s="17">
        <v>0.670457566045778</v>
      </c>
      <c r="F1100" s="17"/>
      <c r="G1100" s="17">
        <v>0.68784586953013904</v>
      </c>
      <c r="H1100" s="17">
        <v>0.72296505174153403</v>
      </c>
      <c r="I1100" s="17">
        <v>0.71117418929907095</v>
      </c>
      <c r="J1100" s="17">
        <v>0.68203976691610702</v>
      </c>
      <c r="K1100" s="17">
        <v>0.63251197755648603</v>
      </c>
      <c r="L1100" s="17">
        <v>0.68199117936637998</v>
      </c>
      <c r="M1100" s="17"/>
      <c r="N1100" s="17">
        <v>0.72454933524029297</v>
      </c>
      <c r="O1100" s="17">
        <v>0.67634308101990304</v>
      </c>
      <c r="P1100" s="17">
        <v>0.69005903934715895</v>
      </c>
      <c r="Q1100" s="17">
        <v>0.62537759421550199</v>
      </c>
      <c r="R1100" s="17"/>
      <c r="S1100" s="17">
        <v>0.65102869011113795</v>
      </c>
      <c r="T1100" s="17">
        <v>0.73659180396455304</v>
      </c>
      <c r="U1100" s="17">
        <v>0.63204138609063798</v>
      </c>
      <c r="V1100" s="17"/>
      <c r="W1100" s="17">
        <v>0.68145027620210996</v>
      </c>
      <c r="X1100" s="17">
        <v>0.75133605148710003</v>
      </c>
      <c r="Y1100" s="17">
        <v>0.74455861731267903</v>
      </c>
      <c r="Z1100" s="17">
        <v>0.76602441359810902</v>
      </c>
      <c r="AA1100" s="17">
        <v>0.61259616882203405</v>
      </c>
      <c r="AB1100" s="17"/>
      <c r="AC1100" s="17">
        <v>0.68755042890297202</v>
      </c>
      <c r="AD1100" s="17">
        <v>0.71043676354502105</v>
      </c>
      <c r="AE1100" s="17">
        <v>0.84468372678230297</v>
      </c>
    </row>
    <row r="1101" spans="2:31" x14ac:dyDescent="0.35">
      <c r="B1101" t="s">
        <v>139</v>
      </c>
      <c r="C1101" s="17">
        <v>4.8041482283296098E-2</v>
      </c>
      <c r="D1101" s="17">
        <v>4.6011242091111397E-2</v>
      </c>
      <c r="E1101" s="17">
        <v>5.02687604373536E-2</v>
      </c>
      <c r="F1101" s="17"/>
      <c r="G1101" s="17">
        <v>7.2986778031187693E-2</v>
      </c>
      <c r="H1101" s="17">
        <v>2.10791961879087E-2</v>
      </c>
      <c r="I1101" s="17">
        <v>3.5195698216511903E-2</v>
      </c>
      <c r="J1101" s="17">
        <v>4.5070233852858299E-2</v>
      </c>
      <c r="K1101" s="17">
        <v>6.4710692447340096E-2</v>
      </c>
      <c r="L1101" s="17">
        <v>4.6075641918172199E-2</v>
      </c>
      <c r="M1101" s="17"/>
      <c r="N1101" s="17">
        <v>4.0885222281653102E-2</v>
      </c>
      <c r="O1101" s="17">
        <v>6.5347131307454703E-2</v>
      </c>
      <c r="P1101" s="17">
        <v>3.4332787906772202E-2</v>
      </c>
      <c r="Q1101" s="17">
        <v>5.1646895093233502E-2</v>
      </c>
      <c r="R1101" s="17"/>
      <c r="S1101" s="17">
        <v>6.0613066550056202E-2</v>
      </c>
      <c r="T1101" s="17">
        <v>4.0735022805721201E-2</v>
      </c>
      <c r="U1101" s="17">
        <v>4.3126308900330201E-2</v>
      </c>
      <c r="V1101" s="17"/>
      <c r="W1101" s="17">
        <v>6.3884890278407103E-2</v>
      </c>
      <c r="X1101" s="17">
        <v>2.27007990305104E-2</v>
      </c>
      <c r="Y1101" s="17">
        <v>8.29160274108275E-2</v>
      </c>
      <c r="Z1101" s="17">
        <v>0.109198236592727</v>
      </c>
      <c r="AA1101" s="17">
        <v>3.40976385070497E-2</v>
      </c>
      <c r="AB1101" s="17"/>
      <c r="AC1101" s="17">
        <v>5.7977005735868302E-2</v>
      </c>
      <c r="AD1101" s="17">
        <v>5.0429291968551698E-2</v>
      </c>
      <c r="AE1101" s="17">
        <v>3.4208852616886498E-2</v>
      </c>
    </row>
    <row r="1102" spans="2:31" x14ac:dyDescent="0.35">
      <c r="B1102" t="s">
        <v>113</v>
      </c>
      <c r="C1102" s="17">
        <v>0.63577071575108701</v>
      </c>
      <c r="D1102" s="17">
        <v>0.64980207655211597</v>
      </c>
      <c r="E1102" s="17">
        <v>0.62018880560842404</v>
      </c>
      <c r="F1102" s="17"/>
      <c r="G1102" s="17">
        <v>0.61485909149895102</v>
      </c>
      <c r="H1102" s="17">
        <v>0.70188585555362504</v>
      </c>
      <c r="I1102" s="17">
        <v>0.67597849108255903</v>
      </c>
      <c r="J1102" s="17">
        <v>0.63696953306324799</v>
      </c>
      <c r="K1102" s="17">
        <v>0.56780128510914596</v>
      </c>
      <c r="L1102" s="17">
        <v>0.63591553744820695</v>
      </c>
      <c r="M1102" s="17"/>
      <c r="N1102" s="17">
        <v>0.68366411295864005</v>
      </c>
      <c r="O1102" s="17">
        <v>0.61099594971244797</v>
      </c>
      <c r="P1102" s="17">
        <v>0.65572625144038699</v>
      </c>
      <c r="Q1102" s="17">
        <v>0.57373069912226804</v>
      </c>
      <c r="R1102" s="17"/>
      <c r="S1102" s="17">
        <v>0.59041562356108102</v>
      </c>
      <c r="T1102" s="17">
        <v>0.69585678115883098</v>
      </c>
      <c r="U1102" s="17">
        <v>0.588915077190308</v>
      </c>
      <c r="V1102" s="17"/>
      <c r="W1102" s="17">
        <v>0.61756538592370303</v>
      </c>
      <c r="X1102" s="17">
        <v>0.72863525245659</v>
      </c>
      <c r="Y1102" s="17">
        <v>0.66164258990185199</v>
      </c>
      <c r="Z1102" s="17">
        <v>0.65682617700538204</v>
      </c>
      <c r="AA1102" s="17">
        <v>0.57849853031498399</v>
      </c>
      <c r="AB1102" s="17"/>
      <c r="AC1102" s="17">
        <v>0.62957342316710396</v>
      </c>
      <c r="AD1102" s="17">
        <v>0.660007471576469</v>
      </c>
      <c r="AE1102" s="17">
        <v>0.81047487416541597</v>
      </c>
    </row>
    <row r="1103" spans="2:31" x14ac:dyDescent="0.35">
      <c r="C1103" s="17"/>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c r="AD1103" s="17"/>
      <c r="AE1103" s="17"/>
    </row>
    <row r="1104" spans="2:31" x14ac:dyDescent="0.35">
      <c r="B1104" s="6" t="s">
        <v>469</v>
      </c>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c r="AD1104" s="17"/>
      <c r="AE1104" s="17"/>
    </row>
    <row r="1105" spans="2:31" x14ac:dyDescent="0.35">
      <c r="B1105" s="24" t="s">
        <v>470</v>
      </c>
      <c r="C1105" s="17"/>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c r="AD1105" s="17"/>
      <c r="AE1105" s="17"/>
    </row>
    <row r="1106" spans="2:31" x14ac:dyDescent="0.35">
      <c r="B1106" t="s">
        <v>133</v>
      </c>
      <c r="C1106" s="17">
        <v>0.123395736212194</v>
      </c>
      <c r="D1106" s="17">
        <v>0.13961046248679801</v>
      </c>
      <c r="E1106" s="17">
        <v>0.107695260871466</v>
      </c>
      <c r="F1106" s="17"/>
      <c r="G1106" s="17">
        <v>0.139869502363899</v>
      </c>
      <c r="H1106" s="17">
        <v>0.27131185316692202</v>
      </c>
      <c r="I1106" s="17">
        <v>0.17770778489399799</v>
      </c>
      <c r="J1106" s="17">
        <v>9.6916672426829498E-2</v>
      </c>
      <c r="K1106" s="17">
        <v>9.1114634355760393E-2</v>
      </c>
      <c r="L1106" s="17">
        <v>1.5442314124957101E-2</v>
      </c>
      <c r="M1106" s="17"/>
      <c r="N1106" s="17">
        <v>0.113646111198064</v>
      </c>
      <c r="O1106" s="17">
        <v>0.17761565910577601</v>
      </c>
      <c r="P1106" s="17">
        <v>0.120049518890778</v>
      </c>
      <c r="Q1106" s="17">
        <v>8.5630261727969406E-2</v>
      </c>
      <c r="R1106" s="17"/>
      <c r="S1106" s="17">
        <v>9.2252748824719705E-2</v>
      </c>
      <c r="T1106" s="17">
        <v>0.16193867878017901</v>
      </c>
      <c r="U1106" s="17">
        <v>0.11063970406842399</v>
      </c>
      <c r="V1106" s="17"/>
      <c r="W1106" s="17">
        <v>0.12723451279751499</v>
      </c>
      <c r="X1106" s="17">
        <v>0.15822100495306801</v>
      </c>
      <c r="Y1106" s="17">
        <v>0.107521630432413</v>
      </c>
      <c r="Z1106" s="17">
        <v>0</v>
      </c>
      <c r="AA1106" s="17">
        <v>0.11990945070306799</v>
      </c>
      <c r="AB1106" s="17"/>
      <c r="AC1106" s="17">
        <v>0.182186587869341</v>
      </c>
      <c r="AD1106" s="17">
        <v>0.14231099045538301</v>
      </c>
      <c r="AE1106" s="17">
        <v>9.9843257108751401E-2</v>
      </c>
    </row>
    <row r="1107" spans="2:31" x14ac:dyDescent="0.35">
      <c r="B1107" t="s">
        <v>134</v>
      </c>
      <c r="C1107" s="17">
        <v>0.232152486340958</v>
      </c>
      <c r="D1107" s="17">
        <v>0.23376633891606899</v>
      </c>
      <c r="E1107" s="17">
        <v>0.225157282166426</v>
      </c>
      <c r="F1107" s="17"/>
      <c r="G1107" s="17">
        <v>0.247334079569447</v>
      </c>
      <c r="H1107" s="17">
        <v>0.28001100362299902</v>
      </c>
      <c r="I1107" s="17">
        <v>0.33024717404263398</v>
      </c>
      <c r="J1107" s="17">
        <v>0.27515317432564301</v>
      </c>
      <c r="K1107" s="17">
        <v>0.12283063332541901</v>
      </c>
      <c r="L1107" s="17">
        <v>0.18271888175374101</v>
      </c>
      <c r="M1107" s="17"/>
      <c r="N1107" s="17">
        <v>0.23555236172704699</v>
      </c>
      <c r="O1107" s="17">
        <v>0.197050816924006</v>
      </c>
      <c r="P1107" s="17">
        <v>0.34820143390989</v>
      </c>
      <c r="Q1107" s="17">
        <v>0.18504146017495901</v>
      </c>
      <c r="R1107" s="17"/>
      <c r="S1107" s="17">
        <v>0.21105999137253501</v>
      </c>
      <c r="T1107" s="17">
        <v>0.25385099689795498</v>
      </c>
      <c r="U1107" s="17">
        <v>0.22842813039246301</v>
      </c>
      <c r="V1107" s="17"/>
      <c r="W1107" s="17">
        <v>0.179170207651069</v>
      </c>
      <c r="X1107" s="17">
        <v>0.27865146392149398</v>
      </c>
      <c r="Y1107" s="17">
        <v>0.30608885605173503</v>
      </c>
      <c r="Z1107" s="17">
        <v>0.50392320283294101</v>
      </c>
      <c r="AA1107" s="17">
        <v>0.15889488475423599</v>
      </c>
      <c r="AB1107" s="17"/>
      <c r="AC1107" s="17">
        <v>0.27465347219598102</v>
      </c>
      <c r="AD1107" s="17">
        <v>0.28403136707846799</v>
      </c>
      <c r="AE1107" s="17">
        <v>0.104643055442463</v>
      </c>
    </row>
    <row r="1108" spans="2:31" x14ac:dyDescent="0.35">
      <c r="B1108" t="s">
        <v>135</v>
      </c>
      <c r="C1108" s="17">
        <v>0.29571000344346299</v>
      </c>
      <c r="D1108" s="17">
        <v>0.25819923112956999</v>
      </c>
      <c r="E1108" s="17">
        <v>0.336078181718514</v>
      </c>
      <c r="F1108" s="17"/>
      <c r="G1108" s="17">
        <v>0.329640812762024</v>
      </c>
      <c r="H1108" s="17">
        <v>0.25241461864769299</v>
      </c>
      <c r="I1108" s="17">
        <v>0.31766297616995198</v>
      </c>
      <c r="J1108" s="17">
        <v>0.27479276414765902</v>
      </c>
      <c r="K1108" s="17">
        <v>0.313615220416885</v>
      </c>
      <c r="L1108" s="17">
        <v>0.27242703941542001</v>
      </c>
      <c r="M1108" s="17"/>
      <c r="N1108" s="17">
        <v>0.28744738497091998</v>
      </c>
      <c r="O1108" s="17">
        <v>0.28504376452463798</v>
      </c>
      <c r="P1108" s="17">
        <v>0.22040520138373501</v>
      </c>
      <c r="Q1108" s="17">
        <v>0.38820183860181101</v>
      </c>
      <c r="R1108" s="17"/>
      <c r="S1108" s="17">
        <v>0.216188681841922</v>
      </c>
      <c r="T1108" s="17">
        <v>0.32955912503553803</v>
      </c>
      <c r="U1108" s="17">
        <v>0.34902138756274798</v>
      </c>
      <c r="V1108" s="17"/>
      <c r="W1108" s="17">
        <v>0.25813202557974801</v>
      </c>
      <c r="X1108" s="17">
        <v>0.22491478660429601</v>
      </c>
      <c r="Y1108" s="17">
        <v>0.43050216486616</v>
      </c>
      <c r="Z1108" s="17">
        <v>0</v>
      </c>
      <c r="AA1108" s="17">
        <v>0.391624708608381</v>
      </c>
      <c r="AB1108" s="17"/>
      <c r="AC1108" s="17">
        <v>0.23191526207051</v>
      </c>
      <c r="AD1108" s="17">
        <v>0.219486626808371</v>
      </c>
      <c r="AE1108" s="17">
        <v>0.62120394966960202</v>
      </c>
    </row>
    <row r="1109" spans="2:31" x14ac:dyDescent="0.35">
      <c r="B1109" t="s">
        <v>136</v>
      </c>
      <c r="C1109" s="17">
        <v>0.12019823452047</v>
      </c>
      <c r="D1109" s="17">
        <v>0.12846161591344801</v>
      </c>
      <c r="E1109" s="17">
        <v>0.11259603394661</v>
      </c>
      <c r="F1109" s="17"/>
      <c r="G1109" s="17">
        <v>0.132622421218519</v>
      </c>
      <c r="H1109" s="17">
        <v>7.9503832498153695E-2</v>
      </c>
      <c r="I1109" s="17">
        <v>6.8494406170098096E-2</v>
      </c>
      <c r="J1109" s="17">
        <v>8.1319829471984503E-2</v>
      </c>
      <c r="K1109" s="17">
        <v>0.13138595170536399</v>
      </c>
      <c r="L1109" s="17">
        <v>0.20735521648520799</v>
      </c>
      <c r="M1109" s="17"/>
      <c r="N1109" s="17">
        <v>0.14568757062073801</v>
      </c>
      <c r="O1109" s="17">
        <v>8.1009497006879705E-2</v>
      </c>
      <c r="P1109" s="17">
        <v>8.1230406379444106E-2</v>
      </c>
      <c r="Q1109" s="17">
        <v>0.15557663329698701</v>
      </c>
      <c r="R1109" s="17"/>
      <c r="S1109" s="17">
        <v>0.15846910888957699</v>
      </c>
      <c r="T1109" s="17">
        <v>0.106262904313908</v>
      </c>
      <c r="U1109" s="17">
        <v>8.0848140104215094E-2</v>
      </c>
      <c r="V1109" s="17"/>
      <c r="W1109" s="17">
        <v>0.141044935670674</v>
      </c>
      <c r="X1109" s="17">
        <v>0.13597822811322199</v>
      </c>
      <c r="Y1109" s="17">
        <v>0.117613114482033</v>
      </c>
      <c r="Z1109" s="17">
        <v>0</v>
      </c>
      <c r="AA1109" s="17">
        <v>6.1234676460808303E-2</v>
      </c>
      <c r="AB1109" s="17"/>
      <c r="AC1109" s="17">
        <v>0.100779479258278</v>
      </c>
      <c r="AD1109" s="17">
        <v>0.117141211204604</v>
      </c>
      <c r="AE1109" s="17">
        <v>9.62518061106932E-2</v>
      </c>
    </row>
    <row r="1110" spans="2:31" x14ac:dyDescent="0.35">
      <c r="B1110" t="s">
        <v>468</v>
      </c>
      <c r="C1110" s="17">
        <v>0.141017803624436</v>
      </c>
      <c r="D1110" s="17">
        <v>0.158010591542844</v>
      </c>
      <c r="E1110" s="17">
        <v>0.124645423981431</v>
      </c>
      <c r="F1110" s="17"/>
      <c r="G1110" s="17">
        <v>1.7910762867591402E-2</v>
      </c>
      <c r="H1110" s="17">
        <v>7.0055215238539498E-2</v>
      </c>
      <c r="I1110" s="17">
        <v>5.2943829361658701E-2</v>
      </c>
      <c r="J1110" s="17">
        <v>0.11548871990145</v>
      </c>
      <c r="K1110" s="17">
        <v>0.26478858468733601</v>
      </c>
      <c r="L1110" s="17">
        <v>0.24779070468395201</v>
      </c>
      <c r="M1110" s="17"/>
      <c r="N1110" s="17">
        <v>0.134897495674483</v>
      </c>
      <c r="O1110" s="17">
        <v>0.14784982972348801</v>
      </c>
      <c r="P1110" s="17">
        <v>0.159798372963499</v>
      </c>
      <c r="Q1110" s="17">
        <v>0.112741938715974</v>
      </c>
      <c r="R1110" s="17"/>
      <c r="S1110" s="17">
        <v>0.25923521366975999</v>
      </c>
      <c r="T1110" s="17">
        <v>6.6441791825254296E-2</v>
      </c>
      <c r="U1110" s="17">
        <v>9.6055431399562297E-2</v>
      </c>
      <c r="V1110" s="17"/>
      <c r="W1110" s="17">
        <v>0.22861759545156299</v>
      </c>
      <c r="X1110" s="17">
        <v>0.105747301941234</v>
      </c>
      <c r="Y1110" s="17">
        <v>3.8274234167658197E-2</v>
      </c>
      <c r="Z1110" s="17">
        <v>0</v>
      </c>
      <c r="AA1110" s="17">
        <v>0.12811918822410101</v>
      </c>
      <c r="AB1110" s="17"/>
      <c r="AC1110" s="17">
        <v>0.16336257514996999</v>
      </c>
      <c r="AD1110" s="17">
        <v>0.12948900864260099</v>
      </c>
      <c r="AE1110" s="17">
        <v>7.8057931668490496E-2</v>
      </c>
    </row>
    <row r="1111" spans="2:31" x14ac:dyDescent="0.35">
      <c r="B1111" t="s">
        <v>96</v>
      </c>
      <c r="C1111" s="17">
        <v>8.7525735858478795E-2</v>
      </c>
      <c r="D1111" s="17">
        <v>8.1951760011271302E-2</v>
      </c>
      <c r="E1111" s="17">
        <v>9.3827817315554396E-2</v>
      </c>
      <c r="F1111" s="17"/>
      <c r="G1111" s="17">
        <v>0.132622421218519</v>
      </c>
      <c r="H1111" s="17">
        <v>4.6703476825693001E-2</v>
      </c>
      <c r="I1111" s="17">
        <v>5.2943829361658701E-2</v>
      </c>
      <c r="J1111" s="17">
        <v>0.15632883972643399</v>
      </c>
      <c r="K1111" s="17">
        <v>7.6264975509235E-2</v>
      </c>
      <c r="L1111" s="17">
        <v>7.4265843536721804E-2</v>
      </c>
      <c r="M1111" s="17"/>
      <c r="N1111" s="17">
        <v>8.2769075808746997E-2</v>
      </c>
      <c r="O1111" s="17">
        <v>0.111430432715213</v>
      </c>
      <c r="P1111" s="17">
        <v>7.03150664726543E-2</v>
      </c>
      <c r="Q1111" s="17">
        <v>7.2807867482298602E-2</v>
      </c>
      <c r="R1111" s="17"/>
      <c r="S1111" s="17">
        <v>6.2794255401486102E-2</v>
      </c>
      <c r="T1111" s="17">
        <v>8.1946503147165797E-2</v>
      </c>
      <c r="U1111" s="17">
        <v>0.13500720647258699</v>
      </c>
      <c r="V1111" s="17"/>
      <c r="W1111" s="17">
        <v>6.5800722849430393E-2</v>
      </c>
      <c r="X1111" s="17">
        <v>9.6487214466685706E-2</v>
      </c>
      <c r="Y1111" s="17">
        <v>0</v>
      </c>
      <c r="Z1111" s="17">
        <v>0.49607679716705999</v>
      </c>
      <c r="AA1111" s="17">
        <v>0.14021709124940501</v>
      </c>
      <c r="AB1111" s="17"/>
      <c r="AC1111" s="17">
        <v>4.71026234559207E-2</v>
      </c>
      <c r="AD1111" s="17">
        <v>0.10754079581057301</v>
      </c>
      <c r="AE1111" s="17">
        <v>0</v>
      </c>
    </row>
    <row r="1112" spans="2:31" x14ac:dyDescent="0.35">
      <c r="B1112" t="s">
        <v>138</v>
      </c>
      <c r="C1112" s="17">
        <v>0.35554822255315099</v>
      </c>
      <c r="D1112" s="17">
        <v>0.373376801402867</v>
      </c>
      <c r="E1112" s="17">
        <v>0.33285254303789102</v>
      </c>
      <c r="F1112" s="17"/>
      <c r="G1112" s="17">
        <v>0.38720358193334597</v>
      </c>
      <c r="H1112" s="17">
        <v>0.55132285678991999</v>
      </c>
      <c r="I1112" s="17">
        <v>0.50795495893663201</v>
      </c>
      <c r="J1112" s="17">
        <v>0.37206984675247301</v>
      </c>
      <c r="K1112" s="17">
        <v>0.21394526768118</v>
      </c>
      <c r="L1112" s="17">
        <v>0.19816119587869799</v>
      </c>
      <c r="M1112" s="17"/>
      <c r="N1112" s="17">
        <v>0.34919847292511103</v>
      </c>
      <c r="O1112" s="17">
        <v>0.37466647602978198</v>
      </c>
      <c r="P1112" s="17">
        <v>0.46825095280066797</v>
      </c>
      <c r="Q1112" s="17">
        <v>0.27067172190292799</v>
      </c>
      <c r="R1112" s="17"/>
      <c r="S1112" s="17">
        <v>0.30331274019725402</v>
      </c>
      <c r="T1112" s="17">
        <v>0.41578967567813402</v>
      </c>
      <c r="U1112" s="17">
        <v>0.33906783446088801</v>
      </c>
      <c r="V1112" s="17"/>
      <c r="W1112" s="17">
        <v>0.30640472044858402</v>
      </c>
      <c r="X1112" s="17">
        <v>0.43687246887456199</v>
      </c>
      <c r="Y1112" s="17">
        <v>0.413610486484149</v>
      </c>
      <c r="Z1112" s="17">
        <v>0.50392320283294101</v>
      </c>
      <c r="AA1112" s="17">
        <v>0.27880433545730399</v>
      </c>
      <c r="AB1112" s="17"/>
      <c r="AC1112" s="17">
        <v>0.45684006006532202</v>
      </c>
      <c r="AD1112" s="17">
        <v>0.42634235753385102</v>
      </c>
      <c r="AE1112" s="17">
        <v>0.20448631255121499</v>
      </c>
    </row>
    <row r="1113" spans="2:31" x14ac:dyDescent="0.35">
      <c r="B1113" t="s">
        <v>139</v>
      </c>
      <c r="C1113" s="17">
        <v>0.26121603814490602</v>
      </c>
      <c r="D1113" s="17">
        <v>0.28647220745629198</v>
      </c>
      <c r="E1113" s="17">
        <v>0.23724145792803999</v>
      </c>
      <c r="F1113" s="17"/>
      <c r="G1113" s="17">
        <v>0.15053318408611099</v>
      </c>
      <c r="H1113" s="17">
        <v>0.14955904773669301</v>
      </c>
      <c r="I1113" s="17">
        <v>0.12143823553175701</v>
      </c>
      <c r="J1113" s="17">
        <v>0.19680854937343401</v>
      </c>
      <c r="K1113" s="17">
        <v>0.396174536392701</v>
      </c>
      <c r="L1113" s="17">
        <v>0.45514592116916103</v>
      </c>
      <c r="M1113" s="17"/>
      <c r="N1113" s="17">
        <v>0.28058506629522201</v>
      </c>
      <c r="O1113" s="17">
        <v>0.22885932673036699</v>
      </c>
      <c r="P1113" s="17">
        <v>0.24102877934294301</v>
      </c>
      <c r="Q1113" s="17">
        <v>0.268318572012961</v>
      </c>
      <c r="R1113" s="17"/>
      <c r="S1113" s="17">
        <v>0.41770432255933698</v>
      </c>
      <c r="T1113" s="17">
        <v>0.17270469613916301</v>
      </c>
      <c r="U1113" s="17">
        <v>0.176903571503777</v>
      </c>
      <c r="V1113" s="17"/>
      <c r="W1113" s="17">
        <v>0.36966253112223701</v>
      </c>
      <c r="X1113" s="17">
        <v>0.24172553005445599</v>
      </c>
      <c r="Y1113" s="17">
        <v>0.155887348649691</v>
      </c>
      <c r="Z1113" s="17">
        <v>0</v>
      </c>
      <c r="AA1113" s="17">
        <v>0.18935386468491</v>
      </c>
      <c r="AB1113" s="17"/>
      <c r="AC1113" s="17">
        <v>0.26414205440824801</v>
      </c>
      <c r="AD1113" s="17">
        <v>0.24663021984720501</v>
      </c>
      <c r="AE1113" s="17">
        <v>0.17430973777918399</v>
      </c>
    </row>
    <row r="1114" spans="2:31" x14ac:dyDescent="0.35">
      <c r="B1114" t="s">
        <v>113</v>
      </c>
      <c r="C1114" s="17">
        <v>9.4332184408245007E-2</v>
      </c>
      <c r="D1114" s="17">
        <v>8.6904593946575098E-2</v>
      </c>
      <c r="E1114" s="17">
        <v>9.5611085109851099E-2</v>
      </c>
      <c r="F1114" s="17"/>
      <c r="G1114" s="17">
        <v>0.23667039784723601</v>
      </c>
      <c r="H1114" s="17">
        <v>0.40176380905322701</v>
      </c>
      <c r="I1114" s="17">
        <v>0.38651672340487497</v>
      </c>
      <c r="J1114" s="17">
        <v>0.175261297379039</v>
      </c>
      <c r="K1114" s="17">
        <v>-0.18222926871152101</v>
      </c>
      <c r="L1114" s="17">
        <v>-0.25698472529046301</v>
      </c>
      <c r="M1114" s="17"/>
      <c r="N1114" s="17">
        <v>6.8613406629889503E-2</v>
      </c>
      <c r="O1114" s="17">
        <v>0.14580714929941399</v>
      </c>
      <c r="P1114" s="17">
        <v>0.227222173457725</v>
      </c>
      <c r="Q1114" s="17">
        <v>2.3531498899669301E-3</v>
      </c>
      <c r="R1114" s="17"/>
      <c r="S1114" s="17">
        <v>-0.11439158236208299</v>
      </c>
      <c r="T1114" s="17">
        <v>0.24308497953897201</v>
      </c>
      <c r="U1114" s="17">
        <v>0.16216426295711001</v>
      </c>
      <c r="V1114" s="17"/>
      <c r="W1114" s="17">
        <v>-6.3257810673653506E-2</v>
      </c>
      <c r="X1114" s="17">
        <v>0.195146938820106</v>
      </c>
      <c r="Y1114" s="17">
        <v>0.25772313783445799</v>
      </c>
      <c r="Z1114" s="17">
        <v>0.50392320283294101</v>
      </c>
      <c r="AA1114" s="17">
        <v>8.9450470772394305E-2</v>
      </c>
      <c r="AB1114" s="17"/>
      <c r="AC1114" s="17">
        <v>0.19269800565707401</v>
      </c>
      <c r="AD1114" s="17">
        <v>0.17971213768664601</v>
      </c>
      <c r="AE1114" s="17">
        <v>3.01765747720311E-2</v>
      </c>
    </row>
    <row r="1115" spans="2:31" x14ac:dyDescent="0.35">
      <c r="C1115" s="17"/>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c r="AD1115" s="17"/>
      <c r="AE1115" s="17"/>
    </row>
    <row r="1116" spans="2:31" x14ac:dyDescent="0.35">
      <c r="B1116" s="6" t="s">
        <v>471</v>
      </c>
      <c r="C1116" s="17"/>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c r="AD1116" s="17"/>
      <c r="AE1116" s="17"/>
    </row>
    <row r="1117" spans="2:31" x14ac:dyDescent="0.35">
      <c r="B1117" s="24" t="s">
        <v>470</v>
      </c>
      <c r="C1117" s="17"/>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c r="AD1117" s="17"/>
      <c r="AE1117" s="17"/>
    </row>
    <row r="1118" spans="2:31" x14ac:dyDescent="0.35">
      <c r="B1118" t="s">
        <v>133</v>
      </c>
      <c r="C1118" s="17">
        <v>0.23558052697753201</v>
      </c>
      <c r="D1118" s="17">
        <v>0.269338515474351</v>
      </c>
      <c r="E1118" s="17">
        <v>0.199901902366206</v>
      </c>
      <c r="F1118" s="17"/>
      <c r="G1118" s="17">
        <v>0.287483743834686</v>
      </c>
      <c r="H1118" s="17">
        <v>0.22074300470060801</v>
      </c>
      <c r="I1118" s="17">
        <v>0.33049819951613002</v>
      </c>
      <c r="J1118" s="17">
        <v>0.141785926459434</v>
      </c>
      <c r="K1118" s="17">
        <v>0.24343974001006899</v>
      </c>
      <c r="L1118" s="17">
        <v>0.17024537977195001</v>
      </c>
      <c r="M1118" s="17"/>
      <c r="N1118" s="17">
        <v>0.23218028307095401</v>
      </c>
      <c r="O1118" s="17">
        <v>0.226236535616818</v>
      </c>
      <c r="P1118" s="17">
        <v>0.32781729380285102</v>
      </c>
      <c r="Q1118" s="17">
        <v>0.17505775095634099</v>
      </c>
      <c r="R1118" s="17"/>
      <c r="S1118" s="17">
        <v>0.21826936132388899</v>
      </c>
      <c r="T1118" s="17">
        <v>0.269995511189068</v>
      </c>
      <c r="U1118" s="17">
        <v>0.17989378569566</v>
      </c>
      <c r="V1118" s="17"/>
      <c r="W1118" s="17">
        <v>0.210181839481761</v>
      </c>
      <c r="X1118" s="17">
        <v>0.32497414824548898</v>
      </c>
      <c r="Y1118" s="17">
        <v>0.26029869953380502</v>
      </c>
      <c r="Z1118" s="17">
        <v>0.47788520401864698</v>
      </c>
      <c r="AA1118" s="17">
        <v>0.15501982879096299</v>
      </c>
      <c r="AB1118" s="17"/>
      <c r="AC1118" s="17">
        <v>0.189335934488081</v>
      </c>
      <c r="AD1118" s="17">
        <v>0.31536986605317502</v>
      </c>
      <c r="AE1118" s="17">
        <v>0.19083909256454901</v>
      </c>
    </row>
    <row r="1119" spans="2:31" x14ac:dyDescent="0.35">
      <c r="B1119" t="s">
        <v>134</v>
      </c>
      <c r="C1119" s="17">
        <v>0.431899964062057</v>
      </c>
      <c r="D1119" s="17">
        <v>0.464162333366469</v>
      </c>
      <c r="E1119" s="17">
        <v>0.397802050805388</v>
      </c>
      <c r="F1119" s="17"/>
      <c r="G1119" s="17">
        <v>0.48136577748760001</v>
      </c>
      <c r="H1119" s="17">
        <v>0.476952216999324</v>
      </c>
      <c r="I1119" s="17">
        <v>0.27671825240532899</v>
      </c>
      <c r="J1119" s="17">
        <v>0.531583679883742</v>
      </c>
      <c r="K1119" s="17">
        <v>0.43926989321842103</v>
      </c>
      <c r="L1119" s="17">
        <v>0.44946319303420801</v>
      </c>
      <c r="M1119" s="17"/>
      <c r="N1119" s="17">
        <v>0.46382198985773998</v>
      </c>
      <c r="O1119" s="17">
        <v>0.457643055004328</v>
      </c>
      <c r="P1119" s="17">
        <v>0.39503376323456202</v>
      </c>
      <c r="Q1119" s="17">
        <v>0.40867139056470297</v>
      </c>
      <c r="R1119" s="17"/>
      <c r="S1119" s="17">
        <v>0.42556676936254401</v>
      </c>
      <c r="T1119" s="17">
        <v>0.42910456810314401</v>
      </c>
      <c r="U1119" s="17">
        <v>0.43738673146602902</v>
      </c>
      <c r="V1119" s="17"/>
      <c r="W1119" s="17">
        <v>0.41374670151602</v>
      </c>
      <c r="X1119" s="17">
        <v>0.48181547912363198</v>
      </c>
      <c r="Y1119" s="17">
        <v>0.65042996123325003</v>
      </c>
      <c r="Z1119" s="17">
        <v>0.30359841305771101</v>
      </c>
      <c r="AA1119" s="17">
        <v>0.42679084799025502</v>
      </c>
      <c r="AB1119" s="17"/>
      <c r="AC1119" s="17">
        <v>0.40110571652900001</v>
      </c>
      <c r="AD1119" s="17">
        <v>0.46850650660753601</v>
      </c>
      <c r="AE1119" s="17">
        <v>0.59807961317402603</v>
      </c>
    </row>
    <row r="1120" spans="2:31" x14ac:dyDescent="0.35">
      <c r="B1120" t="s">
        <v>135</v>
      </c>
      <c r="C1120" s="17">
        <v>0.19391737150233901</v>
      </c>
      <c r="D1120" s="17">
        <v>0.14897731395116401</v>
      </c>
      <c r="E1120" s="17">
        <v>0.241414260824725</v>
      </c>
      <c r="F1120" s="17"/>
      <c r="G1120" s="17">
        <v>8.2076698578514296E-2</v>
      </c>
      <c r="H1120" s="17">
        <v>0.21705079638334501</v>
      </c>
      <c r="I1120" s="17">
        <v>0.24097943509817599</v>
      </c>
      <c r="J1120" s="17">
        <v>0.181095209805409</v>
      </c>
      <c r="K1120" s="17">
        <v>0.20252024141922201</v>
      </c>
      <c r="L1120" s="17">
        <v>0.20467797776396701</v>
      </c>
      <c r="M1120" s="17"/>
      <c r="N1120" s="17">
        <v>0.15959197267994299</v>
      </c>
      <c r="O1120" s="17">
        <v>0.21367472532710799</v>
      </c>
      <c r="P1120" s="17">
        <v>0.22339255192338001</v>
      </c>
      <c r="Q1120" s="17">
        <v>0.193718128636549</v>
      </c>
      <c r="R1120" s="17"/>
      <c r="S1120" s="17">
        <v>0.196432697175663</v>
      </c>
      <c r="T1120" s="17">
        <v>0.197641291667327</v>
      </c>
      <c r="U1120" s="17">
        <v>0.27658115320215199</v>
      </c>
      <c r="V1120" s="17"/>
      <c r="W1120" s="17">
        <v>0.20229951686917799</v>
      </c>
      <c r="X1120" s="17">
        <v>0.131998975794684</v>
      </c>
      <c r="Y1120" s="17">
        <v>8.9271339232945293E-2</v>
      </c>
      <c r="Z1120" s="17">
        <v>0.21851638292364201</v>
      </c>
      <c r="AA1120" s="17">
        <v>0.27536284479394102</v>
      </c>
      <c r="AB1120" s="17"/>
      <c r="AC1120" s="17">
        <v>0.23941336158499801</v>
      </c>
      <c r="AD1120" s="17">
        <v>0.120012308211854</v>
      </c>
      <c r="AE1120" s="17">
        <v>0.211081294261425</v>
      </c>
    </row>
    <row r="1121" spans="2:31" x14ac:dyDescent="0.35">
      <c r="B1121" t="s">
        <v>136</v>
      </c>
      <c r="C1121" s="17">
        <v>4.4353658452091903E-2</v>
      </c>
      <c r="D1121" s="17">
        <v>3.7108280174613602E-2</v>
      </c>
      <c r="E1121" s="17">
        <v>5.2011257238037602E-2</v>
      </c>
      <c r="F1121" s="17"/>
      <c r="G1121" s="17">
        <v>7.4536890049600096E-2</v>
      </c>
      <c r="H1121" s="17">
        <v>1.9355574683412199E-2</v>
      </c>
      <c r="I1121" s="17">
        <v>5.0601370993454901E-2</v>
      </c>
      <c r="J1121" s="17">
        <v>1.96546416729875E-2</v>
      </c>
      <c r="K1121" s="17">
        <v>3.8256708450762698E-2</v>
      </c>
      <c r="L1121" s="17">
        <v>5.5904876623717598E-2</v>
      </c>
      <c r="M1121" s="17"/>
      <c r="N1121" s="17">
        <v>3.0290750419358001E-2</v>
      </c>
      <c r="O1121" s="17">
        <v>3.1031295941323402E-2</v>
      </c>
      <c r="P1121" s="17">
        <v>2.8626186959485302E-2</v>
      </c>
      <c r="Q1121" s="17">
        <v>7.4598078832246006E-2</v>
      </c>
      <c r="R1121" s="17"/>
      <c r="S1121" s="17">
        <v>5.4195575029262297E-2</v>
      </c>
      <c r="T1121" s="17">
        <v>3.5667445822853097E-2</v>
      </c>
      <c r="U1121" s="17">
        <v>2.0542098972165201E-2</v>
      </c>
      <c r="V1121" s="17"/>
      <c r="W1121" s="17">
        <v>3.0241274136031299E-2</v>
      </c>
      <c r="X1121" s="17">
        <v>4.2757935210895499E-2</v>
      </c>
      <c r="Y1121" s="17">
        <v>0</v>
      </c>
      <c r="Z1121" s="17">
        <v>0</v>
      </c>
      <c r="AA1121" s="17">
        <v>0</v>
      </c>
      <c r="AB1121" s="17"/>
      <c r="AC1121" s="17">
        <v>2.1678409451337699E-2</v>
      </c>
      <c r="AD1121" s="17">
        <v>4.7473689036589301E-2</v>
      </c>
      <c r="AE1121" s="17">
        <v>0</v>
      </c>
    </row>
    <row r="1122" spans="2:31" x14ac:dyDescent="0.35">
      <c r="B1122" t="s">
        <v>468</v>
      </c>
      <c r="C1122" s="17">
        <v>4.1311675168084101E-2</v>
      </c>
      <c r="D1122" s="17">
        <v>5.2563921919832897E-2</v>
      </c>
      <c r="E1122" s="17">
        <v>2.9419240050763702E-2</v>
      </c>
      <c r="F1122" s="17"/>
      <c r="G1122" s="17">
        <v>1.86342225124E-2</v>
      </c>
      <c r="H1122" s="17">
        <v>2.71872578664865E-2</v>
      </c>
      <c r="I1122" s="17">
        <v>1.4862553686301801E-2</v>
      </c>
      <c r="J1122" s="17">
        <v>8.6571258832452994E-2</v>
      </c>
      <c r="K1122" s="17">
        <v>1.12366991654081E-2</v>
      </c>
      <c r="L1122" s="17">
        <v>9.3174794372862593E-2</v>
      </c>
      <c r="M1122" s="17"/>
      <c r="N1122" s="17">
        <v>6.1883797419029198E-2</v>
      </c>
      <c r="O1122" s="17">
        <v>4.25411892617465E-2</v>
      </c>
      <c r="P1122" s="17">
        <v>1.25651020398605E-2</v>
      </c>
      <c r="Q1122" s="17">
        <v>3.5716211011678503E-2</v>
      </c>
      <c r="R1122" s="17"/>
      <c r="S1122" s="17">
        <v>5.5465662729674202E-2</v>
      </c>
      <c r="T1122" s="17">
        <v>2.9925536239836299E-2</v>
      </c>
      <c r="U1122" s="17">
        <v>1.8363526705386699E-2</v>
      </c>
      <c r="V1122" s="17"/>
      <c r="W1122" s="17">
        <v>8.7133813809727206E-2</v>
      </c>
      <c r="X1122" s="17">
        <v>0</v>
      </c>
      <c r="Y1122" s="17">
        <v>0</v>
      </c>
      <c r="Z1122" s="17">
        <v>0</v>
      </c>
      <c r="AA1122" s="17">
        <v>3.1075219888615599E-2</v>
      </c>
      <c r="AB1122" s="17"/>
      <c r="AC1122" s="17">
        <v>8.6364639580039398E-2</v>
      </c>
      <c r="AD1122" s="17">
        <v>0</v>
      </c>
      <c r="AE1122" s="17">
        <v>0</v>
      </c>
    </row>
    <row r="1123" spans="2:31" x14ac:dyDescent="0.35">
      <c r="B1123" t="s">
        <v>96</v>
      </c>
      <c r="C1123" s="17">
        <v>5.2936803837896201E-2</v>
      </c>
      <c r="D1123" s="17">
        <v>2.7849635113569401E-2</v>
      </c>
      <c r="E1123" s="17">
        <v>7.9451288714879303E-2</v>
      </c>
      <c r="F1123" s="17"/>
      <c r="G1123" s="17">
        <v>5.59026675372001E-2</v>
      </c>
      <c r="H1123" s="17">
        <v>3.8711149366824397E-2</v>
      </c>
      <c r="I1123" s="17">
        <v>8.6340188300608106E-2</v>
      </c>
      <c r="J1123" s="17">
        <v>3.9309283345975103E-2</v>
      </c>
      <c r="K1123" s="17">
        <v>6.5276717736117401E-2</v>
      </c>
      <c r="L1123" s="17">
        <v>2.6533778433294901E-2</v>
      </c>
      <c r="M1123" s="17"/>
      <c r="N1123" s="17">
        <v>5.2231206552975702E-2</v>
      </c>
      <c r="O1123" s="17">
        <v>2.8873198848675501E-2</v>
      </c>
      <c r="P1123" s="17">
        <v>1.25651020398605E-2</v>
      </c>
      <c r="Q1123" s="17">
        <v>0.112238439998483</v>
      </c>
      <c r="R1123" s="17"/>
      <c r="S1123" s="17">
        <v>5.0069934378967597E-2</v>
      </c>
      <c r="T1123" s="17">
        <v>3.7665646977771E-2</v>
      </c>
      <c r="U1123" s="17">
        <v>6.7232703958606393E-2</v>
      </c>
      <c r="V1123" s="17"/>
      <c r="W1123" s="17">
        <v>5.6396854187281603E-2</v>
      </c>
      <c r="X1123" s="17">
        <v>1.8453461625299501E-2</v>
      </c>
      <c r="Y1123" s="17">
        <v>0</v>
      </c>
      <c r="Z1123" s="17">
        <v>0</v>
      </c>
      <c r="AA1123" s="17">
        <v>0.111751258536225</v>
      </c>
      <c r="AB1123" s="17"/>
      <c r="AC1123" s="17">
        <v>6.21019383665442E-2</v>
      </c>
      <c r="AD1123" s="17">
        <v>4.8637630090846803E-2</v>
      </c>
      <c r="AE1123" s="17">
        <v>0</v>
      </c>
    </row>
    <row r="1124" spans="2:31" x14ac:dyDescent="0.35">
      <c r="B1124" t="s">
        <v>138</v>
      </c>
      <c r="C1124" s="17">
        <v>0.66748049103958895</v>
      </c>
      <c r="D1124" s="17">
        <v>0.73350084884082101</v>
      </c>
      <c r="E1124" s="17">
        <v>0.59770395317159397</v>
      </c>
      <c r="F1124" s="17"/>
      <c r="G1124" s="17">
        <v>0.76884952132228601</v>
      </c>
      <c r="H1124" s="17">
        <v>0.69769522169993203</v>
      </c>
      <c r="I1124" s="17">
        <v>0.60721645192145901</v>
      </c>
      <c r="J1124" s="17">
        <v>0.673369606343176</v>
      </c>
      <c r="K1124" s="17">
        <v>0.68270963322848999</v>
      </c>
      <c r="L1124" s="17">
        <v>0.61970857280615799</v>
      </c>
      <c r="M1124" s="17"/>
      <c r="N1124" s="17">
        <v>0.69600227292869399</v>
      </c>
      <c r="O1124" s="17">
        <v>0.683879590621147</v>
      </c>
      <c r="P1124" s="17">
        <v>0.72285105703741404</v>
      </c>
      <c r="Q1124" s="17">
        <v>0.58372914152104305</v>
      </c>
      <c r="R1124" s="17"/>
      <c r="S1124" s="17">
        <v>0.64383613068643297</v>
      </c>
      <c r="T1124" s="17">
        <v>0.69910007929221196</v>
      </c>
      <c r="U1124" s="17">
        <v>0.61728051716168897</v>
      </c>
      <c r="V1124" s="17"/>
      <c r="W1124" s="17">
        <v>0.62392854099778206</v>
      </c>
      <c r="X1124" s="17">
        <v>0.80678962736912097</v>
      </c>
      <c r="Y1124" s="17">
        <v>0.91072866076705505</v>
      </c>
      <c r="Z1124" s="17">
        <v>0.78148361707635805</v>
      </c>
      <c r="AA1124" s="17">
        <v>0.58181067678121801</v>
      </c>
      <c r="AB1124" s="17"/>
      <c r="AC1124" s="17">
        <v>0.59044165101708102</v>
      </c>
      <c r="AD1124" s="17">
        <v>0.78387637266071097</v>
      </c>
      <c r="AE1124" s="17">
        <v>0.78891870573857503</v>
      </c>
    </row>
    <row r="1125" spans="2:31" x14ac:dyDescent="0.35">
      <c r="B1125" t="s">
        <v>139</v>
      </c>
      <c r="C1125" s="17">
        <v>8.5665333620176004E-2</v>
      </c>
      <c r="D1125" s="17">
        <v>8.9672202094446499E-2</v>
      </c>
      <c r="E1125" s="17">
        <v>8.1430497288801307E-2</v>
      </c>
      <c r="F1125" s="17"/>
      <c r="G1125" s="17">
        <v>9.31711125620001E-2</v>
      </c>
      <c r="H1125" s="17">
        <v>4.6542832549898598E-2</v>
      </c>
      <c r="I1125" s="17">
        <v>6.5463924679756799E-2</v>
      </c>
      <c r="J1125" s="17">
        <v>0.10622590050544101</v>
      </c>
      <c r="K1125" s="17">
        <v>4.9493407616170798E-2</v>
      </c>
      <c r="L1125" s="17">
        <v>0.14907967099658001</v>
      </c>
      <c r="M1125" s="17"/>
      <c r="N1125" s="17">
        <v>9.2174547838387202E-2</v>
      </c>
      <c r="O1125" s="17">
        <v>7.3572485203069901E-2</v>
      </c>
      <c r="P1125" s="17">
        <v>4.11912889993458E-2</v>
      </c>
      <c r="Q1125" s="17">
        <v>0.110314289843924</v>
      </c>
      <c r="R1125" s="17"/>
      <c r="S1125" s="17">
        <v>0.10966123775893601</v>
      </c>
      <c r="T1125" s="17">
        <v>6.55929820626895E-2</v>
      </c>
      <c r="U1125" s="17">
        <v>3.8905625677552E-2</v>
      </c>
      <c r="V1125" s="17"/>
      <c r="W1125" s="17">
        <v>0.117375087945759</v>
      </c>
      <c r="X1125" s="17">
        <v>4.2757935210895499E-2</v>
      </c>
      <c r="Y1125" s="17">
        <v>0</v>
      </c>
      <c r="Z1125" s="17">
        <v>0</v>
      </c>
      <c r="AA1125" s="17">
        <v>3.1075219888615599E-2</v>
      </c>
      <c r="AB1125" s="17"/>
      <c r="AC1125" s="17">
        <v>0.108043049031377</v>
      </c>
      <c r="AD1125" s="17">
        <v>4.7473689036589301E-2</v>
      </c>
      <c r="AE1125" s="17">
        <v>0</v>
      </c>
    </row>
    <row r="1126" spans="2:31" x14ac:dyDescent="0.35">
      <c r="B1126" t="s">
        <v>113</v>
      </c>
      <c r="C1126" s="17">
        <v>0.58181515741941303</v>
      </c>
      <c r="D1126" s="17">
        <v>0.64382864674637397</v>
      </c>
      <c r="E1126" s="17">
        <v>0.51627345588279305</v>
      </c>
      <c r="F1126" s="17"/>
      <c r="G1126" s="17">
        <v>0.67567840876028595</v>
      </c>
      <c r="H1126" s="17">
        <v>0.65115238915003404</v>
      </c>
      <c r="I1126" s="17">
        <v>0.54175252724170297</v>
      </c>
      <c r="J1126" s="17">
        <v>0.56714370583773499</v>
      </c>
      <c r="K1126" s="17">
        <v>0.63321622561231905</v>
      </c>
      <c r="L1126" s="17">
        <v>0.470628901809577</v>
      </c>
      <c r="M1126" s="17"/>
      <c r="N1126" s="17">
        <v>0.60382772509030702</v>
      </c>
      <c r="O1126" s="17">
        <v>0.61030710541807698</v>
      </c>
      <c r="P1126" s="17">
        <v>0.68165976803806805</v>
      </c>
      <c r="Q1126" s="17">
        <v>0.473414851677119</v>
      </c>
      <c r="R1126" s="17"/>
      <c r="S1126" s="17">
        <v>0.53417489292749598</v>
      </c>
      <c r="T1126" s="17">
        <v>0.63350709722952303</v>
      </c>
      <c r="U1126" s="17">
        <v>0.57837489148413701</v>
      </c>
      <c r="V1126" s="17"/>
      <c r="W1126" s="17">
        <v>0.50655345305202304</v>
      </c>
      <c r="X1126" s="17">
        <v>0.76403169215822497</v>
      </c>
      <c r="Y1126" s="17">
        <v>0.91072866076705505</v>
      </c>
      <c r="Z1126" s="17">
        <v>0.78148361707635805</v>
      </c>
      <c r="AA1126" s="17">
        <v>0.55073545689260295</v>
      </c>
      <c r="AB1126" s="17"/>
      <c r="AC1126" s="17">
        <v>0.482398601985704</v>
      </c>
      <c r="AD1126" s="17">
        <v>0.73640268362412098</v>
      </c>
      <c r="AE1126" s="17">
        <v>0.78891870573857503</v>
      </c>
    </row>
    <row r="1127" spans="2:31" x14ac:dyDescent="0.35">
      <c r="C1127" s="17"/>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c r="AD1127" s="17"/>
      <c r="AE1127" s="17"/>
    </row>
    <row r="1128" spans="2:31" x14ac:dyDescent="0.35">
      <c r="B1128" s="6" t="s">
        <v>472</v>
      </c>
      <c r="C1128" s="17"/>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c r="AD1128" s="17"/>
      <c r="AE1128" s="17"/>
    </row>
    <row r="1129" spans="2:31" x14ac:dyDescent="0.35">
      <c r="B1129" s="24" t="s">
        <v>470</v>
      </c>
      <c r="C1129" s="17"/>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c r="AD1129" s="17"/>
      <c r="AE1129" s="17"/>
    </row>
    <row r="1130" spans="2:31" x14ac:dyDescent="0.35">
      <c r="B1130" t="s">
        <v>133</v>
      </c>
      <c r="C1130" s="17">
        <v>0.230708957498826</v>
      </c>
      <c r="D1130" s="17">
        <v>0.27485932906621202</v>
      </c>
      <c r="E1130" s="17">
        <v>0.186510930409303</v>
      </c>
      <c r="F1130" s="17"/>
      <c r="G1130" s="17">
        <v>0.23059431684694501</v>
      </c>
      <c r="H1130" s="17">
        <v>0.16326279151536</v>
      </c>
      <c r="I1130" s="17">
        <v>0.275667873931981</v>
      </c>
      <c r="J1130" s="17">
        <v>0.25226178913604302</v>
      </c>
      <c r="K1130" s="17">
        <v>0.26700611453962397</v>
      </c>
      <c r="L1130" s="17">
        <v>0.19309184467337701</v>
      </c>
      <c r="M1130" s="17"/>
      <c r="N1130" s="17">
        <v>0.24705646443537499</v>
      </c>
      <c r="O1130" s="17">
        <v>0.24963885679166201</v>
      </c>
      <c r="P1130" s="17">
        <v>0.212185236789599</v>
      </c>
      <c r="Q1130" s="17">
        <v>0.18180712697658399</v>
      </c>
      <c r="R1130" s="17"/>
      <c r="S1130" s="17">
        <v>0.19866587543276101</v>
      </c>
      <c r="T1130" s="17">
        <v>0.27694435381015498</v>
      </c>
      <c r="U1130" s="17">
        <v>0.18774862283442501</v>
      </c>
      <c r="V1130" s="17"/>
      <c r="W1130" s="17">
        <v>0.17704392008891501</v>
      </c>
      <c r="X1130" s="17">
        <v>0.32007646102834902</v>
      </c>
      <c r="Y1130" s="17">
        <v>0.21862599165066701</v>
      </c>
      <c r="Z1130" s="17">
        <v>0</v>
      </c>
      <c r="AA1130" s="17">
        <v>0.18825780180983301</v>
      </c>
      <c r="AB1130" s="17"/>
      <c r="AC1130" s="17">
        <v>0.27371864479887897</v>
      </c>
      <c r="AD1130" s="17">
        <v>0.24312961697655699</v>
      </c>
      <c r="AE1130" s="17">
        <v>0.29214730176693299</v>
      </c>
    </row>
    <row r="1131" spans="2:31" x14ac:dyDescent="0.35">
      <c r="B1131" t="s">
        <v>134</v>
      </c>
      <c r="C1131" s="17">
        <v>0.37042636265562101</v>
      </c>
      <c r="D1131" s="17">
        <v>0.33020266303562601</v>
      </c>
      <c r="E1131" s="17">
        <v>0.40744518624188403</v>
      </c>
      <c r="F1131" s="17"/>
      <c r="G1131" s="17">
        <v>0.31786515078958399</v>
      </c>
      <c r="H1131" s="17">
        <v>0.46839892011770201</v>
      </c>
      <c r="I1131" s="17">
        <v>0.27236176825587199</v>
      </c>
      <c r="J1131" s="17">
        <v>0.53838684700185702</v>
      </c>
      <c r="K1131" s="17">
        <v>0.32347568088897199</v>
      </c>
      <c r="L1131" s="17">
        <v>0.36740444835997599</v>
      </c>
      <c r="M1131" s="17"/>
      <c r="N1131" s="17">
        <v>0.35506491308819998</v>
      </c>
      <c r="O1131" s="17">
        <v>0.36762805860353298</v>
      </c>
      <c r="P1131" s="17">
        <v>0.432890318479137</v>
      </c>
      <c r="Q1131" s="17">
        <v>0.340258483898707</v>
      </c>
      <c r="R1131" s="17"/>
      <c r="S1131" s="17">
        <v>0.37303382197787999</v>
      </c>
      <c r="T1131" s="17">
        <v>0.37562780268971102</v>
      </c>
      <c r="U1131" s="17">
        <v>0.39957477664262497</v>
      </c>
      <c r="V1131" s="17"/>
      <c r="W1131" s="17">
        <v>0.39024893069542299</v>
      </c>
      <c r="X1131" s="17">
        <v>0.35258876076345802</v>
      </c>
      <c r="Y1131" s="17">
        <v>0.40977952988664901</v>
      </c>
      <c r="Z1131" s="17">
        <v>0.35772686797861097</v>
      </c>
      <c r="AA1131" s="17">
        <v>0.39906269694954999</v>
      </c>
      <c r="AB1131" s="17"/>
      <c r="AC1131" s="17">
        <v>0.37772634228327601</v>
      </c>
      <c r="AD1131" s="17">
        <v>0.41140333271665402</v>
      </c>
      <c r="AE1131" s="17">
        <v>0.461733833687623</v>
      </c>
    </row>
    <row r="1132" spans="2:31" x14ac:dyDescent="0.35">
      <c r="B1132" t="s">
        <v>135</v>
      </c>
      <c r="C1132" s="17">
        <v>0.20751352718570601</v>
      </c>
      <c r="D1132" s="17">
        <v>0.20986341395234401</v>
      </c>
      <c r="E1132" s="17">
        <v>0.20760346749935599</v>
      </c>
      <c r="F1132" s="17"/>
      <c r="G1132" s="17">
        <v>0.247453903732332</v>
      </c>
      <c r="H1132" s="17">
        <v>0.192628305602767</v>
      </c>
      <c r="I1132" s="17">
        <v>0.21678130538704299</v>
      </c>
      <c r="J1132" s="17">
        <v>8.9667244584442002E-2</v>
      </c>
      <c r="K1132" s="17">
        <v>0.23984852698408099</v>
      </c>
      <c r="L1132" s="17">
        <v>0.22320593114663501</v>
      </c>
      <c r="M1132" s="17"/>
      <c r="N1132" s="17">
        <v>0.214081386026542</v>
      </c>
      <c r="O1132" s="17">
        <v>0.20575990411786399</v>
      </c>
      <c r="P1132" s="17">
        <v>0.210098841878301</v>
      </c>
      <c r="Q1132" s="17">
        <v>0.20980808273952201</v>
      </c>
      <c r="R1132" s="17"/>
      <c r="S1132" s="17">
        <v>0.169094419606242</v>
      </c>
      <c r="T1132" s="17">
        <v>0.19553785820657901</v>
      </c>
      <c r="U1132" s="17">
        <v>0.260915114300935</v>
      </c>
      <c r="V1132" s="17"/>
      <c r="W1132" s="17">
        <v>0.19434521689317599</v>
      </c>
      <c r="X1132" s="17">
        <v>0.200957944807273</v>
      </c>
      <c r="Y1132" s="17">
        <v>5.7602447956523202E-2</v>
      </c>
      <c r="Z1132" s="17">
        <v>0</v>
      </c>
      <c r="AA1132" s="17">
        <v>0.22010902642355701</v>
      </c>
      <c r="AB1132" s="17"/>
      <c r="AC1132" s="17">
        <v>0.19690510275199999</v>
      </c>
      <c r="AD1132" s="17">
        <v>0.19800998049878701</v>
      </c>
      <c r="AE1132" s="17">
        <v>0</v>
      </c>
    </row>
    <row r="1133" spans="2:31" x14ac:dyDescent="0.35">
      <c r="B1133" t="s">
        <v>136</v>
      </c>
      <c r="C1133" s="17">
        <v>5.4333922344252099E-2</v>
      </c>
      <c r="D1133" s="17">
        <v>7.1054759009135604E-2</v>
      </c>
      <c r="E1133" s="17">
        <v>4.0993125148681697E-2</v>
      </c>
      <c r="F1133" s="17"/>
      <c r="G1133" s="17">
        <v>0.12053951514746</v>
      </c>
      <c r="H1133" s="17">
        <v>2.09063526681093E-2</v>
      </c>
      <c r="I1133" s="17">
        <v>3.7172715830768699E-2</v>
      </c>
      <c r="J1133" s="17">
        <v>0</v>
      </c>
      <c r="K1133" s="17">
        <v>3.8451500825412301E-2</v>
      </c>
      <c r="L1133" s="17">
        <v>8.8397034426682494E-2</v>
      </c>
      <c r="M1133" s="17"/>
      <c r="N1133" s="17">
        <v>5.3569144761455398E-2</v>
      </c>
      <c r="O1133" s="17">
        <v>3.8460715300410502E-2</v>
      </c>
      <c r="P1133" s="17">
        <v>0</v>
      </c>
      <c r="Q1133" s="17">
        <v>0.12215718183247699</v>
      </c>
      <c r="R1133" s="17"/>
      <c r="S1133" s="17">
        <v>7.7485407013776805E-2</v>
      </c>
      <c r="T1133" s="17">
        <v>4.3298522384025102E-2</v>
      </c>
      <c r="U1133" s="17">
        <v>2.0183635874169301E-2</v>
      </c>
      <c r="V1133" s="17"/>
      <c r="W1133" s="17">
        <v>6.4746601072593599E-2</v>
      </c>
      <c r="X1133" s="17">
        <v>2.9320840227165901E-2</v>
      </c>
      <c r="Y1133" s="17">
        <v>0</v>
      </c>
      <c r="Z1133" s="17">
        <v>0</v>
      </c>
      <c r="AA1133" s="17">
        <v>4.7793018868748899E-2</v>
      </c>
      <c r="AB1133" s="17"/>
      <c r="AC1133" s="17">
        <v>4.5243942854122698E-2</v>
      </c>
      <c r="AD1133" s="17">
        <v>4.3744766110695298E-2</v>
      </c>
      <c r="AE1133" s="17">
        <v>0</v>
      </c>
    </row>
    <row r="1134" spans="2:31" x14ac:dyDescent="0.35">
      <c r="B1134" t="s">
        <v>468</v>
      </c>
      <c r="C1134" s="17">
        <v>5.5022386350951399E-2</v>
      </c>
      <c r="D1134" s="17">
        <v>7.7184423615362194E-2</v>
      </c>
      <c r="E1134" s="17">
        <v>3.7173264011145797E-2</v>
      </c>
      <c r="F1134" s="17"/>
      <c r="G1134" s="17">
        <v>1.6709422696735799E-2</v>
      </c>
      <c r="H1134" s="17">
        <v>2.9365514087406799E-2</v>
      </c>
      <c r="I1134" s="17">
        <v>5.2631578947368397E-2</v>
      </c>
      <c r="J1134" s="17">
        <v>3.9894706425885898E-2</v>
      </c>
      <c r="K1134" s="17">
        <v>5.8884936126889401E-2</v>
      </c>
      <c r="L1134" s="17">
        <v>0.1</v>
      </c>
      <c r="M1134" s="17"/>
      <c r="N1134" s="17">
        <v>8.1131369721177599E-2</v>
      </c>
      <c r="O1134" s="17">
        <v>3.0215085518233799E-2</v>
      </c>
      <c r="P1134" s="17">
        <v>3.0463857430661798E-2</v>
      </c>
      <c r="Q1134" s="17">
        <v>7.3785177561939905E-2</v>
      </c>
      <c r="R1134" s="17"/>
      <c r="S1134" s="17">
        <v>0.121646684110307</v>
      </c>
      <c r="T1134" s="17">
        <v>3.33206395660205E-2</v>
      </c>
      <c r="U1134" s="17">
        <v>2.0405312235295701E-2</v>
      </c>
      <c r="V1134" s="17"/>
      <c r="W1134" s="17">
        <v>0.11749683195742799</v>
      </c>
      <c r="X1134" s="17">
        <v>2.37071039031366E-2</v>
      </c>
      <c r="Y1134" s="17">
        <v>6.4436162287650103E-2</v>
      </c>
      <c r="Z1134" s="17">
        <v>0</v>
      </c>
      <c r="AA1134" s="17">
        <v>2.5636166318302501E-2</v>
      </c>
      <c r="AB1134" s="17"/>
      <c r="AC1134" s="17">
        <v>7.7385554864634304E-2</v>
      </c>
      <c r="AD1134" s="17">
        <v>3.36252275654104E-2</v>
      </c>
      <c r="AE1134" s="17">
        <v>0</v>
      </c>
    </row>
    <row r="1135" spans="2:31" x14ac:dyDescent="0.35">
      <c r="B1135" t="s">
        <v>96</v>
      </c>
      <c r="C1135" s="17">
        <v>8.1994843964644099E-2</v>
      </c>
      <c r="D1135" s="17">
        <v>3.6835411321320101E-2</v>
      </c>
      <c r="E1135" s="17">
        <v>0.12027402668963</v>
      </c>
      <c r="F1135" s="17"/>
      <c r="G1135" s="17">
        <v>6.6837690786943293E-2</v>
      </c>
      <c r="H1135" s="17">
        <v>0.12543811600865601</v>
      </c>
      <c r="I1135" s="17">
        <v>0.14538475764696601</v>
      </c>
      <c r="J1135" s="17">
        <v>7.9789412851771893E-2</v>
      </c>
      <c r="K1135" s="17">
        <v>7.2333240635020807E-2</v>
      </c>
      <c r="L1135" s="17">
        <v>2.79007413933294E-2</v>
      </c>
      <c r="M1135" s="17"/>
      <c r="N1135" s="17">
        <v>4.9096721967249499E-2</v>
      </c>
      <c r="O1135" s="17">
        <v>0.108297379668297</v>
      </c>
      <c r="P1135" s="17">
        <v>0.114361745422301</v>
      </c>
      <c r="Q1135" s="17">
        <v>7.2183946990769396E-2</v>
      </c>
      <c r="R1135" s="17"/>
      <c r="S1135" s="17">
        <v>6.0073791859033998E-2</v>
      </c>
      <c r="T1135" s="17">
        <v>7.5270823343509694E-2</v>
      </c>
      <c r="U1135" s="17">
        <v>0.11117253811255</v>
      </c>
      <c r="V1135" s="17"/>
      <c r="W1135" s="17">
        <v>5.6118499292464402E-2</v>
      </c>
      <c r="X1135" s="17">
        <v>7.3348889270617598E-2</v>
      </c>
      <c r="Y1135" s="17">
        <v>0.249555868218511</v>
      </c>
      <c r="Z1135" s="17">
        <v>0.64227313202138903</v>
      </c>
      <c r="AA1135" s="17">
        <v>0.119141289630009</v>
      </c>
      <c r="AB1135" s="17"/>
      <c r="AC1135" s="17">
        <v>2.90204124470879E-2</v>
      </c>
      <c r="AD1135" s="17">
        <v>7.0087076131897297E-2</v>
      </c>
      <c r="AE1135" s="17">
        <v>0.24611886454544399</v>
      </c>
    </row>
    <row r="1136" spans="2:31" x14ac:dyDescent="0.35">
      <c r="B1136" t="s">
        <v>138</v>
      </c>
      <c r="C1136" s="17">
        <v>0.60113532015444604</v>
      </c>
      <c r="D1136" s="17">
        <v>0.60506199210183798</v>
      </c>
      <c r="E1136" s="17">
        <v>0.59395611665118697</v>
      </c>
      <c r="F1136" s="17"/>
      <c r="G1136" s="17">
        <v>0.54845946763652897</v>
      </c>
      <c r="H1136" s="17">
        <v>0.63166171163306195</v>
      </c>
      <c r="I1136" s="17">
        <v>0.54802964218785299</v>
      </c>
      <c r="J1136" s="17">
        <v>0.79064863613790004</v>
      </c>
      <c r="K1136" s="17">
        <v>0.59048179542859602</v>
      </c>
      <c r="L1136" s="17">
        <v>0.56049629303335302</v>
      </c>
      <c r="M1136" s="17"/>
      <c r="N1136" s="17">
        <v>0.60212137752357597</v>
      </c>
      <c r="O1136" s="17">
        <v>0.61726691539519496</v>
      </c>
      <c r="P1136" s="17">
        <v>0.64507555526873595</v>
      </c>
      <c r="Q1136" s="17">
        <v>0.52206561087529102</v>
      </c>
      <c r="R1136" s="17"/>
      <c r="S1136" s="17">
        <v>0.57169969741064097</v>
      </c>
      <c r="T1136" s="17">
        <v>0.652572156499866</v>
      </c>
      <c r="U1136" s="17">
        <v>0.58732339947705103</v>
      </c>
      <c r="V1136" s="17"/>
      <c r="W1136" s="17">
        <v>0.567292850784338</v>
      </c>
      <c r="X1136" s="17">
        <v>0.67266522179180699</v>
      </c>
      <c r="Y1136" s="17">
        <v>0.62840552153731599</v>
      </c>
      <c r="Z1136" s="17">
        <v>0.35772686797861097</v>
      </c>
      <c r="AA1136" s="17">
        <v>0.58732049875938197</v>
      </c>
      <c r="AB1136" s="17"/>
      <c r="AC1136" s="17">
        <v>0.65144498708215504</v>
      </c>
      <c r="AD1136" s="17">
        <v>0.65453294969320996</v>
      </c>
      <c r="AE1136" s="17">
        <v>0.75388113545455604</v>
      </c>
    </row>
    <row r="1137" spans="2:31" x14ac:dyDescent="0.35">
      <c r="B1137" t="s">
        <v>139</v>
      </c>
      <c r="C1137" s="17">
        <v>0.10935630869520301</v>
      </c>
      <c r="D1137" s="17">
        <v>0.14823918262449801</v>
      </c>
      <c r="E1137" s="17">
        <v>7.8166389159827501E-2</v>
      </c>
      <c r="F1137" s="17"/>
      <c r="G1137" s="17">
        <v>0.13724893784419601</v>
      </c>
      <c r="H1137" s="17">
        <v>5.0271866755516099E-2</v>
      </c>
      <c r="I1137" s="17">
        <v>8.98042947781372E-2</v>
      </c>
      <c r="J1137" s="17">
        <v>3.9894706425885898E-2</v>
      </c>
      <c r="K1137" s="17">
        <v>9.7336436952301694E-2</v>
      </c>
      <c r="L1137" s="17">
        <v>0.18839703442668199</v>
      </c>
      <c r="M1137" s="17"/>
      <c r="N1137" s="17">
        <v>0.13470051448263301</v>
      </c>
      <c r="O1137" s="17">
        <v>6.8675800818644397E-2</v>
      </c>
      <c r="P1137" s="17">
        <v>3.0463857430661798E-2</v>
      </c>
      <c r="Q1137" s="17">
        <v>0.19594235939441701</v>
      </c>
      <c r="R1137" s="17"/>
      <c r="S1137" s="17">
        <v>0.199132091124083</v>
      </c>
      <c r="T1137" s="17">
        <v>7.6619161950045603E-2</v>
      </c>
      <c r="U1137" s="17">
        <v>4.0588948109464999E-2</v>
      </c>
      <c r="V1137" s="17"/>
      <c r="W1137" s="17">
        <v>0.182243433030021</v>
      </c>
      <c r="X1137" s="17">
        <v>5.3027944130302401E-2</v>
      </c>
      <c r="Y1137" s="17">
        <v>6.4436162287650103E-2</v>
      </c>
      <c r="Z1137" s="17">
        <v>0</v>
      </c>
      <c r="AA1137" s="17">
        <v>7.3429185187051493E-2</v>
      </c>
      <c r="AB1137" s="17"/>
      <c r="AC1137" s="17">
        <v>0.122629497718757</v>
      </c>
      <c r="AD1137" s="17">
        <v>7.7369993676105697E-2</v>
      </c>
      <c r="AE1137" s="17">
        <v>0</v>
      </c>
    </row>
    <row r="1138" spans="2:31" x14ac:dyDescent="0.35">
      <c r="B1138" t="s">
        <v>113</v>
      </c>
      <c r="C1138" s="17">
        <v>0.49177901145924302</v>
      </c>
      <c r="D1138" s="17">
        <v>0.45682280947734</v>
      </c>
      <c r="E1138" s="17">
        <v>0.51578972749135898</v>
      </c>
      <c r="F1138" s="17"/>
      <c r="G1138" s="17">
        <v>0.41121052979233302</v>
      </c>
      <c r="H1138" s="17">
        <v>0.58138984487754597</v>
      </c>
      <c r="I1138" s="17">
        <v>0.45822534740971599</v>
      </c>
      <c r="J1138" s="17">
        <v>0.75075392971201405</v>
      </c>
      <c r="K1138" s="17">
        <v>0.49314535847629398</v>
      </c>
      <c r="L1138" s="17">
        <v>0.37209925860667098</v>
      </c>
      <c r="M1138" s="17"/>
      <c r="N1138" s="17">
        <v>0.46742086304094299</v>
      </c>
      <c r="O1138" s="17">
        <v>0.54859111457655096</v>
      </c>
      <c r="P1138" s="17">
        <v>0.61461169783807401</v>
      </c>
      <c r="Q1138" s="17">
        <v>0.32612325148087401</v>
      </c>
      <c r="R1138" s="17"/>
      <c r="S1138" s="17">
        <v>0.372567606286558</v>
      </c>
      <c r="T1138" s="17">
        <v>0.57595299454981996</v>
      </c>
      <c r="U1138" s="17">
        <v>0.54673445136758603</v>
      </c>
      <c r="V1138" s="17"/>
      <c r="W1138" s="17">
        <v>0.385049417754317</v>
      </c>
      <c r="X1138" s="17">
        <v>0.619637277661504</v>
      </c>
      <c r="Y1138" s="17">
        <v>0.56396935924966596</v>
      </c>
      <c r="Z1138" s="17">
        <v>0.35772686797861097</v>
      </c>
      <c r="AA1138" s="17">
        <v>0.51389131357233098</v>
      </c>
      <c r="AB1138" s="17"/>
      <c r="AC1138" s="17">
        <v>0.52881548936339795</v>
      </c>
      <c r="AD1138" s="17">
        <v>0.57716295601710499</v>
      </c>
      <c r="AE1138" s="17">
        <v>0.75388113545455604</v>
      </c>
    </row>
    <row r="1139" spans="2:31" x14ac:dyDescent="0.35">
      <c r="C1139" s="17"/>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c r="AD1139" s="17"/>
      <c r="AE1139" s="17"/>
    </row>
    <row r="1140" spans="2:31" x14ac:dyDescent="0.35">
      <c r="B1140" s="6" t="s">
        <v>477</v>
      </c>
      <c r="C1140" s="17"/>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c r="AD1140" s="17"/>
      <c r="AE1140" s="17"/>
    </row>
    <row r="1141" spans="2:31" x14ac:dyDescent="0.35">
      <c r="B1141" s="24" t="s">
        <v>470</v>
      </c>
      <c r="C1141" s="17"/>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c r="AD1141" s="17"/>
      <c r="AE1141" s="17"/>
    </row>
    <row r="1142" spans="2:31" x14ac:dyDescent="0.35">
      <c r="B1142" t="s">
        <v>473</v>
      </c>
      <c r="C1142" s="17">
        <v>9.1300209635255397E-2</v>
      </c>
      <c r="D1142" s="17">
        <v>0.10719307331384299</v>
      </c>
      <c r="E1142" s="17">
        <v>7.5704944220348999E-2</v>
      </c>
      <c r="F1142" s="17"/>
      <c r="G1142" s="17">
        <v>0.12195873949630801</v>
      </c>
      <c r="H1142" s="17">
        <v>0.19180802066876801</v>
      </c>
      <c r="I1142" s="17">
        <v>0.112179757659658</v>
      </c>
      <c r="J1142" s="17">
        <v>5.3101348082069802E-2</v>
      </c>
      <c r="K1142" s="17">
        <v>9.9669952735705003E-2</v>
      </c>
      <c r="L1142" s="17">
        <v>0</v>
      </c>
      <c r="M1142" s="17"/>
      <c r="N1142" s="17">
        <v>9.941131532038E-2</v>
      </c>
      <c r="O1142" s="17">
        <v>0.10066796221748101</v>
      </c>
      <c r="P1142" s="17">
        <v>9.3080518436186505E-2</v>
      </c>
      <c r="Q1142" s="17">
        <v>6.8329052948658597E-2</v>
      </c>
      <c r="R1142" s="17"/>
      <c r="S1142" s="17">
        <v>8.1238354480938996E-2</v>
      </c>
      <c r="T1142" s="17">
        <v>0.133232826252218</v>
      </c>
      <c r="U1142" s="17">
        <v>0</v>
      </c>
      <c r="V1142" s="17"/>
      <c r="W1142" s="17">
        <v>0.117522511765954</v>
      </c>
      <c r="X1142" s="17">
        <v>0.13269447343854701</v>
      </c>
      <c r="Y1142" s="17">
        <v>4.7048492602028903E-2</v>
      </c>
      <c r="Z1142" s="17">
        <v>0</v>
      </c>
      <c r="AA1142" s="17">
        <v>0</v>
      </c>
      <c r="AB1142" s="17"/>
      <c r="AC1142" s="17">
        <v>0.15513987029614701</v>
      </c>
      <c r="AD1142" s="17">
        <v>0.138492591982355</v>
      </c>
      <c r="AE1142" s="17">
        <v>4.81259030553466E-2</v>
      </c>
    </row>
    <row r="1143" spans="2:31" x14ac:dyDescent="0.35">
      <c r="B1143" t="s">
        <v>474</v>
      </c>
      <c r="C1143" s="17">
        <v>0.29258080569218597</v>
      </c>
      <c r="D1143" s="17">
        <v>0.32286236733221302</v>
      </c>
      <c r="E1143" s="17">
        <v>0.26369231099012203</v>
      </c>
      <c r="F1143" s="17"/>
      <c r="G1143" s="17">
        <v>0.39786726365555802</v>
      </c>
      <c r="H1143" s="17">
        <v>0.22460837634122899</v>
      </c>
      <c r="I1143" s="17">
        <v>0.47982018425551098</v>
      </c>
      <c r="J1143" s="17">
        <v>0.26586715058833299</v>
      </c>
      <c r="K1143" s="17">
        <v>0.167379609864995</v>
      </c>
      <c r="L1143" s="17">
        <v>0.23529411764705899</v>
      </c>
      <c r="M1143" s="17"/>
      <c r="N1143" s="17">
        <v>0.34632512778249602</v>
      </c>
      <c r="O1143" s="17">
        <v>0.27962118908705402</v>
      </c>
      <c r="P1143" s="17">
        <v>0.27582739955269397</v>
      </c>
      <c r="Q1143" s="17">
        <v>0.234294556945772</v>
      </c>
      <c r="R1143" s="17"/>
      <c r="S1143" s="17">
        <v>0.21792971135324099</v>
      </c>
      <c r="T1143" s="17">
        <v>0.33120145312228799</v>
      </c>
      <c r="U1143" s="17">
        <v>0.36217318098714502</v>
      </c>
      <c r="V1143" s="17"/>
      <c r="W1143" s="17">
        <v>0.26443995427064798</v>
      </c>
      <c r="X1143" s="17">
        <v>0.26751056431818998</v>
      </c>
      <c r="Y1143" s="17">
        <v>0.42851302834962102</v>
      </c>
      <c r="Z1143" s="17">
        <v>0.273545705876861</v>
      </c>
      <c r="AA1143" s="17">
        <v>0.28723330490320398</v>
      </c>
      <c r="AB1143" s="17"/>
      <c r="AC1143" s="17">
        <v>0.35661214485449999</v>
      </c>
      <c r="AD1143" s="17">
        <v>0.235391213802077</v>
      </c>
      <c r="AE1143" s="17">
        <v>0.29664897711187999</v>
      </c>
    </row>
    <row r="1144" spans="2:31" x14ac:dyDescent="0.35">
      <c r="B1144" t="s">
        <v>475</v>
      </c>
      <c r="C1144" s="17">
        <v>0.39189669342311101</v>
      </c>
      <c r="D1144" s="17">
        <v>0.35478330676101799</v>
      </c>
      <c r="E1144" s="17">
        <v>0.42556520325736802</v>
      </c>
      <c r="F1144" s="17"/>
      <c r="G1144" s="17">
        <v>0.265244842437038</v>
      </c>
      <c r="H1144" s="17">
        <v>0.466824910925771</v>
      </c>
      <c r="I1144" s="17">
        <v>0.30211239936151302</v>
      </c>
      <c r="J1144" s="17">
        <v>0.41849996543902301</v>
      </c>
      <c r="K1144" s="17">
        <v>0.39189687720272798</v>
      </c>
      <c r="L1144" s="17">
        <v>0.507721157062479</v>
      </c>
      <c r="M1144" s="17"/>
      <c r="N1144" s="17">
        <v>0.33526810970776699</v>
      </c>
      <c r="O1144" s="17">
        <v>0.40178344214036199</v>
      </c>
      <c r="P1144" s="17">
        <v>0.45626460963285997</v>
      </c>
      <c r="Q1144" s="17">
        <v>0.44039587505480698</v>
      </c>
      <c r="R1144" s="17"/>
      <c r="S1144" s="17">
        <v>0.39286701895806198</v>
      </c>
      <c r="T1144" s="17">
        <v>0.40993539642424498</v>
      </c>
      <c r="U1144" s="17">
        <v>0.42445607643773797</v>
      </c>
      <c r="V1144" s="17"/>
      <c r="W1144" s="17">
        <v>0.34344821646703499</v>
      </c>
      <c r="X1144" s="17">
        <v>0.382378800846505</v>
      </c>
      <c r="Y1144" s="17">
        <v>0.52443847904834995</v>
      </c>
      <c r="Z1144" s="17">
        <v>0.19474690553301199</v>
      </c>
      <c r="AA1144" s="17">
        <v>0.52831901926104297</v>
      </c>
      <c r="AB1144" s="17"/>
      <c r="AC1144" s="17">
        <v>0.26004787480562103</v>
      </c>
      <c r="AD1144" s="17">
        <v>0.41216228179929099</v>
      </c>
      <c r="AE1144" s="17">
        <v>0.494778745084895</v>
      </c>
    </row>
    <row r="1145" spans="2:31" x14ac:dyDescent="0.35">
      <c r="B1145" t="s">
        <v>476</v>
      </c>
      <c r="C1145" s="17">
        <v>0.14303020680730799</v>
      </c>
      <c r="D1145" s="17">
        <v>0.16099885542018799</v>
      </c>
      <c r="E1145" s="17">
        <v>0.125675214840102</v>
      </c>
      <c r="F1145" s="17"/>
      <c r="G1145" s="17">
        <v>5.3732288602774E-2</v>
      </c>
      <c r="H1145" s="17">
        <v>7.0055215238539498E-2</v>
      </c>
      <c r="I1145" s="17">
        <v>3.7393252553219403E-2</v>
      </c>
      <c r="J1145" s="17">
        <v>0.143707201291364</v>
      </c>
      <c r="K1145" s="17">
        <v>0.26906624387730899</v>
      </c>
      <c r="L1145" s="17">
        <v>0.21985180352210201</v>
      </c>
      <c r="M1145" s="17"/>
      <c r="N1145" s="17">
        <v>0.144302166376549</v>
      </c>
      <c r="O1145" s="17">
        <v>0.14336172202540901</v>
      </c>
      <c r="P1145" s="17">
        <v>0.13744708236345199</v>
      </c>
      <c r="Q1145" s="17">
        <v>0.14242734527841999</v>
      </c>
      <c r="R1145" s="17"/>
      <c r="S1145" s="17">
        <v>0.25890058958041801</v>
      </c>
      <c r="T1145" s="17">
        <v>5.79718633836998E-2</v>
      </c>
      <c r="U1145" s="17">
        <v>9.9645212849184206E-2</v>
      </c>
      <c r="V1145" s="17"/>
      <c r="W1145" s="17">
        <v>0.22488679532438199</v>
      </c>
      <c r="X1145" s="17">
        <v>0.12661214420899999</v>
      </c>
      <c r="Y1145" s="17">
        <v>0</v>
      </c>
      <c r="Z1145" s="17">
        <v>0.30917629729992802</v>
      </c>
      <c r="AA1145" s="17">
        <v>6.8054737362802903E-2</v>
      </c>
      <c r="AB1145" s="17"/>
      <c r="AC1145" s="17">
        <v>0.179161013810965</v>
      </c>
      <c r="AD1145" s="17">
        <v>9.79670193705037E-2</v>
      </c>
      <c r="AE1145" s="17">
        <v>0.116650983103429</v>
      </c>
    </row>
    <row r="1146" spans="2:31" x14ac:dyDescent="0.35">
      <c r="B1146" t="s">
        <v>96</v>
      </c>
      <c r="C1146" s="17">
        <v>8.1192084442139198E-2</v>
      </c>
      <c r="D1146" s="17">
        <v>5.4162397172737103E-2</v>
      </c>
      <c r="E1146" s="17">
        <v>0.109362326692059</v>
      </c>
      <c r="F1146" s="17"/>
      <c r="G1146" s="17">
        <v>0.16119686580832199</v>
      </c>
      <c r="H1146" s="17">
        <v>4.6703476825693001E-2</v>
      </c>
      <c r="I1146" s="17">
        <v>6.8494406170098096E-2</v>
      </c>
      <c r="J1146" s="17">
        <v>0.11882433459920901</v>
      </c>
      <c r="K1146" s="17">
        <v>7.1987316319262695E-2</v>
      </c>
      <c r="L1146" s="17">
        <v>3.7132921768360902E-2</v>
      </c>
      <c r="M1146" s="17"/>
      <c r="N1146" s="17">
        <v>7.4693280812807294E-2</v>
      </c>
      <c r="O1146" s="17">
        <v>7.4565684529693796E-2</v>
      </c>
      <c r="P1146" s="17">
        <v>3.7380390014807398E-2</v>
      </c>
      <c r="Q1146" s="17">
        <v>0.11455316977234099</v>
      </c>
      <c r="R1146" s="17"/>
      <c r="S1146" s="17">
        <v>4.9064325627340401E-2</v>
      </c>
      <c r="T1146" s="17">
        <v>6.7658460817548297E-2</v>
      </c>
      <c r="U1146" s="17">
        <v>0.113725529725933</v>
      </c>
      <c r="V1146" s="17"/>
      <c r="W1146" s="17">
        <v>4.9702522171981803E-2</v>
      </c>
      <c r="X1146" s="17">
        <v>9.0804017187758795E-2</v>
      </c>
      <c r="Y1146" s="17">
        <v>0</v>
      </c>
      <c r="Z1146" s="17">
        <v>0.22253109129019899</v>
      </c>
      <c r="AA1146" s="17">
        <v>0.11639293847295</v>
      </c>
      <c r="AB1146" s="17"/>
      <c r="AC1146" s="17">
        <v>4.9039096232766498E-2</v>
      </c>
      <c r="AD1146" s="17">
        <v>0.115986893045774</v>
      </c>
      <c r="AE1146" s="17">
        <v>4.3795391644449497E-2</v>
      </c>
    </row>
    <row r="1147" spans="2:31" x14ac:dyDescent="0.35">
      <c r="C1147" s="17"/>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c r="AD1147" s="17"/>
      <c r="AE1147" s="17"/>
    </row>
    <row r="1148" spans="2:31" x14ac:dyDescent="0.35">
      <c r="B1148" s="6" t="s">
        <v>478</v>
      </c>
      <c r="C1148" s="17"/>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c r="AD1148" s="17"/>
      <c r="AE1148" s="17"/>
    </row>
    <row r="1149" spans="2:31" x14ac:dyDescent="0.35">
      <c r="B1149" s="24" t="s">
        <v>470</v>
      </c>
      <c r="C1149" s="17"/>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c r="AD1149" s="17"/>
      <c r="AE1149" s="17"/>
    </row>
    <row r="1150" spans="2:31" x14ac:dyDescent="0.35">
      <c r="B1150" t="s">
        <v>473</v>
      </c>
      <c r="C1150" s="17">
        <v>9.9329648169588294E-2</v>
      </c>
      <c r="D1150" s="17">
        <v>0.108822843611228</v>
      </c>
      <c r="E1150" s="17">
        <v>8.9296344302678798E-2</v>
      </c>
      <c r="F1150" s="17"/>
      <c r="G1150" s="17">
        <v>0.13442476066114301</v>
      </c>
      <c r="H1150" s="17">
        <v>0.120272922966284</v>
      </c>
      <c r="I1150" s="17">
        <v>0.17551551041841901</v>
      </c>
      <c r="J1150" s="17">
        <v>4.7261975486477897E-2</v>
      </c>
      <c r="K1150" s="17">
        <v>4.2803319405301299E-2</v>
      </c>
      <c r="L1150" s="17">
        <v>7.4539835498290102E-2</v>
      </c>
      <c r="M1150" s="17"/>
      <c r="N1150" s="17">
        <v>0.106987412690506</v>
      </c>
      <c r="O1150" s="17">
        <v>0.10782148827667799</v>
      </c>
      <c r="P1150" s="17">
        <v>0.11648266651320099</v>
      </c>
      <c r="Q1150" s="17">
        <v>7.1618322379479502E-2</v>
      </c>
      <c r="R1150" s="17"/>
      <c r="S1150" s="17">
        <v>9.1941605416354599E-2</v>
      </c>
      <c r="T1150" s="17">
        <v>8.6342936392041506E-2</v>
      </c>
      <c r="U1150" s="17">
        <v>0.15060621573758901</v>
      </c>
      <c r="V1150" s="17"/>
      <c r="W1150" s="17">
        <v>8.1192502790360499E-2</v>
      </c>
      <c r="X1150" s="17">
        <v>0.12243353296201701</v>
      </c>
      <c r="Y1150" s="17">
        <v>0.18026071832347301</v>
      </c>
      <c r="Z1150" s="17">
        <v>0.21851638292364201</v>
      </c>
      <c r="AA1150" s="17">
        <v>0.109938256417891</v>
      </c>
      <c r="AB1150" s="17"/>
      <c r="AC1150" s="17">
        <v>8.8456188896527801E-2</v>
      </c>
      <c r="AD1150" s="17">
        <v>9.3996809491763297E-2</v>
      </c>
      <c r="AE1150" s="17">
        <v>0.29602580766450598</v>
      </c>
    </row>
    <row r="1151" spans="2:31" x14ac:dyDescent="0.35">
      <c r="B1151" t="s">
        <v>474</v>
      </c>
      <c r="C1151" s="17">
        <v>0.32609664369394298</v>
      </c>
      <c r="D1151" s="17">
        <v>0.35361253751953398</v>
      </c>
      <c r="E1151" s="17">
        <v>0.29701525317386301</v>
      </c>
      <c r="F1151" s="17"/>
      <c r="G1151" s="17">
        <v>0.38819466492560001</v>
      </c>
      <c r="H1151" s="17">
        <v>0.488476108499662</v>
      </c>
      <c r="I1151" s="17">
        <v>0.30962193589527898</v>
      </c>
      <c r="J1151" s="17">
        <v>0.37809580389182301</v>
      </c>
      <c r="K1151" s="17">
        <v>0.288386536671701</v>
      </c>
      <c r="L1151" s="17">
        <v>0.196779158205245</v>
      </c>
      <c r="M1151" s="17"/>
      <c r="N1151" s="17">
        <v>0.31685565757989198</v>
      </c>
      <c r="O1151" s="17">
        <v>0.298459142763772</v>
      </c>
      <c r="P1151" s="17">
        <v>0.37622895424188002</v>
      </c>
      <c r="Q1151" s="17">
        <v>0.333311292152767</v>
      </c>
      <c r="R1151" s="17"/>
      <c r="S1151" s="17">
        <v>0.27848008037595601</v>
      </c>
      <c r="T1151" s="17">
        <v>0.348230986181855</v>
      </c>
      <c r="U1151" s="17">
        <v>0.35126743472137401</v>
      </c>
      <c r="V1151" s="17"/>
      <c r="W1151" s="17">
        <v>0.31847788756866302</v>
      </c>
      <c r="X1151" s="17">
        <v>0.36652608964619199</v>
      </c>
      <c r="Y1151" s="17">
        <v>0.27572781436949201</v>
      </c>
      <c r="Z1151" s="17">
        <v>0.17095237728691001</v>
      </c>
      <c r="AA1151" s="17">
        <v>0.36972913769358201</v>
      </c>
      <c r="AB1151" s="17"/>
      <c r="AC1151" s="17">
        <v>0.37329772835831199</v>
      </c>
      <c r="AD1151" s="17">
        <v>0.37521282361899799</v>
      </c>
      <c r="AE1151" s="17">
        <v>9.5190186586232101E-2</v>
      </c>
    </row>
    <row r="1152" spans="2:31" x14ac:dyDescent="0.35">
      <c r="B1152" t="s">
        <v>475</v>
      </c>
      <c r="C1152" s="17">
        <v>0.43722834765609397</v>
      </c>
      <c r="D1152" s="17">
        <v>0.43027688312769402</v>
      </c>
      <c r="E1152" s="17">
        <v>0.44457531068474498</v>
      </c>
      <c r="F1152" s="17"/>
      <c r="G1152" s="17">
        <v>0.37666965332234298</v>
      </c>
      <c r="H1152" s="17">
        <v>0.28664141193391901</v>
      </c>
      <c r="I1152" s="17">
        <v>0.37792099439223897</v>
      </c>
      <c r="J1152" s="17">
        <v>0.37014311175132097</v>
      </c>
      <c r="K1152" s="17">
        <v>0.51578331011994705</v>
      </c>
      <c r="L1152" s="17">
        <v>0.59570554427365996</v>
      </c>
      <c r="M1152" s="17"/>
      <c r="N1152" s="17">
        <v>0.43796653556826498</v>
      </c>
      <c r="O1152" s="17">
        <v>0.51774971804272596</v>
      </c>
      <c r="P1152" s="17">
        <v>0.35949051602875098</v>
      </c>
      <c r="Q1152" s="17">
        <v>0.41158374793181302</v>
      </c>
      <c r="R1152" s="17"/>
      <c r="S1152" s="17">
        <v>0.50668138904544602</v>
      </c>
      <c r="T1152" s="17">
        <v>0.42286185010171601</v>
      </c>
      <c r="U1152" s="17">
        <v>0.391235888383974</v>
      </c>
      <c r="V1152" s="17"/>
      <c r="W1152" s="17">
        <v>0.45144957251268703</v>
      </c>
      <c r="X1152" s="17">
        <v>0.42915180012828302</v>
      </c>
      <c r="Y1152" s="17">
        <v>0.41982021163287903</v>
      </c>
      <c r="Z1152" s="17">
        <v>0.61053123978944801</v>
      </c>
      <c r="AA1152" s="17">
        <v>0.35170762006985101</v>
      </c>
      <c r="AB1152" s="17"/>
      <c r="AC1152" s="17">
        <v>0.42284069547341202</v>
      </c>
      <c r="AD1152" s="17">
        <v>0.40815001041167898</v>
      </c>
      <c r="AE1152" s="17">
        <v>0.46930372310846102</v>
      </c>
    </row>
    <row r="1153" spans="2:31" x14ac:dyDescent="0.35">
      <c r="B1153" t="s">
        <v>476</v>
      </c>
      <c r="C1153" s="17">
        <v>7.3928173396776903E-2</v>
      </c>
      <c r="D1153" s="17">
        <v>5.1033097731398303E-2</v>
      </c>
      <c r="E1153" s="17">
        <v>9.8125847680300804E-2</v>
      </c>
      <c r="F1153" s="17"/>
      <c r="G1153" s="17">
        <v>3.72684450248E-2</v>
      </c>
      <c r="H1153" s="17">
        <v>0</v>
      </c>
      <c r="I1153" s="17">
        <v>8.6340188300608106E-2</v>
      </c>
      <c r="J1153" s="17">
        <v>0.137582491710913</v>
      </c>
      <c r="K1153" s="17">
        <v>0.11022351439774999</v>
      </c>
      <c r="L1153" s="17">
        <v>6.9171765840364996E-2</v>
      </c>
      <c r="M1153" s="17"/>
      <c r="N1153" s="17">
        <v>7.9232695601233499E-2</v>
      </c>
      <c r="O1153" s="17">
        <v>6.4711569174901798E-2</v>
      </c>
      <c r="P1153" s="17">
        <v>7.2896275834723107E-2</v>
      </c>
      <c r="Q1153" s="17">
        <v>8.0769079977201105E-2</v>
      </c>
      <c r="R1153" s="17"/>
      <c r="S1153" s="17">
        <v>7.3753686389353701E-2</v>
      </c>
      <c r="T1153" s="17">
        <v>9.4107224480976401E-2</v>
      </c>
      <c r="U1153" s="17">
        <v>1.8363526705386699E-2</v>
      </c>
      <c r="V1153" s="17"/>
      <c r="W1153" s="17">
        <v>9.0846556599438397E-2</v>
      </c>
      <c r="X1153" s="17">
        <v>5.3528758639442099E-2</v>
      </c>
      <c r="Y1153" s="17">
        <v>0.124191255674156</v>
      </c>
      <c r="Z1153" s="17">
        <v>0</v>
      </c>
      <c r="AA1153" s="17">
        <v>5.8927072143874999E-2</v>
      </c>
      <c r="AB1153" s="17"/>
      <c r="AC1153" s="17">
        <v>4.63301721945555E-2</v>
      </c>
      <c r="AD1153" s="17">
        <v>6.2389745501402201E-2</v>
      </c>
      <c r="AE1153" s="17">
        <v>0.13948028264080101</v>
      </c>
    </row>
    <row r="1154" spans="2:31" x14ac:dyDescent="0.35">
      <c r="B1154" t="s">
        <v>96</v>
      </c>
      <c r="C1154" s="17">
        <v>6.3417187083597198E-2</v>
      </c>
      <c r="D1154" s="17">
        <v>5.6254638010145297E-2</v>
      </c>
      <c r="E1154" s="17">
        <v>7.0987244158413093E-2</v>
      </c>
      <c r="F1154" s="17"/>
      <c r="G1154" s="17">
        <v>6.3442476066114306E-2</v>
      </c>
      <c r="H1154" s="17">
        <v>0.104609556600135</v>
      </c>
      <c r="I1154" s="17">
        <v>5.0601370993454901E-2</v>
      </c>
      <c r="J1154" s="17">
        <v>6.6916617159465494E-2</v>
      </c>
      <c r="K1154" s="17">
        <v>4.2803319405301299E-2</v>
      </c>
      <c r="L1154" s="17">
        <v>6.3803696182440001E-2</v>
      </c>
      <c r="M1154" s="17"/>
      <c r="N1154" s="17">
        <v>5.8957698560103203E-2</v>
      </c>
      <c r="O1154" s="17">
        <v>1.1258081741922501E-2</v>
      </c>
      <c r="P1154" s="17">
        <v>7.4901587381444701E-2</v>
      </c>
      <c r="Q1154" s="17">
        <v>0.102717557558739</v>
      </c>
      <c r="R1154" s="17"/>
      <c r="S1154" s="17">
        <v>4.9143238772889501E-2</v>
      </c>
      <c r="T1154" s="17">
        <v>4.8457002843411097E-2</v>
      </c>
      <c r="U1154" s="17">
        <v>8.8526934451676198E-2</v>
      </c>
      <c r="V1154" s="17"/>
      <c r="W1154" s="17">
        <v>5.8033480528851197E-2</v>
      </c>
      <c r="X1154" s="17">
        <v>2.8359818624066401E-2</v>
      </c>
      <c r="Y1154" s="17">
        <v>0</v>
      </c>
      <c r="Z1154" s="17">
        <v>0</v>
      </c>
      <c r="AA1154" s="17">
        <v>0.1096979136748</v>
      </c>
      <c r="AB1154" s="17"/>
      <c r="AC1154" s="17">
        <v>6.9075215077192997E-2</v>
      </c>
      <c r="AD1154" s="17">
        <v>6.0250610976156999E-2</v>
      </c>
      <c r="AE1154" s="17">
        <v>0</v>
      </c>
    </row>
    <row r="1155" spans="2:31" x14ac:dyDescent="0.35">
      <c r="C1155" s="17"/>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c r="AD1155" s="17"/>
      <c r="AE1155" s="17"/>
    </row>
    <row r="1156" spans="2:31" x14ac:dyDescent="0.35">
      <c r="B1156" s="6" t="s">
        <v>479</v>
      </c>
      <c r="C1156" s="17"/>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c r="AD1156" s="17"/>
      <c r="AE1156" s="17"/>
    </row>
    <row r="1157" spans="2:31" x14ac:dyDescent="0.35">
      <c r="B1157" s="24" t="s">
        <v>470</v>
      </c>
      <c r="C1157" s="17"/>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c r="AD1157" s="17"/>
      <c r="AE1157" s="17"/>
    </row>
    <row r="1158" spans="2:31" x14ac:dyDescent="0.35">
      <c r="B1158" t="s">
        <v>473</v>
      </c>
      <c r="C1158" s="17">
        <v>9.2155980793203404E-2</v>
      </c>
      <c r="D1158" s="17">
        <v>0.102712055569746</v>
      </c>
      <c r="E1158" s="17">
        <v>8.43024784483727E-2</v>
      </c>
      <c r="F1158" s="17"/>
      <c r="G1158" s="17">
        <v>0.18737720593440299</v>
      </c>
      <c r="H1158" s="17">
        <v>9.2084572091734596E-2</v>
      </c>
      <c r="I1158" s="17">
        <v>5.8886568544937803E-2</v>
      </c>
      <c r="J1158" s="17">
        <v>0.133110147918022</v>
      </c>
      <c r="K1158" s="17">
        <v>8.8196914920694106E-2</v>
      </c>
      <c r="L1158" s="17">
        <v>3.9503706966646901E-2</v>
      </c>
      <c r="M1158" s="17"/>
      <c r="N1158" s="17">
        <v>7.9482307966006402E-2</v>
      </c>
      <c r="O1158" s="17">
        <v>0.11800984611792401</v>
      </c>
      <c r="P1158" s="17">
        <v>6.08294527463034E-2</v>
      </c>
      <c r="Q1158" s="17">
        <v>0.104278373634515</v>
      </c>
      <c r="R1158" s="17"/>
      <c r="S1158" s="17">
        <v>8.1127775096909605E-2</v>
      </c>
      <c r="T1158" s="17">
        <v>5.62913592657261E-2</v>
      </c>
      <c r="U1158" s="17">
        <v>0.124276942899592</v>
      </c>
      <c r="V1158" s="17"/>
      <c r="W1158" s="17">
        <v>0.109958408174232</v>
      </c>
      <c r="X1158" s="17">
        <v>7.6478963416207704E-2</v>
      </c>
      <c r="Y1158" s="17">
        <v>7.3629152017475594E-2</v>
      </c>
      <c r="Z1158" s="17">
        <v>0</v>
      </c>
      <c r="AA1158" s="17">
        <v>8.6611416501556196E-2</v>
      </c>
      <c r="AB1158" s="17"/>
      <c r="AC1158" s="17">
        <v>0.11574872285903499</v>
      </c>
      <c r="AD1158" s="17">
        <v>0.116129789071357</v>
      </c>
      <c r="AE1158" s="17">
        <v>7.2615095855481093E-2</v>
      </c>
    </row>
    <row r="1159" spans="2:31" x14ac:dyDescent="0.35">
      <c r="B1159" t="s">
        <v>474</v>
      </c>
      <c r="C1159" s="17">
        <v>0.31574829696992701</v>
      </c>
      <c r="D1159" s="17">
        <v>0.33778824295406101</v>
      </c>
      <c r="E1159" s="17">
        <v>0.29537318429849202</v>
      </c>
      <c r="F1159" s="17"/>
      <c r="G1159" s="17">
        <v>0.41797152278134803</v>
      </c>
      <c r="H1159" s="17">
        <v>0.39323267086456198</v>
      </c>
      <c r="I1159" s="17">
        <v>0.34706442167205798</v>
      </c>
      <c r="J1159" s="17">
        <v>0.21289956076979299</v>
      </c>
      <c r="K1159" s="17">
        <v>0.26243635352382</v>
      </c>
      <c r="L1159" s="17">
        <v>0.28591556925991701</v>
      </c>
      <c r="M1159" s="17"/>
      <c r="N1159" s="17">
        <v>0.35323637044733902</v>
      </c>
      <c r="O1159" s="17">
        <v>0.29595683735533601</v>
      </c>
      <c r="P1159" s="17">
        <v>0.35260214243747301</v>
      </c>
      <c r="Q1159" s="17">
        <v>0.25113366924622998</v>
      </c>
      <c r="R1159" s="17"/>
      <c r="S1159" s="17">
        <v>0.203506952578004</v>
      </c>
      <c r="T1159" s="17">
        <v>0.37080652805061698</v>
      </c>
      <c r="U1159" s="17">
        <v>0.31862515071738501</v>
      </c>
      <c r="V1159" s="17"/>
      <c r="W1159" s="17">
        <v>0.25442035981424199</v>
      </c>
      <c r="X1159" s="17">
        <v>0.38298659276128499</v>
      </c>
      <c r="Y1159" s="17">
        <v>0.43957147360679399</v>
      </c>
      <c r="Z1159" s="17">
        <v>0.64227313202138903</v>
      </c>
      <c r="AA1159" s="17">
        <v>0.30718435748684703</v>
      </c>
      <c r="AB1159" s="17"/>
      <c r="AC1159" s="17">
        <v>0.33470378422034103</v>
      </c>
      <c r="AD1159" s="17">
        <v>0.39698726336335499</v>
      </c>
      <c r="AE1159" s="17">
        <v>0.495032705171988</v>
      </c>
    </row>
    <row r="1160" spans="2:31" x14ac:dyDescent="0.35">
      <c r="B1160" t="s">
        <v>475</v>
      </c>
      <c r="C1160" s="17">
        <v>0.42408924065678799</v>
      </c>
      <c r="D1160" s="17">
        <v>0.40767143938526001</v>
      </c>
      <c r="E1160" s="17">
        <v>0.43724170196251</v>
      </c>
      <c r="F1160" s="17"/>
      <c r="G1160" s="17">
        <v>0.25421489672134701</v>
      </c>
      <c r="H1160" s="17">
        <v>0.32205445144093697</v>
      </c>
      <c r="I1160" s="17">
        <v>0.327942231124702</v>
      </c>
      <c r="J1160" s="17">
        <v>0.50783749424900504</v>
      </c>
      <c r="K1160" s="17">
        <v>0.47055753193655497</v>
      </c>
      <c r="L1160" s="17">
        <v>0.57458072377343605</v>
      </c>
      <c r="M1160" s="17"/>
      <c r="N1160" s="17">
        <v>0.45125595041857203</v>
      </c>
      <c r="O1160" s="17">
        <v>0.42652707923636601</v>
      </c>
      <c r="P1160" s="17">
        <v>0.44226169262276899</v>
      </c>
      <c r="Q1160" s="17">
        <v>0.363761354447589</v>
      </c>
      <c r="R1160" s="17"/>
      <c r="S1160" s="17">
        <v>0.52204593806315502</v>
      </c>
      <c r="T1160" s="17">
        <v>0.43541660269670202</v>
      </c>
      <c r="U1160" s="17">
        <v>0.35271230152761301</v>
      </c>
      <c r="V1160" s="17"/>
      <c r="W1160" s="17">
        <v>0.51055341935836895</v>
      </c>
      <c r="X1160" s="17">
        <v>0.351945922533629</v>
      </c>
      <c r="Y1160" s="17">
        <v>0.41317022235825501</v>
      </c>
      <c r="Z1160" s="17">
        <v>0</v>
      </c>
      <c r="AA1160" s="17">
        <v>0.356207808802536</v>
      </c>
      <c r="AB1160" s="17"/>
      <c r="AC1160" s="17">
        <v>0.44465272571980602</v>
      </c>
      <c r="AD1160" s="17">
        <v>0.34016061587747698</v>
      </c>
      <c r="AE1160" s="17">
        <v>0.35973710311704998</v>
      </c>
    </row>
    <row r="1161" spans="2:31" x14ac:dyDescent="0.35">
      <c r="B1161" t="s">
        <v>476</v>
      </c>
      <c r="C1161" s="17">
        <v>0.114083280903382</v>
      </c>
      <c r="D1161" s="17">
        <v>0.12339555598601901</v>
      </c>
      <c r="E1161" s="17">
        <v>0.107477426603704</v>
      </c>
      <c r="F1161" s="17"/>
      <c r="G1161" s="17">
        <v>7.3598683775958296E-2</v>
      </c>
      <c r="H1161" s="17">
        <v>7.9637380842922795E-2</v>
      </c>
      <c r="I1161" s="17">
        <v>0.173353599958705</v>
      </c>
      <c r="J1161" s="17">
        <v>9.9545076317112194E-2</v>
      </c>
      <c r="K1161" s="17">
        <v>0.140357698793518</v>
      </c>
      <c r="L1161" s="17">
        <v>0.1</v>
      </c>
      <c r="M1161" s="17"/>
      <c r="N1161" s="17">
        <v>7.3917279996563695E-2</v>
      </c>
      <c r="O1161" s="17">
        <v>0.10514507619095199</v>
      </c>
      <c r="P1161" s="17">
        <v>0.10738878249009701</v>
      </c>
      <c r="Q1161" s="17">
        <v>0.19460924453916101</v>
      </c>
      <c r="R1161" s="17"/>
      <c r="S1161" s="17">
        <v>0.15650808190416399</v>
      </c>
      <c r="T1161" s="17">
        <v>0.104917600448627</v>
      </c>
      <c r="U1161" s="17">
        <v>0.124434762175976</v>
      </c>
      <c r="V1161" s="17"/>
      <c r="W1161" s="17">
        <v>0.10679473213976</v>
      </c>
      <c r="X1161" s="17">
        <v>0.114264771378601</v>
      </c>
      <c r="Y1161" s="17">
        <v>0</v>
      </c>
      <c r="Z1161" s="17">
        <v>0.35772686797861097</v>
      </c>
      <c r="AA1161" s="17">
        <v>0.16780166044613801</v>
      </c>
      <c r="AB1161" s="17"/>
      <c r="AC1161" s="17">
        <v>7.0720227498848903E-2</v>
      </c>
      <c r="AD1161" s="17">
        <v>9.0648625915205103E-2</v>
      </c>
      <c r="AE1161" s="17">
        <v>0</v>
      </c>
    </row>
    <row r="1162" spans="2:31" x14ac:dyDescent="0.35">
      <c r="B1162" t="s">
        <v>96</v>
      </c>
      <c r="C1162" s="17">
        <v>5.3923200676700402E-2</v>
      </c>
      <c r="D1162" s="17">
        <v>2.84327061049141E-2</v>
      </c>
      <c r="E1162" s="17">
        <v>7.5605208686922401E-2</v>
      </c>
      <c r="F1162" s="17"/>
      <c r="G1162" s="17">
        <v>6.6837690786943293E-2</v>
      </c>
      <c r="H1162" s="17">
        <v>0.112990924759844</v>
      </c>
      <c r="I1162" s="17">
        <v>9.2753178699597996E-2</v>
      </c>
      <c r="J1162" s="17">
        <v>4.6607720746067803E-2</v>
      </c>
      <c r="K1162" s="17">
        <v>3.8451500825412301E-2</v>
      </c>
      <c r="L1162" s="17">
        <v>0</v>
      </c>
      <c r="M1162" s="17"/>
      <c r="N1162" s="17">
        <v>4.2108091171519001E-2</v>
      </c>
      <c r="O1162" s="17">
        <v>5.4361161099422101E-2</v>
      </c>
      <c r="P1162" s="17">
        <v>3.6917929703357603E-2</v>
      </c>
      <c r="Q1162" s="17">
        <v>8.6217358132504904E-2</v>
      </c>
      <c r="R1162" s="17"/>
      <c r="S1162" s="17">
        <v>3.6811252357767901E-2</v>
      </c>
      <c r="T1162" s="17">
        <v>3.2567909538327798E-2</v>
      </c>
      <c r="U1162" s="17">
        <v>7.9950842679433601E-2</v>
      </c>
      <c r="V1162" s="17"/>
      <c r="W1162" s="17">
        <v>1.8273080513396701E-2</v>
      </c>
      <c r="X1162" s="17">
        <v>7.4323749910276807E-2</v>
      </c>
      <c r="Y1162" s="17">
        <v>7.3629152017475594E-2</v>
      </c>
      <c r="Z1162" s="17">
        <v>0</v>
      </c>
      <c r="AA1162" s="17">
        <v>8.2194756762923094E-2</v>
      </c>
      <c r="AB1162" s="17"/>
      <c r="AC1162" s="17">
        <v>3.4174539701968799E-2</v>
      </c>
      <c r="AD1162" s="17">
        <v>5.6073705772606397E-2</v>
      </c>
      <c r="AE1162" s="17">
        <v>7.2615095855481093E-2</v>
      </c>
    </row>
    <row r="1163" spans="2:31" x14ac:dyDescent="0.35">
      <c r="C1163" s="17"/>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c r="AD1163" s="17"/>
      <c r="AE1163" s="17"/>
    </row>
    <row r="1164" spans="2:31" x14ac:dyDescent="0.35">
      <c r="C1164" s="17"/>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c r="AD1164" s="17"/>
      <c r="AE1164" s="17"/>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E29"/>
  <sheetViews>
    <sheetView showGridLines="0" workbookViewId="0">
      <pane xSplit="2" topLeftCell="C1" activePane="topRight" state="frozen"/>
      <selection pane="topRight" activeCell="B29" sqref="B29"/>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59</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43</v>
      </c>
      <c r="C9" s="17">
        <v>0.64579282345915101</v>
      </c>
      <c r="D9" s="17">
        <v>0.57564845435595202</v>
      </c>
      <c r="E9" s="17">
        <v>0.71266462566812605</v>
      </c>
      <c r="F9" s="17"/>
      <c r="G9" s="17">
        <v>0.72711999451797604</v>
      </c>
      <c r="H9" s="17">
        <v>0.73551515029231296</v>
      </c>
      <c r="I9" s="17">
        <v>0.68311927569520003</v>
      </c>
      <c r="J9" s="17">
        <v>0.75958837594856199</v>
      </c>
      <c r="K9" s="17">
        <v>0.62278930755266004</v>
      </c>
      <c r="L9" s="17">
        <v>0.45603153875007002</v>
      </c>
      <c r="M9" s="17"/>
      <c r="N9" s="17">
        <v>0.58252620617072703</v>
      </c>
      <c r="O9" s="17">
        <v>0.69296338311301897</v>
      </c>
      <c r="P9" s="17">
        <v>0.63437539563538203</v>
      </c>
      <c r="Q9" s="17">
        <v>0.68740572355047502</v>
      </c>
      <c r="R9" s="17"/>
      <c r="S9" s="17">
        <v>0.55813018572586004</v>
      </c>
      <c r="T9" s="17">
        <v>0.650168403034035</v>
      </c>
      <c r="U9" s="17">
        <v>0.74504986843379695</v>
      </c>
      <c r="V9" s="17"/>
      <c r="W9" s="17">
        <v>0.54503219381182599</v>
      </c>
      <c r="X9" s="17">
        <v>0.64700848532607502</v>
      </c>
      <c r="Y9" s="17">
        <v>0.600653143194815</v>
      </c>
      <c r="Z9" s="17">
        <v>0.78774476085724898</v>
      </c>
      <c r="AA9" s="17">
        <v>0.72987663379297296</v>
      </c>
      <c r="AB9" s="17"/>
      <c r="AC9" s="17">
        <v>0.54262895366045805</v>
      </c>
      <c r="AD9" s="17">
        <v>0.71406284096931605</v>
      </c>
      <c r="AE9" s="17">
        <v>0.61931395067323902</v>
      </c>
    </row>
    <row r="10" spans="2:31" x14ac:dyDescent="0.35">
      <c r="B10" s="18" t="s">
        <v>44</v>
      </c>
      <c r="C10" s="17">
        <v>0.52935010241145897</v>
      </c>
      <c r="D10" s="17">
        <v>0.49189837090184402</v>
      </c>
      <c r="E10" s="17">
        <v>0.56661904304755695</v>
      </c>
      <c r="F10" s="17"/>
      <c r="G10" s="17">
        <v>0.438922493322078</v>
      </c>
      <c r="H10" s="17">
        <v>0.36419476555581098</v>
      </c>
      <c r="I10" s="17">
        <v>0.43773537445108202</v>
      </c>
      <c r="J10" s="17">
        <v>0.51660442305748699</v>
      </c>
      <c r="K10" s="17">
        <v>0.60484636305630601</v>
      </c>
      <c r="L10" s="17">
        <v>0.70934546548098298</v>
      </c>
      <c r="M10" s="17"/>
      <c r="N10" s="17">
        <v>0.520591722351334</v>
      </c>
      <c r="O10" s="17">
        <v>0.52934703870022304</v>
      </c>
      <c r="P10" s="17">
        <v>0.48823011772574698</v>
      </c>
      <c r="Q10" s="17">
        <v>0.57017446591624799</v>
      </c>
      <c r="R10" s="17"/>
      <c r="S10" s="17">
        <v>0.56287753595318901</v>
      </c>
      <c r="T10" s="17">
        <v>0.59803457428698803</v>
      </c>
      <c r="U10" s="17">
        <v>0.36148924689488698</v>
      </c>
      <c r="V10" s="17"/>
      <c r="W10" s="17">
        <v>0.52958860965324595</v>
      </c>
      <c r="X10" s="17">
        <v>0.62592034788484796</v>
      </c>
      <c r="Y10" s="17">
        <v>0.56977018168466498</v>
      </c>
      <c r="Z10" s="17">
        <v>0.38583810405394597</v>
      </c>
      <c r="AA10" s="17">
        <v>0.36281939780897599</v>
      </c>
      <c r="AB10" s="17"/>
      <c r="AC10" s="17">
        <v>0.47956179133655602</v>
      </c>
      <c r="AD10" s="17">
        <v>0.60765353878542305</v>
      </c>
      <c r="AE10" s="17">
        <v>0.50099403445277302</v>
      </c>
    </row>
    <row r="11" spans="2:31" x14ac:dyDescent="0.35">
      <c r="B11" s="18" t="s">
        <v>45</v>
      </c>
      <c r="C11" s="17">
        <v>0.39168111714855403</v>
      </c>
      <c r="D11" s="17">
        <v>0.42562389855198202</v>
      </c>
      <c r="E11" s="17">
        <v>0.35951783457967501</v>
      </c>
      <c r="F11" s="17"/>
      <c r="G11" s="17">
        <v>0.35520854758030501</v>
      </c>
      <c r="H11" s="17">
        <v>0.29827650971631797</v>
      </c>
      <c r="I11" s="17">
        <v>0.39539889162192898</v>
      </c>
      <c r="J11" s="17">
        <v>0.44643197029383502</v>
      </c>
      <c r="K11" s="17">
        <v>0.42565243918804602</v>
      </c>
      <c r="L11" s="17">
        <v>0.40658440776270999</v>
      </c>
      <c r="M11" s="17"/>
      <c r="N11" s="17">
        <v>0.43654306684782501</v>
      </c>
      <c r="O11" s="17">
        <v>0.402886218389853</v>
      </c>
      <c r="P11" s="17">
        <v>0.32894363561412099</v>
      </c>
      <c r="Q11" s="17">
        <v>0.35661170109490398</v>
      </c>
      <c r="R11" s="17"/>
      <c r="S11" s="17">
        <v>0.365270507122812</v>
      </c>
      <c r="T11" s="17">
        <v>0.44912635534013901</v>
      </c>
      <c r="U11" s="17">
        <v>0.30522208698828601</v>
      </c>
      <c r="V11" s="17"/>
      <c r="W11" s="17">
        <v>0.37357992118479599</v>
      </c>
      <c r="X11" s="17">
        <v>0.47103760450599602</v>
      </c>
      <c r="Y11" s="17">
        <v>0.365291410505384</v>
      </c>
      <c r="Z11" s="17">
        <v>0.57100817535380599</v>
      </c>
      <c r="AA11" s="17">
        <v>0.27402297940079701</v>
      </c>
      <c r="AB11" s="17"/>
      <c r="AC11" s="17">
        <v>0.41892803695709202</v>
      </c>
      <c r="AD11" s="17">
        <v>0.44559525595275401</v>
      </c>
      <c r="AE11" s="17">
        <v>0.41020908747559998</v>
      </c>
    </row>
    <row r="12" spans="2:31" x14ac:dyDescent="0.35">
      <c r="B12" s="18" t="s">
        <v>46</v>
      </c>
      <c r="C12" s="17">
        <v>0.31748529000168701</v>
      </c>
      <c r="D12" s="17">
        <v>0.36851299341927701</v>
      </c>
      <c r="E12" s="17">
        <v>0.26871857576534303</v>
      </c>
      <c r="F12" s="17"/>
      <c r="G12" s="17">
        <v>0.123348627745066</v>
      </c>
      <c r="H12" s="17">
        <v>0.20543062732755299</v>
      </c>
      <c r="I12" s="17">
        <v>0.27012253496501498</v>
      </c>
      <c r="J12" s="17">
        <v>0.340993950276615</v>
      </c>
      <c r="K12" s="17">
        <v>0.4203511540789</v>
      </c>
      <c r="L12" s="17">
        <v>0.44561076008540801</v>
      </c>
      <c r="M12" s="17"/>
      <c r="N12" s="17">
        <v>0.30926078583495697</v>
      </c>
      <c r="O12" s="17">
        <v>0.27783971001266</v>
      </c>
      <c r="P12" s="17">
        <v>0.31508851332431098</v>
      </c>
      <c r="Q12" s="17">
        <v>0.37988244521090198</v>
      </c>
      <c r="R12" s="17"/>
      <c r="S12" s="17">
        <v>0.53602372058285497</v>
      </c>
      <c r="T12" s="17">
        <v>0.20427479263437501</v>
      </c>
      <c r="U12" s="17">
        <v>0.240059265717248</v>
      </c>
      <c r="V12" s="17"/>
      <c r="W12" s="17">
        <v>0.50089459737206998</v>
      </c>
      <c r="X12" s="17">
        <v>0.20725990401557701</v>
      </c>
      <c r="Y12" s="17">
        <v>0.1540046299958</v>
      </c>
      <c r="Z12" s="17">
        <v>0.47602707063425698</v>
      </c>
      <c r="AA12" s="17">
        <v>0.28354355895184202</v>
      </c>
      <c r="AB12" s="17"/>
      <c r="AC12" s="17">
        <v>0.43348224877180103</v>
      </c>
      <c r="AD12" s="17">
        <v>0.195020367507964</v>
      </c>
      <c r="AE12" s="17">
        <v>0.172766245704464</v>
      </c>
    </row>
    <row r="13" spans="2:31" x14ac:dyDescent="0.35">
      <c r="B13" s="18" t="s">
        <v>47</v>
      </c>
      <c r="C13" s="17">
        <v>0.18655856461833401</v>
      </c>
      <c r="D13" s="17">
        <v>0.17915666487637599</v>
      </c>
      <c r="E13" s="17">
        <v>0.19253992480860799</v>
      </c>
      <c r="F13" s="17"/>
      <c r="G13" s="17">
        <v>0.202173050855603</v>
      </c>
      <c r="H13" s="17">
        <v>0.238996777247688</v>
      </c>
      <c r="I13" s="17">
        <v>0.18643555557817401</v>
      </c>
      <c r="J13" s="17">
        <v>0.166402912318353</v>
      </c>
      <c r="K13" s="17">
        <v>0.171853549590197</v>
      </c>
      <c r="L13" s="17">
        <v>0.169156908576375</v>
      </c>
      <c r="M13" s="17"/>
      <c r="N13" s="17">
        <v>0.19360484741142001</v>
      </c>
      <c r="O13" s="17">
        <v>0.20052867823454301</v>
      </c>
      <c r="P13" s="17">
        <v>0.19655551132344001</v>
      </c>
      <c r="Q13" s="17">
        <v>0.161692158555751</v>
      </c>
      <c r="R13" s="17"/>
      <c r="S13" s="17">
        <v>0.117076328089375</v>
      </c>
      <c r="T13" s="17">
        <v>0.24445429950301201</v>
      </c>
      <c r="U13" s="17">
        <v>0.16296638037821201</v>
      </c>
      <c r="V13" s="17"/>
      <c r="W13" s="17">
        <v>0.16029819485862601</v>
      </c>
      <c r="X13" s="17">
        <v>0.209536454985325</v>
      </c>
      <c r="Y13" s="17">
        <v>0.26531216312178502</v>
      </c>
      <c r="Z13" s="17">
        <v>0</v>
      </c>
      <c r="AA13" s="17">
        <v>0.14806293479844701</v>
      </c>
      <c r="AB13" s="17"/>
      <c r="AC13" s="17">
        <v>0.139648683329893</v>
      </c>
      <c r="AD13" s="17">
        <v>0.195215051689274</v>
      </c>
      <c r="AE13" s="17">
        <v>0.276604870161548</v>
      </c>
    </row>
    <row r="14" spans="2:31" x14ac:dyDescent="0.35">
      <c r="B14" s="18" t="s">
        <v>48</v>
      </c>
      <c r="C14" s="17">
        <v>0.14112121321670301</v>
      </c>
      <c r="D14" s="17">
        <v>0.149573271545693</v>
      </c>
      <c r="E14" s="17">
        <v>0.13384845664409001</v>
      </c>
      <c r="F14" s="17"/>
      <c r="G14" s="17">
        <v>0.220100245795947</v>
      </c>
      <c r="H14" s="17">
        <v>0.20543062732755299</v>
      </c>
      <c r="I14" s="17">
        <v>0.19886459261671899</v>
      </c>
      <c r="J14" s="17">
        <v>0.149222089450259</v>
      </c>
      <c r="K14" s="17">
        <v>7.5141659387208598E-2</v>
      </c>
      <c r="L14" s="17">
        <v>5.5857755953604801E-2</v>
      </c>
      <c r="M14" s="17"/>
      <c r="N14" s="17">
        <v>0.15593071063609301</v>
      </c>
      <c r="O14" s="17">
        <v>0.174332527477562</v>
      </c>
      <c r="P14" s="17">
        <v>0.125879777653605</v>
      </c>
      <c r="Q14" s="17">
        <v>8.2952627780802493E-2</v>
      </c>
      <c r="R14" s="17"/>
      <c r="S14" s="17">
        <v>0.110497072793467</v>
      </c>
      <c r="T14" s="17">
        <v>0.108430963661877</v>
      </c>
      <c r="U14" s="17">
        <v>0.251332968074993</v>
      </c>
      <c r="V14" s="17"/>
      <c r="W14" s="17">
        <v>0.13151239187212599</v>
      </c>
      <c r="X14" s="17">
        <v>0.14701103135931601</v>
      </c>
      <c r="Y14" s="17">
        <v>0.11388623969084199</v>
      </c>
      <c r="Z14" s="17">
        <v>0.16657553177805001</v>
      </c>
      <c r="AA14" s="17">
        <v>0.205864171867816</v>
      </c>
      <c r="AB14" s="17"/>
      <c r="AC14" s="17">
        <v>9.9131283687679497E-2</v>
      </c>
      <c r="AD14" s="17">
        <v>0.17054858303488599</v>
      </c>
      <c r="AE14" s="17">
        <v>0.10541770299662399</v>
      </c>
    </row>
    <row r="15" spans="2:31" x14ac:dyDescent="0.35">
      <c r="B15" s="18" t="s">
        <v>49</v>
      </c>
      <c r="C15" s="17">
        <v>0.12737496773035301</v>
      </c>
      <c r="D15" s="17">
        <v>9.0656058022702005E-2</v>
      </c>
      <c r="E15" s="17">
        <v>0.15744916857142299</v>
      </c>
      <c r="F15" s="17"/>
      <c r="G15" s="17">
        <v>0.15303549672470099</v>
      </c>
      <c r="H15" s="17">
        <v>0.230467679610559</v>
      </c>
      <c r="I15" s="17">
        <v>0.159366628245768</v>
      </c>
      <c r="J15" s="17">
        <v>0.1236160434179</v>
      </c>
      <c r="K15" s="17">
        <v>7.5849956323251505E-2</v>
      </c>
      <c r="L15" s="17">
        <v>6.8168486790927907E-2</v>
      </c>
      <c r="M15" s="17"/>
      <c r="N15" s="17">
        <v>0.104024767204466</v>
      </c>
      <c r="O15" s="17">
        <v>0.123353748552107</v>
      </c>
      <c r="P15" s="17">
        <v>0.16161601870196901</v>
      </c>
      <c r="Q15" s="17">
        <v>0.13712992783366901</v>
      </c>
      <c r="R15" s="17"/>
      <c r="S15" s="17">
        <v>0.107525961461523</v>
      </c>
      <c r="T15" s="17">
        <v>0.124917160443724</v>
      </c>
      <c r="U15" s="17">
        <v>0.149767107851763</v>
      </c>
      <c r="V15" s="17"/>
      <c r="W15" s="17">
        <v>8.5184795376338399E-2</v>
      </c>
      <c r="X15" s="17">
        <v>0.14160946587373799</v>
      </c>
      <c r="Y15" s="17">
        <v>8.6273371373577004E-2</v>
      </c>
      <c r="Z15" s="17">
        <v>0.198031664549676</v>
      </c>
      <c r="AA15" s="17">
        <v>0.163888128234909</v>
      </c>
      <c r="AB15" s="17"/>
      <c r="AC15" s="17">
        <v>8.4012624101181904E-2</v>
      </c>
      <c r="AD15" s="17">
        <v>0.125686566643609</v>
      </c>
      <c r="AE15" s="17">
        <v>0.18753218134319999</v>
      </c>
    </row>
    <row r="16" spans="2:31" x14ac:dyDescent="0.35">
      <c r="B16" s="18" t="s">
        <v>50</v>
      </c>
      <c r="C16" s="17">
        <v>0.119671128619719</v>
      </c>
      <c r="D16" s="17">
        <v>0.12542569636921699</v>
      </c>
      <c r="E16" s="17">
        <v>0.11485776025627401</v>
      </c>
      <c r="F16" s="17"/>
      <c r="G16" s="17">
        <v>0.12676836285221699</v>
      </c>
      <c r="H16" s="17">
        <v>0.10405564730166</v>
      </c>
      <c r="I16" s="17">
        <v>0.12626234292837901</v>
      </c>
      <c r="J16" s="17">
        <v>9.9481392966839402E-2</v>
      </c>
      <c r="K16" s="17">
        <v>0.10121907673688001</v>
      </c>
      <c r="L16" s="17">
        <v>0.14885191205724599</v>
      </c>
      <c r="M16" s="17"/>
      <c r="N16" s="17">
        <v>0.16978864779196301</v>
      </c>
      <c r="O16" s="17">
        <v>0.117085002080768</v>
      </c>
      <c r="P16" s="17">
        <v>8.8385603467028298E-2</v>
      </c>
      <c r="Q16" s="17">
        <v>6.8750862910678806E-2</v>
      </c>
      <c r="R16" s="17"/>
      <c r="S16" s="17">
        <v>3.8177605451222701E-2</v>
      </c>
      <c r="T16" s="17">
        <v>0.19928545998597599</v>
      </c>
      <c r="U16" s="17">
        <v>8.0460723189265296E-2</v>
      </c>
      <c r="V16" s="17"/>
      <c r="W16" s="17">
        <v>3.4843801500267502E-2</v>
      </c>
      <c r="X16" s="17">
        <v>0.15335091728242001</v>
      </c>
      <c r="Y16" s="17">
        <v>0.31118673169727001</v>
      </c>
      <c r="Z16" s="17">
        <v>0</v>
      </c>
      <c r="AA16" s="17">
        <v>9.2387639450882894E-2</v>
      </c>
      <c r="AB16" s="17"/>
      <c r="AC16" s="17">
        <v>6.6525976586204294E-2</v>
      </c>
      <c r="AD16" s="17">
        <v>0.15472105573841</v>
      </c>
      <c r="AE16" s="17">
        <v>0.236392973753003</v>
      </c>
    </row>
    <row r="17" spans="2:31" x14ac:dyDescent="0.35">
      <c r="B17" s="18" t="s">
        <v>51</v>
      </c>
      <c r="C17" s="17">
        <v>0.117055865357204</v>
      </c>
      <c r="D17" s="17">
        <v>0.12578624387315401</v>
      </c>
      <c r="E17" s="17">
        <v>0.109375316094484</v>
      </c>
      <c r="F17" s="17"/>
      <c r="G17" s="17">
        <v>0.12676836285221699</v>
      </c>
      <c r="H17" s="17">
        <v>0.16042920240602601</v>
      </c>
      <c r="I17" s="17">
        <v>0.10152370920748301</v>
      </c>
      <c r="J17" s="17">
        <v>7.2826280039017893E-2</v>
      </c>
      <c r="K17" s="17">
        <v>0.12570829693604299</v>
      </c>
      <c r="L17" s="17">
        <v>0.11518910479543</v>
      </c>
      <c r="M17" s="17"/>
      <c r="N17" s="17">
        <v>0.105850770431094</v>
      </c>
      <c r="O17" s="17">
        <v>0.12928673775758001</v>
      </c>
      <c r="P17" s="17">
        <v>0.15607043160550901</v>
      </c>
      <c r="Q17" s="17">
        <v>9.0975067707573007E-2</v>
      </c>
      <c r="R17" s="17"/>
      <c r="S17" s="17">
        <v>0.140351323649719</v>
      </c>
      <c r="T17" s="17">
        <v>8.8489332641160198E-2</v>
      </c>
      <c r="U17" s="17">
        <v>0.14723998515939199</v>
      </c>
      <c r="V17" s="17"/>
      <c r="W17" s="17">
        <v>0.15154888263033101</v>
      </c>
      <c r="X17" s="17">
        <v>6.4640943177258797E-2</v>
      </c>
      <c r="Y17" s="17">
        <v>0.10579384337779001</v>
      </c>
      <c r="Z17" s="17">
        <v>0</v>
      </c>
      <c r="AA17" s="17">
        <v>0.166671489144884</v>
      </c>
      <c r="AB17" s="17"/>
      <c r="AC17" s="17">
        <v>0.124483701261125</v>
      </c>
      <c r="AD17" s="17">
        <v>7.7526366857026102E-2</v>
      </c>
      <c r="AE17" s="17">
        <v>7.1067154408995095E-2</v>
      </c>
    </row>
    <row r="18" spans="2:31" ht="29" x14ac:dyDescent="0.35">
      <c r="B18" s="18" t="s">
        <v>52</v>
      </c>
      <c r="C18" s="17">
        <v>7.9857332909453502E-2</v>
      </c>
      <c r="D18" s="17">
        <v>8.5150467906074404E-2</v>
      </c>
      <c r="E18" s="17">
        <v>7.5252795539571996E-2</v>
      </c>
      <c r="F18" s="17"/>
      <c r="G18" s="17">
        <v>5.37815848210293E-2</v>
      </c>
      <c r="H18" s="17">
        <v>6.6080621109435897E-2</v>
      </c>
      <c r="I18" s="17">
        <v>3.3104285317388897E-2</v>
      </c>
      <c r="J18" s="17">
        <v>8.6704303132097704E-2</v>
      </c>
      <c r="K18" s="17">
        <v>9.2290505308308499E-2</v>
      </c>
      <c r="L18" s="17">
        <v>0.130232660072711</v>
      </c>
      <c r="M18" s="17"/>
      <c r="N18" s="17">
        <v>7.2210232221498305E-2</v>
      </c>
      <c r="O18" s="17">
        <v>5.83906280754833E-2</v>
      </c>
      <c r="P18" s="17">
        <v>0.11678386983288901</v>
      </c>
      <c r="Q18" s="17">
        <v>8.3985056552610099E-2</v>
      </c>
      <c r="R18" s="17"/>
      <c r="S18" s="17">
        <v>0.13127019381546101</v>
      </c>
      <c r="T18" s="17">
        <v>5.5454412629534697E-2</v>
      </c>
      <c r="U18" s="17">
        <v>4.49764210188578E-2</v>
      </c>
      <c r="V18" s="17"/>
      <c r="W18" s="17">
        <v>0.15061937863432701</v>
      </c>
      <c r="X18" s="17">
        <v>2.68169606176187E-2</v>
      </c>
      <c r="Y18" s="17">
        <v>2.8695260063354901E-2</v>
      </c>
      <c r="Z18" s="17">
        <v>7.7742103821101194E-2</v>
      </c>
      <c r="AA18" s="17">
        <v>3.6507300790634203E-2</v>
      </c>
      <c r="AB18" s="17"/>
      <c r="AC18" s="17">
        <v>0.13220532782575201</v>
      </c>
      <c r="AD18" s="17">
        <v>4.0782489143164402E-2</v>
      </c>
      <c r="AE18" s="17">
        <v>3.2410762726191797E-2</v>
      </c>
    </row>
    <row r="19" spans="2:31" ht="29" x14ac:dyDescent="0.35">
      <c r="B19" s="18" t="s">
        <v>53</v>
      </c>
      <c r="C19" s="17">
        <v>7.2002911507027006E-2</v>
      </c>
      <c r="D19" s="17">
        <v>0.10763308834905</v>
      </c>
      <c r="E19" s="17">
        <v>3.82790073674854E-2</v>
      </c>
      <c r="F19" s="17"/>
      <c r="G19" s="17">
        <v>6.23133130074408E-2</v>
      </c>
      <c r="H19" s="17">
        <v>1.40527974586058E-2</v>
      </c>
      <c r="I19" s="17">
        <v>3.00268861468009E-2</v>
      </c>
      <c r="J19" s="17">
        <v>3.9298837963958701E-2</v>
      </c>
      <c r="K19" s="17">
        <v>0.100510779800837</v>
      </c>
      <c r="L19" s="17">
        <v>0.14443334308269501</v>
      </c>
      <c r="M19" s="17"/>
      <c r="N19" s="17">
        <v>9.2025509459738503E-2</v>
      </c>
      <c r="O19" s="17">
        <v>6.1714585736779702E-2</v>
      </c>
      <c r="P19" s="17">
        <v>7.0999703956201199E-2</v>
      </c>
      <c r="Q19" s="17">
        <v>5.77060840410656E-2</v>
      </c>
      <c r="R19" s="17"/>
      <c r="S19" s="17">
        <v>0.11782570966533</v>
      </c>
      <c r="T19" s="17">
        <v>5.9868624152693901E-2</v>
      </c>
      <c r="U19" s="17">
        <v>1.7479030379992998E-2</v>
      </c>
      <c r="V19" s="17"/>
      <c r="W19" s="17">
        <v>0.117724341185373</v>
      </c>
      <c r="X19" s="17">
        <v>3.79234346516523E-2</v>
      </c>
      <c r="Y19" s="17">
        <v>0.10201018008297399</v>
      </c>
      <c r="Z19" s="17">
        <v>0.21225523914275099</v>
      </c>
      <c r="AA19" s="17">
        <v>4.2698656814824501E-2</v>
      </c>
      <c r="AB19" s="17"/>
      <c r="AC19" s="17">
        <v>0.12518850923180999</v>
      </c>
      <c r="AD19" s="17">
        <v>3.5201885045261803E-2</v>
      </c>
      <c r="AE19" s="17">
        <v>6.8714098875554505E-2</v>
      </c>
    </row>
    <row r="20" spans="2:31" x14ac:dyDescent="0.35">
      <c r="B20" s="18" t="s">
        <v>54</v>
      </c>
      <c r="C20" s="17">
        <v>4.7953683925909103E-2</v>
      </c>
      <c r="D20" s="17">
        <v>5.3640309877270198E-2</v>
      </c>
      <c r="E20" s="17">
        <v>4.2785034110491997E-2</v>
      </c>
      <c r="F20" s="17"/>
      <c r="G20" s="17">
        <v>4.0690209825083701E-2</v>
      </c>
      <c r="H20" s="17">
        <v>6.4740287471552499E-2</v>
      </c>
      <c r="I20" s="17">
        <v>6.4236598091847799E-2</v>
      </c>
      <c r="J20" s="17">
        <v>1.9649418981979399E-2</v>
      </c>
      <c r="K20" s="17">
        <v>3.94273736729229E-2</v>
      </c>
      <c r="L20" s="17">
        <v>5.3124931513647299E-2</v>
      </c>
      <c r="M20" s="17"/>
      <c r="N20" s="17">
        <v>5.5009696015196202E-2</v>
      </c>
      <c r="O20" s="17">
        <v>2.50885452447875E-2</v>
      </c>
      <c r="P20" s="17">
        <v>6.1052097747921703E-2</v>
      </c>
      <c r="Q20" s="17">
        <v>5.6849597021138801E-2</v>
      </c>
      <c r="R20" s="17"/>
      <c r="S20" s="17">
        <v>6.4522427617791506E-2</v>
      </c>
      <c r="T20" s="17">
        <v>3.41017727763165E-2</v>
      </c>
      <c r="U20" s="17">
        <v>3.90015399109436E-2</v>
      </c>
      <c r="V20" s="17"/>
      <c r="W20" s="17">
        <v>5.4659784044830802E-2</v>
      </c>
      <c r="X20" s="17">
        <v>4.0271544246949502E-2</v>
      </c>
      <c r="Y20" s="17">
        <v>4.2404862881233199E-2</v>
      </c>
      <c r="Z20" s="17">
        <v>0.124777349809164</v>
      </c>
      <c r="AA20" s="17">
        <v>5.79317966809215E-2</v>
      </c>
      <c r="AB20" s="17"/>
      <c r="AC20" s="17">
        <v>7.5888706650939997E-2</v>
      </c>
      <c r="AD20" s="17">
        <v>3.3411412700781101E-2</v>
      </c>
      <c r="AE20" s="17">
        <v>2.55422977049653E-2</v>
      </c>
    </row>
    <row r="21" spans="2:31" ht="29" x14ac:dyDescent="0.35">
      <c r="B21" s="18" t="s">
        <v>55</v>
      </c>
      <c r="C21" s="17">
        <v>4.3186335774563302E-2</v>
      </c>
      <c r="D21" s="17">
        <v>4.1537846243345902E-2</v>
      </c>
      <c r="E21" s="17">
        <v>4.5019305544999798E-2</v>
      </c>
      <c r="F21" s="17"/>
      <c r="G21" s="17">
        <v>8.1380419650167402E-2</v>
      </c>
      <c r="H21" s="17">
        <v>6.6080621109435897E-2</v>
      </c>
      <c r="I21" s="17">
        <v>6.21451851927248E-2</v>
      </c>
      <c r="J21" s="17">
        <v>3.3527442075059199E-2</v>
      </c>
      <c r="K21" s="17">
        <v>2.4575021838374199E-2</v>
      </c>
      <c r="L21" s="17">
        <v>1.0624986302729501E-2</v>
      </c>
      <c r="M21" s="17"/>
      <c r="N21" s="17">
        <v>5.0655536875806199E-2</v>
      </c>
      <c r="O21" s="17">
        <v>4.4978127026826999E-2</v>
      </c>
      <c r="P21" s="17">
        <v>5.7358932114761896E-3</v>
      </c>
      <c r="Q21" s="17">
        <v>6.0060110389551502E-2</v>
      </c>
      <c r="R21" s="17"/>
      <c r="S21" s="17">
        <v>2.21904245699307E-2</v>
      </c>
      <c r="T21" s="17">
        <v>4.7193429594907098E-2</v>
      </c>
      <c r="U21" s="17">
        <v>5.0899754845462303E-2</v>
      </c>
      <c r="V21" s="17"/>
      <c r="W21" s="17">
        <v>2.4582485254016202E-2</v>
      </c>
      <c r="X21" s="17">
        <v>3.7667804227726198E-2</v>
      </c>
      <c r="Y21" s="17">
        <v>9.4357119217285304E-2</v>
      </c>
      <c r="Z21" s="17">
        <v>0</v>
      </c>
      <c r="AA21" s="17">
        <v>8.5306459757678907E-2</v>
      </c>
      <c r="AB21" s="17"/>
      <c r="AC21" s="17">
        <v>3.87842908543835E-2</v>
      </c>
      <c r="AD21" s="17">
        <v>4.8168596533787897E-2</v>
      </c>
      <c r="AE21" s="17">
        <v>5.2393321725256202E-2</v>
      </c>
    </row>
    <row r="22" spans="2:31" x14ac:dyDescent="0.35">
      <c r="B22" s="18" t="s">
        <v>56</v>
      </c>
      <c r="C22" s="17">
        <v>3.3885354854522501E-2</v>
      </c>
      <c r="D22" s="17">
        <v>2.9674051960572399E-2</v>
      </c>
      <c r="E22" s="17">
        <v>3.8119861289870098E-2</v>
      </c>
      <c r="F22" s="17"/>
      <c r="G22" s="17">
        <v>6.4593136412207902E-2</v>
      </c>
      <c r="H22" s="17">
        <v>1.40527974586058E-2</v>
      </c>
      <c r="I22" s="17">
        <v>2.69494869762129E-2</v>
      </c>
      <c r="J22" s="17">
        <v>2.54208148708789E-2</v>
      </c>
      <c r="K22" s="17">
        <v>3.0498802244351499E-2</v>
      </c>
      <c r="L22" s="17">
        <v>4.07120968572907E-2</v>
      </c>
      <c r="M22" s="17"/>
      <c r="N22" s="17">
        <v>3.10005517635496E-2</v>
      </c>
      <c r="O22" s="17">
        <v>4.1775994352712897E-2</v>
      </c>
      <c r="P22" s="17">
        <v>4.3029816034748002E-2</v>
      </c>
      <c r="Q22" s="17">
        <v>2.39744383775309E-2</v>
      </c>
      <c r="R22" s="17"/>
      <c r="S22" s="17">
        <v>2.0023785163235601E-2</v>
      </c>
      <c r="T22" s="17">
        <v>3.5427781043877803E-2</v>
      </c>
      <c r="U22" s="17">
        <v>6.4277775507187496E-2</v>
      </c>
      <c r="V22" s="17"/>
      <c r="W22" s="17">
        <v>2.73703553874758E-2</v>
      </c>
      <c r="X22" s="17">
        <v>3.00265137387285E-2</v>
      </c>
      <c r="Y22" s="17">
        <v>6.3388980496557001E-2</v>
      </c>
      <c r="Z22" s="17">
        <v>0</v>
      </c>
      <c r="AA22" s="17">
        <v>3.4909436975341102E-2</v>
      </c>
      <c r="AB22" s="17"/>
      <c r="AC22" s="17">
        <v>3.7819742968712197E-2</v>
      </c>
      <c r="AD22" s="17">
        <v>2.4485863442632101E-2</v>
      </c>
      <c r="AE22" s="17">
        <v>5.7675577609784201E-2</v>
      </c>
    </row>
    <row r="23" spans="2:31" ht="29" x14ac:dyDescent="0.35">
      <c r="B23" s="18" t="s">
        <v>57</v>
      </c>
      <c r="C23" s="17">
        <v>2.7756686748229599E-2</v>
      </c>
      <c r="D23" s="17">
        <v>1.9610407243895601E-2</v>
      </c>
      <c r="E23" s="17">
        <v>3.5726329884616097E-2</v>
      </c>
      <c r="F23" s="17"/>
      <c r="G23" s="17">
        <v>6.10353147376256E-2</v>
      </c>
      <c r="H23" s="17">
        <v>2.10791961879087E-2</v>
      </c>
      <c r="I23" s="17">
        <v>3.3104285317388897E-2</v>
      </c>
      <c r="J23" s="17">
        <v>3.9298837963958701E-2</v>
      </c>
      <c r="K23" s="17">
        <v>3.71308795863716E-3</v>
      </c>
      <c r="L23" s="17">
        <v>2.1249972605458901E-2</v>
      </c>
      <c r="M23" s="17"/>
      <c r="N23" s="17">
        <v>2.5060032484630301E-2</v>
      </c>
      <c r="O23" s="17">
        <v>3.5942626767361402E-2</v>
      </c>
      <c r="P23" s="17">
        <v>3.5998960039089201E-2</v>
      </c>
      <c r="Q23" s="17">
        <v>1.75455675706611E-2</v>
      </c>
      <c r="R23" s="17"/>
      <c r="S23" s="17">
        <v>1.7262194055384501E-2</v>
      </c>
      <c r="T23" s="17">
        <v>3.1401150915693801E-2</v>
      </c>
      <c r="U23" s="17">
        <v>1.6813261404206001E-2</v>
      </c>
      <c r="V23" s="17"/>
      <c r="W23" s="17">
        <v>2.70125668751614E-2</v>
      </c>
      <c r="X23" s="17">
        <v>3.1392028450794501E-2</v>
      </c>
      <c r="Y23" s="17">
        <v>2.8695260063354901E-2</v>
      </c>
      <c r="Z23" s="17">
        <v>0</v>
      </c>
      <c r="AA23" s="17">
        <v>2.3823466703655E-2</v>
      </c>
      <c r="AB23" s="17"/>
      <c r="AC23" s="17">
        <v>2.9974684284825099E-2</v>
      </c>
      <c r="AD23" s="17">
        <v>3.4630843230434902E-2</v>
      </c>
      <c r="AE23" s="17">
        <v>1.42262936178221E-2</v>
      </c>
    </row>
    <row r="24" spans="2:31" x14ac:dyDescent="0.35">
      <c r="B24" s="18" t="s">
        <v>58</v>
      </c>
      <c r="C24" s="19">
        <v>4.6079597493539001E-3</v>
      </c>
      <c r="D24" s="19">
        <v>2.14021440398023E-3</v>
      </c>
      <c r="E24" s="19">
        <v>6.9999199199862897E-3</v>
      </c>
      <c r="F24" s="19"/>
      <c r="G24" s="19">
        <v>1.1951463293562101E-2</v>
      </c>
      <c r="H24" s="19">
        <v>0</v>
      </c>
      <c r="I24" s="19">
        <v>1.0337624139422E-2</v>
      </c>
      <c r="J24" s="19">
        <v>0</v>
      </c>
      <c r="K24" s="19">
        <v>5.2154834699342702E-3</v>
      </c>
      <c r="L24" s="19">
        <v>0</v>
      </c>
      <c r="M24" s="19"/>
      <c r="N24" s="19">
        <v>0</v>
      </c>
      <c r="O24" s="19">
        <v>0</v>
      </c>
      <c r="P24" s="19">
        <v>1.0755629765709301E-2</v>
      </c>
      <c r="Q24" s="19">
        <v>1.2880261057977601E-2</v>
      </c>
      <c r="R24" s="19"/>
      <c r="S24" s="19">
        <v>3.0789823498163001E-3</v>
      </c>
      <c r="T24" s="19">
        <v>0</v>
      </c>
      <c r="U24" s="19">
        <v>1.7442219082512402E-2</v>
      </c>
      <c r="V24" s="19"/>
      <c r="W24" s="19">
        <v>0</v>
      </c>
      <c r="X24" s="19">
        <v>7.6123750022556499E-3</v>
      </c>
      <c r="Y24" s="19">
        <v>0</v>
      </c>
      <c r="Z24" s="19">
        <v>0</v>
      </c>
      <c r="AA24" s="19">
        <v>1.9273989605558799E-2</v>
      </c>
      <c r="AB24" s="19"/>
      <c r="AC24" s="19">
        <v>0</v>
      </c>
      <c r="AD24" s="19">
        <v>8.0348383346300206E-3</v>
      </c>
      <c r="AE24" s="19">
        <v>0</v>
      </c>
    </row>
    <row r="25" spans="2:31" x14ac:dyDescent="0.35">
      <c r="B25" s="16"/>
    </row>
    <row r="26" spans="2:31" x14ac:dyDescent="0.35">
      <c r="B26" t="s">
        <v>61</v>
      </c>
    </row>
    <row r="27" spans="2:31" x14ac:dyDescent="0.35">
      <c r="B27" t="s">
        <v>62</v>
      </c>
    </row>
    <row r="29" spans="2:31" x14ac:dyDescent="0.35">
      <c r="B29"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E3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81</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63</v>
      </c>
      <c r="C9" s="17">
        <v>0.33656872144101602</v>
      </c>
      <c r="D9" s="17">
        <v>0.35302218038961702</v>
      </c>
      <c r="E9" s="17">
        <v>0.31911752182222503</v>
      </c>
      <c r="F9" s="17"/>
      <c r="G9" s="17">
        <v>0.20439917157353199</v>
      </c>
      <c r="H9" s="17">
        <v>0.25026968697913798</v>
      </c>
      <c r="I9" s="17">
        <v>0.222617240066151</v>
      </c>
      <c r="J9" s="17">
        <v>0.38262801955585501</v>
      </c>
      <c r="K9" s="17">
        <v>0.38384276978935999</v>
      </c>
      <c r="L9" s="17">
        <v>0.50399713284090297</v>
      </c>
      <c r="M9" s="17"/>
      <c r="N9" s="17">
        <v>0.31138278640253297</v>
      </c>
      <c r="O9" s="17">
        <v>0.36322048640782101</v>
      </c>
      <c r="P9" s="17">
        <v>0.33455646891482799</v>
      </c>
      <c r="Q9" s="17">
        <v>0.331508703488338</v>
      </c>
      <c r="R9" s="17"/>
      <c r="S9" s="17">
        <v>0.42341179080011698</v>
      </c>
      <c r="T9" s="17">
        <v>0.333749441427245</v>
      </c>
      <c r="U9" s="17">
        <v>0.222798713289864</v>
      </c>
      <c r="V9" s="17"/>
      <c r="W9" s="17">
        <v>0.42132933999392103</v>
      </c>
      <c r="X9" s="17">
        <v>0.273480715775474</v>
      </c>
      <c r="Y9" s="17">
        <v>0.48670643562539601</v>
      </c>
      <c r="Z9" s="17">
        <v>0.27066115584807399</v>
      </c>
      <c r="AA9" s="17">
        <v>0.26570773508573697</v>
      </c>
      <c r="AB9" s="17"/>
      <c r="AC9" s="17">
        <v>0.31145626364409801</v>
      </c>
      <c r="AD9" s="17">
        <v>0.27644614208541501</v>
      </c>
      <c r="AE9" s="17">
        <v>0.47098295157265002</v>
      </c>
    </row>
    <row r="10" spans="2:31" ht="29" x14ac:dyDescent="0.35">
      <c r="B10" s="18" t="s">
        <v>64</v>
      </c>
      <c r="C10" s="17">
        <v>0.31628586373845602</v>
      </c>
      <c r="D10" s="17">
        <v>0.30662125828728998</v>
      </c>
      <c r="E10" s="17">
        <v>0.325676236199133</v>
      </c>
      <c r="F10" s="17"/>
      <c r="G10" s="17">
        <v>0.24642108235526899</v>
      </c>
      <c r="H10" s="17">
        <v>0.19405849714471499</v>
      </c>
      <c r="I10" s="17">
        <v>0.318733256491537</v>
      </c>
      <c r="J10" s="17">
        <v>0.30856744145989401</v>
      </c>
      <c r="K10" s="17">
        <v>0.39285714285714302</v>
      </c>
      <c r="L10" s="17">
        <v>0.37018877606093697</v>
      </c>
      <c r="M10" s="17"/>
      <c r="N10" s="17">
        <v>0.309153731091318</v>
      </c>
      <c r="O10" s="17">
        <v>0.31873297567807601</v>
      </c>
      <c r="P10" s="17">
        <v>0.30143347959564798</v>
      </c>
      <c r="Q10" s="17">
        <v>0.34973390190353598</v>
      </c>
      <c r="R10" s="17"/>
      <c r="S10" s="17">
        <v>0.35169506415066099</v>
      </c>
      <c r="T10" s="17">
        <v>0.31405208159701398</v>
      </c>
      <c r="U10" s="17">
        <v>0.29353670783593899</v>
      </c>
      <c r="V10" s="17"/>
      <c r="W10" s="17">
        <v>0.31502811500713601</v>
      </c>
      <c r="X10" s="17">
        <v>0.28051625952753201</v>
      </c>
      <c r="Y10" s="17">
        <v>0.27338372636340702</v>
      </c>
      <c r="Z10" s="17">
        <v>8.8833427956948902E-2</v>
      </c>
      <c r="AA10" s="17">
        <v>0.35979432681585</v>
      </c>
      <c r="AB10" s="17"/>
      <c r="AC10" s="17">
        <v>0.33079017863578603</v>
      </c>
      <c r="AD10" s="17">
        <v>0.32040758675789999</v>
      </c>
      <c r="AE10" s="17">
        <v>0.23646024789503201</v>
      </c>
    </row>
    <row r="11" spans="2:31" x14ac:dyDescent="0.35">
      <c r="B11" s="18" t="s">
        <v>65</v>
      </c>
      <c r="C11" s="17">
        <v>0.29139620196539201</v>
      </c>
      <c r="D11" s="17">
        <v>0.26903293477701301</v>
      </c>
      <c r="E11" s="17">
        <v>0.31453601290866601</v>
      </c>
      <c r="F11" s="17"/>
      <c r="G11" s="17">
        <v>0.197337230911206</v>
      </c>
      <c r="H11" s="17">
        <v>0.15190010476889701</v>
      </c>
      <c r="I11" s="17">
        <v>0.31356444442182602</v>
      </c>
      <c r="J11" s="17">
        <v>0.367567564768708</v>
      </c>
      <c r="K11" s="17">
        <v>0.264058253259294</v>
      </c>
      <c r="L11" s="17">
        <v>0.40206373496912601</v>
      </c>
      <c r="M11" s="17"/>
      <c r="N11" s="17">
        <v>0.29215654066420499</v>
      </c>
      <c r="O11" s="17">
        <v>0.267099268544226</v>
      </c>
      <c r="P11" s="17">
        <v>0.31312672043290302</v>
      </c>
      <c r="Q11" s="17">
        <v>0.29169231668176998</v>
      </c>
      <c r="R11" s="17"/>
      <c r="S11" s="17">
        <v>0.33395409824063998</v>
      </c>
      <c r="T11" s="17">
        <v>0.28990179513422398</v>
      </c>
      <c r="U11" s="17">
        <v>0.237314112973493</v>
      </c>
      <c r="V11" s="17"/>
      <c r="W11" s="17">
        <v>0.30368291102065498</v>
      </c>
      <c r="X11" s="17">
        <v>0.27993212118781302</v>
      </c>
      <c r="Y11" s="17">
        <v>0.434298452424351</v>
      </c>
      <c r="Z11" s="17">
        <v>0.47467153201089501</v>
      </c>
      <c r="AA11" s="17">
        <v>0.235222736223995</v>
      </c>
      <c r="AB11" s="17"/>
      <c r="AC11" s="17">
        <v>0.22071218544479801</v>
      </c>
      <c r="AD11" s="17">
        <v>0.27086733682088798</v>
      </c>
      <c r="AE11" s="17">
        <v>0.40994695873288201</v>
      </c>
    </row>
    <row r="12" spans="2:31" ht="29" x14ac:dyDescent="0.35">
      <c r="B12" s="18" t="s">
        <v>66</v>
      </c>
      <c r="C12" s="17">
        <v>0.267935059813319</v>
      </c>
      <c r="D12" s="17">
        <v>0.235474799067969</v>
      </c>
      <c r="E12" s="17">
        <v>0.296682316679581</v>
      </c>
      <c r="F12" s="17"/>
      <c r="G12" s="17">
        <v>0.32296568206103898</v>
      </c>
      <c r="H12" s="17">
        <v>0.32749692818291598</v>
      </c>
      <c r="I12" s="17">
        <v>0.31664184359241399</v>
      </c>
      <c r="J12" s="17">
        <v>0.29015232053485801</v>
      </c>
      <c r="K12" s="17">
        <v>0.220295296330903</v>
      </c>
      <c r="L12" s="17">
        <v>0.183357591586358</v>
      </c>
      <c r="M12" s="17"/>
      <c r="N12" s="17">
        <v>0.27707410049375603</v>
      </c>
      <c r="O12" s="17">
        <v>0.226032616337737</v>
      </c>
      <c r="P12" s="17">
        <v>0.29559721451857501</v>
      </c>
      <c r="Q12" s="17">
        <v>0.27465665900618202</v>
      </c>
      <c r="R12" s="17"/>
      <c r="S12" s="17">
        <v>0.20274193419400299</v>
      </c>
      <c r="T12" s="17">
        <v>0.28639539030229999</v>
      </c>
      <c r="U12" s="17">
        <v>0.30743864189340597</v>
      </c>
      <c r="V12" s="17"/>
      <c r="W12" s="17">
        <v>0.21888301152579701</v>
      </c>
      <c r="X12" s="17">
        <v>0.33059856409838501</v>
      </c>
      <c r="Y12" s="17">
        <v>0.29787078204346501</v>
      </c>
      <c r="Z12" s="17">
        <v>0.124777349809164</v>
      </c>
      <c r="AA12" s="17">
        <v>0.250704536610588</v>
      </c>
      <c r="AB12" s="17"/>
      <c r="AC12" s="17">
        <v>0.22026177994408799</v>
      </c>
      <c r="AD12" s="17">
        <v>0.28923311301995602</v>
      </c>
      <c r="AE12" s="17">
        <v>0.39955352850143999</v>
      </c>
    </row>
    <row r="13" spans="2:31" x14ac:dyDescent="0.35">
      <c r="B13" s="18" t="s">
        <v>67</v>
      </c>
      <c r="C13" s="17">
        <v>0.24144885389554299</v>
      </c>
      <c r="D13" s="17">
        <v>0.26182826470405701</v>
      </c>
      <c r="E13" s="17">
        <v>0.22112791411450999</v>
      </c>
      <c r="F13" s="17"/>
      <c r="G13" s="17">
        <v>0.18424585591525999</v>
      </c>
      <c r="H13" s="17">
        <v>0.22360364615119899</v>
      </c>
      <c r="I13" s="17">
        <v>0.250552713313829</v>
      </c>
      <c r="J13" s="17">
        <v>0.30765173936303702</v>
      </c>
      <c r="K13" s="17">
        <v>0.29464285714285698</v>
      </c>
      <c r="L13" s="17">
        <v>0.19219472953546099</v>
      </c>
      <c r="M13" s="17"/>
      <c r="N13" s="17">
        <v>0.25448146613260397</v>
      </c>
      <c r="O13" s="17">
        <v>0.226035893717867</v>
      </c>
      <c r="P13" s="17">
        <v>0.22565667236978401</v>
      </c>
      <c r="Q13" s="17">
        <v>0.25183795949187099</v>
      </c>
      <c r="R13" s="17"/>
      <c r="S13" s="17">
        <v>0.23662205698994601</v>
      </c>
      <c r="T13" s="17">
        <v>0.26725745911594001</v>
      </c>
      <c r="U13" s="17">
        <v>0.21137698357117299</v>
      </c>
      <c r="V13" s="17"/>
      <c r="W13" s="17">
        <v>0.22566728505012301</v>
      </c>
      <c r="X13" s="17">
        <v>0.249466598507665</v>
      </c>
      <c r="Y13" s="17">
        <v>0.22262578533713701</v>
      </c>
      <c r="Z13" s="17">
        <v>0.44247375164530101</v>
      </c>
      <c r="AA13" s="17">
        <v>0.21284249605719599</v>
      </c>
      <c r="AB13" s="17"/>
      <c r="AC13" s="17">
        <v>0.19804059851932801</v>
      </c>
      <c r="AD13" s="17">
        <v>0.282138145150029</v>
      </c>
      <c r="AE13" s="17">
        <v>0.22692827175354299</v>
      </c>
    </row>
    <row r="14" spans="2:31" ht="29" x14ac:dyDescent="0.35">
      <c r="B14" s="18" t="s">
        <v>68</v>
      </c>
      <c r="C14" s="17">
        <v>0.22876779665782301</v>
      </c>
      <c r="D14" s="17">
        <v>0.219675140723323</v>
      </c>
      <c r="E14" s="17">
        <v>0.23689230777277401</v>
      </c>
      <c r="F14" s="17"/>
      <c r="G14" s="17">
        <v>0.30256687446165897</v>
      </c>
      <c r="H14" s="17">
        <v>0.23905992206624199</v>
      </c>
      <c r="I14" s="17">
        <v>0.25572152538353998</v>
      </c>
      <c r="J14" s="17">
        <v>0.18495139804199501</v>
      </c>
      <c r="K14" s="17">
        <v>0.24858340612791399</v>
      </c>
      <c r="L14" s="17">
        <v>0.15853192227364499</v>
      </c>
      <c r="M14" s="17"/>
      <c r="N14" s="17">
        <v>0.21290042228625899</v>
      </c>
      <c r="O14" s="17">
        <v>0.22875893693602001</v>
      </c>
      <c r="P14" s="17">
        <v>0.22538413253825801</v>
      </c>
      <c r="Q14" s="17">
        <v>0.25943422099709201</v>
      </c>
      <c r="R14" s="17"/>
      <c r="S14" s="17">
        <v>0.24322151375170001</v>
      </c>
      <c r="T14" s="17">
        <v>0.211607811243743</v>
      </c>
      <c r="U14" s="17">
        <v>0.23064714193602301</v>
      </c>
      <c r="V14" s="17"/>
      <c r="W14" s="17">
        <v>0.24247622349391099</v>
      </c>
      <c r="X14" s="17">
        <v>0.233483265114283</v>
      </c>
      <c r="Y14" s="17">
        <v>0.16750213212057</v>
      </c>
      <c r="Z14" s="17">
        <v>0.267528905390847</v>
      </c>
      <c r="AA14" s="17">
        <v>0.23618080363362901</v>
      </c>
      <c r="AB14" s="17"/>
      <c r="AC14" s="17">
        <v>0.23035648279769599</v>
      </c>
      <c r="AD14" s="17">
        <v>0.22664829563710601</v>
      </c>
      <c r="AE14" s="17">
        <v>0.180356847933729</v>
      </c>
    </row>
    <row r="15" spans="2:31" ht="29" x14ac:dyDescent="0.35">
      <c r="B15" s="18" t="s">
        <v>69</v>
      </c>
      <c r="C15" s="17">
        <v>0.20866905898840399</v>
      </c>
      <c r="D15" s="17">
        <v>0.208409817302836</v>
      </c>
      <c r="E15" s="17">
        <v>0.20793490203194101</v>
      </c>
      <c r="F15" s="17"/>
      <c r="G15" s="17">
        <v>0.31826794868407299</v>
      </c>
      <c r="H15" s="17">
        <v>0.27278843725631902</v>
      </c>
      <c r="I15" s="17">
        <v>0.23603226337616101</v>
      </c>
      <c r="J15" s="17">
        <v>0.217377906858716</v>
      </c>
      <c r="K15" s="17">
        <v>0.17565243918804599</v>
      </c>
      <c r="L15" s="17">
        <v>9.8357701164522596E-2</v>
      </c>
      <c r="M15" s="17"/>
      <c r="N15" s="17">
        <v>0.191169569128742</v>
      </c>
      <c r="O15" s="17">
        <v>0.23565671129478599</v>
      </c>
      <c r="P15" s="17">
        <v>0.194406875642294</v>
      </c>
      <c r="Q15" s="17">
        <v>0.220149660244705</v>
      </c>
      <c r="R15" s="17"/>
      <c r="S15" s="17">
        <v>0.166260618020939</v>
      </c>
      <c r="T15" s="17">
        <v>0.22476721466314301</v>
      </c>
      <c r="U15" s="17">
        <v>0.23422533630779799</v>
      </c>
      <c r="V15" s="17"/>
      <c r="W15" s="17">
        <v>0.155030970363569</v>
      </c>
      <c r="X15" s="17">
        <v>0.26660094440843901</v>
      </c>
      <c r="Y15" s="17">
        <v>0.23964359392369</v>
      </c>
      <c r="Z15" s="17">
        <v>0.109198236592727</v>
      </c>
      <c r="AA15" s="17">
        <v>0.21278376900500301</v>
      </c>
      <c r="AB15" s="17"/>
      <c r="AC15" s="17">
        <v>0.163387762583725</v>
      </c>
      <c r="AD15" s="17">
        <v>0.25065795995075402</v>
      </c>
      <c r="AE15" s="17">
        <v>0.23183018693152099</v>
      </c>
    </row>
    <row r="16" spans="2:31" ht="29" x14ac:dyDescent="0.35">
      <c r="B16" s="18" t="s">
        <v>70</v>
      </c>
      <c r="C16" s="17">
        <v>0.162374937539668</v>
      </c>
      <c r="D16" s="17">
        <v>0.146005858836179</v>
      </c>
      <c r="E16" s="17">
        <v>0.17901395676713799</v>
      </c>
      <c r="F16" s="17"/>
      <c r="G16" s="17">
        <v>0.242863260680687</v>
      </c>
      <c r="H16" s="17">
        <v>0.229190490791229</v>
      </c>
      <c r="I16" s="17">
        <v>0.164654880671672</v>
      </c>
      <c r="J16" s="17">
        <v>0.14331732876275499</v>
      </c>
      <c r="K16" s="17">
        <v>0.12349760448870301</v>
      </c>
      <c r="L16" s="17">
        <v>0.113401256441803</v>
      </c>
      <c r="M16" s="17"/>
      <c r="N16" s="17">
        <v>0.16554977233021401</v>
      </c>
      <c r="O16" s="17">
        <v>0.20184562987190299</v>
      </c>
      <c r="P16" s="17">
        <v>0.19565992775646099</v>
      </c>
      <c r="Q16" s="17">
        <v>9.0558870032986599E-2</v>
      </c>
      <c r="R16" s="17"/>
      <c r="S16" s="17">
        <v>0.113418276426378</v>
      </c>
      <c r="T16" s="17">
        <v>0.19576459848219199</v>
      </c>
      <c r="U16" s="17">
        <v>0.144340661196556</v>
      </c>
      <c r="V16" s="17"/>
      <c r="W16" s="17">
        <v>0.109262870949974</v>
      </c>
      <c r="X16" s="17">
        <v>0.24028095562684801</v>
      </c>
      <c r="Y16" s="17">
        <v>0.139173606011086</v>
      </c>
      <c r="Z16" s="17">
        <v>0.124777349809164</v>
      </c>
      <c r="AA16" s="17">
        <v>0.10373056991779001</v>
      </c>
      <c r="AB16" s="17"/>
      <c r="AC16" s="17">
        <v>0.13986172090624099</v>
      </c>
      <c r="AD16" s="17">
        <v>0.215932098182579</v>
      </c>
      <c r="AE16" s="17">
        <v>0.184213484383184</v>
      </c>
    </row>
    <row r="17" spans="2:31" ht="43.5" x14ac:dyDescent="0.35">
      <c r="B17" s="18" t="s">
        <v>71</v>
      </c>
      <c r="C17" s="17">
        <v>9.4855262015228703E-2</v>
      </c>
      <c r="D17" s="17">
        <v>0.10144720162627401</v>
      </c>
      <c r="E17" s="17">
        <v>8.9093937686878802E-2</v>
      </c>
      <c r="F17" s="17"/>
      <c r="G17" s="17">
        <v>5.2641673118645801E-2</v>
      </c>
      <c r="H17" s="17">
        <v>6.4740287471552499E-2</v>
      </c>
      <c r="I17" s="17">
        <v>7.8637607673322701E-2</v>
      </c>
      <c r="J17" s="17">
        <v>7.5161511354298605E-2</v>
      </c>
      <c r="K17" s="17">
        <v>0.127918989383383</v>
      </c>
      <c r="L17" s="17">
        <v>0.13643907740088901</v>
      </c>
      <c r="M17" s="17"/>
      <c r="N17" s="17">
        <v>0.104400978191882</v>
      </c>
      <c r="O17" s="17">
        <v>9.4813638011592094E-2</v>
      </c>
      <c r="P17" s="17">
        <v>8.7627490495990404E-2</v>
      </c>
      <c r="Q17" s="17">
        <v>8.4672971729923094E-2</v>
      </c>
      <c r="R17" s="17"/>
      <c r="S17" s="17">
        <v>0.143681859248841</v>
      </c>
      <c r="T17" s="17">
        <v>8.3127389438344496E-2</v>
      </c>
      <c r="U17" s="17">
        <v>5.2404962162369999E-2</v>
      </c>
      <c r="V17" s="17"/>
      <c r="W17" s="17">
        <v>0.14125319294939401</v>
      </c>
      <c r="X17" s="17">
        <v>8.7940987568112902E-2</v>
      </c>
      <c r="Y17" s="17">
        <v>3.3791639112001899E-2</v>
      </c>
      <c r="Z17" s="17">
        <v>0.12342181118580201</v>
      </c>
      <c r="AA17" s="17">
        <v>6.7986469051364698E-2</v>
      </c>
      <c r="AB17" s="17"/>
      <c r="AC17" s="17">
        <v>0.114395055982694</v>
      </c>
      <c r="AD17" s="17">
        <v>8.14435279279562E-2</v>
      </c>
      <c r="AE17" s="17">
        <v>1.42262936178221E-2</v>
      </c>
    </row>
    <row r="18" spans="2:31" ht="29" x14ac:dyDescent="0.35">
      <c r="B18" s="18" t="s">
        <v>72</v>
      </c>
      <c r="C18" s="17">
        <v>9.3747860570653999E-2</v>
      </c>
      <c r="D18" s="17">
        <v>9.0210097789881399E-2</v>
      </c>
      <c r="E18" s="17">
        <v>9.7687785630885204E-2</v>
      </c>
      <c r="F18" s="17"/>
      <c r="G18" s="17">
        <v>8.2520331352551005E-2</v>
      </c>
      <c r="H18" s="17">
        <v>9.00028498430544E-2</v>
      </c>
      <c r="I18" s="17">
        <v>7.7651621401857704E-2</v>
      </c>
      <c r="J18" s="17">
        <v>0.12366790978077601</v>
      </c>
      <c r="K18" s="17">
        <v>7.2136868364614401E-2</v>
      </c>
      <c r="L18" s="17">
        <v>0.11960767376998201</v>
      </c>
      <c r="M18" s="17"/>
      <c r="N18" s="17">
        <v>0.106326538224009</v>
      </c>
      <c r="O18" s="17">
        <v>0.106140217766381</v>
      </c>
      <c r="P18" s="17">
        <v>8.8029058502043303E-2</v>
      </c>
      <c r="Q18" s="17">
        <v>6.8884668435322302E-2</v>
      </c>
      <c r="R18" s="17"/>
      <c r="S18" s="17">
        <v>6.7493937446024693E-2</v>
      </c>
      <c r="T18" s="17">
        <v>0.11797239049809199</v>
      </c>
      <c r="U18" s="17">
        <v>9.5284029483494195E-2</v>
      </c>
      <c r="V18" s="17"/>
      <c r="W18" s="17">
        <v>8.0093559247483195E-2</v>
      </c>
      <c r="X18" s="17">
        <v>8.3311004568456401E-2</v>
      </c>
      <c r="Y18" s="17">
        <v>0.23359000143056199</v>
      </c>
      <c r="Z18" s="17">
        <v>7.7742103821101194E-2</v>
      </c>
      <c r="AA18" s="17">
        <v>7.4722893511286304E-2</v>
      </c>
      <c r="AB18" s="17"/>
      <c r="AC18" s="17">
        <v>7.5435090842220498E-2</v>
      </c>
      <c r="AD18" s="17">
        <v>8.7852805073852305E-2</v>
      </c>
      <c r="AE18" s="17">
        <v>0.17452842907826599</v>
      </c>
    </row>
    <row r="19" spans="2:31" ht="29" x14ac:dyDescent="0.35">
      <c r="B19" s="18" t="s">
        <v>73</v>
      </c>
      <c r="C19" s="17">
        <v>8.84433119120452E-2</v>
      </c>
      <c r="D19" s="17">
        <v>8.8484624095824402E-2</v>
      </c>
      <c r="E19" s="17">
        <v>8.6991784774690606E-2</v>
      </c>
      <c r="F19" s="17"/>
      <c r="G19" s="17">
        <v>0.11234528689961799</v>
      </c>
      <c r="H19" s="17">
        <v>0.11258474493878901</v>
      </c>
      <c r="I19" s="17">
        <v>7.8637607673322701E-2</v>
      </c>
      <c r="J19" s="17">
        <v>0.1214660432641</v>
      </c>
      <c r="K19" s="17">
        <v>4.3140461631559997E-2</v>
      </c>
      <c r="L19" s="17">
        <v>8.857558712909E-2</v>
      </c>
      <c r="M19" s="17"/>
      <c r="N19" s="17">
        <v>0.119600440944579</v>
      </c>
      <c r="O19" s="17">
        <v>7.9838493519779993E-2</v>
      </c>
      <c r="P19" s="17">
        <v>0.110435649945566</v>
      </c>
      <c r="Q19" s="17">
        <v>3.3840324793078802E-2</v>
      </c>
      <c r="R19" s="17"/>
      <c r="S19" s="17">
        <v>7.30902362248049E-2</v>
      </c>
      <c r="T19" s="17">
        <v>0.100052251673453</v>
      </c>
      <c r="U19" s="17">
        <v>7.1068335685103595E-2</v>
      </c>
      <c r="V19" s="17"/>
      <c r="W19" s="17">
        <v>9.6267182442520402E-2</v>
      </c>
      <c r="X19" s="17">
        <v>6.7879829066774505E-2</v>
      </c>
      <c r="Y19" s="17">
        <v>5.5380369895291798E-2</v>
      </c>
      <c r="Z19" s="17">
        <v>0.124777349809164</v>
      </c>
      <c r="AA19" s="17">
        <v>6.9367531221015202E-2</v>
      </c>
      <c r="AB19" s="17"/>
      <c r="AC19" s="17">
        <v>0.113820087832103</v>
      </c>
      <c r="AD19" s="17">
        <v>8.4657617041406605E-2</v>
      </c>
      <c r="AE19" s="17">
        <v>3.2410762726191797E-2</v>
      </c>
    </row>
    <row r="20" spans="2:31" x14ac:dyDescent="0.35">
      <c r="B20" s="18" t="s">
        <v>74</v>
      </c>
      <c r="C20" s="17">
        <v>6.1222037354635502E-2</v>
      </c>
      <c r="D20" s="17">
        <v>8.4709007581457996E-2</v>
      </c>
      <c r="E20" s="17">
        <v>3.9072308612310501E-2</v>
      </c>
      <c r="F20" s="17"/>
      <c r="G20" s="17">
        <v>4.0690209825083701E-2</v>
      </c>
      <c r="H20" s="17">
        <v>3.0948627462921399E-2</v>
      </c>
      <c r="I20" s="17">
        <v>4.7624735255056803E-2</v>
      </c>
      <c r="J20" s="17">
        <v>4.39693005945202E-2</v>
      </c>
      <c r="K20" s="17">
        <v>6.0289307552659897E-2</v>
      </c>
      <c r="L20" s="17">
        <v>0.116976953149058</v>
      </c>
      <c r="M20" s="17"/>
      <c r="N20" s="17">
        <v>9.1488225566559694E-2</v>
      </c>
      <c r="O20" s="17">
        <v>4.8650912235355503E-2</v>
      </c>
      <c r="P20" s="17">
        <v>4.0459241421554201E-2</v>
      </c>
      <c r="Q20" s="17">
        <v>4.19659276930043E-2</v>
      </c>
      <c r="R20" s="17"/>
      <c r="S20" s="17">
        <v>7.0315464201005304E-2</v>
      </c>
      <c r="T20" s="17">
        <v>6.8512813551752705E-2</v>
      </c>
      <c r="U20" s="17">
        <v>2.7228164806367999E-2</v>
      </c>
      <c r="V20" s="17"/>
      <c r="W20" s="17">
        <v>9.6781744672293196E-2</v>
      </c>
      <c r="X20" s="17">
        <v>4.0490507037508498E-2</v>
      </c>
      <c r="Y20" s="17">
        <v>7.3432277804151999E-2</v>
      </c>
      <c r="Z20" s="17">
        <v>0</v>
      </c>
      <c r="AA20" s="17">
        <v>3.07505103291945E-2</v>
      </c>
      <c r="AB20" s="17"/>
      <c r="AC20" s="17">
        <v>7.0799612416532806E-2</v>
      </c>
      <c r="AD20" s="17">
        <v>4.0624638416142299E-2</v>
      </c>
      <c r="AE20" s="17">
        <v>2.5264814883592401E-2</v>
      </c>
    </row>
    <row r="21" spans="2:31" ht="29" x14ac:dyDescent="0.35">
      <c r="B21" s="18" t="s">
        <v>75</v>
      </c>
      <c r="C21" s="17">
        <v>6.10716673252268E-2</v>
      </c>
      <c r="D21" s="17">
        <v>5.2225181467600801E-2</v>
      </c>
      <c r="E21" s="17">
        <v>6.9907634745418001E-2</v>
      </c>
      <c r="F21" s="17"/>
      <c r="G21" s="17">
        <v>6.8150958086790198E-2</v>
      </c>
      <c r="H21" s="17">
        <v>5.77138887422496E-2</v>
      </c>
      <c r="I21" s="17">
        <v>8.7989245541279598E-2</v>
      </c>
      <c r="J21" s="17">
        <v>4.8506398426477103E-2</v>
      </c>
      <c r="K21" s="17">
        <v>6.6213087958637201E-2</v>
      </c>
      <c r="L21" s="17">
        <v>3.8081376236366697E-2</v>
      </c>
      <c r="M21" s="17"/>
      <c r="N21" s="17">
        <v>8.2417220849717199E-2</v>
      </c>
      <c r="O21" s="17">
        <v>5.5233519444476298E-2</v>
      </c>
      <c r="P21" s="17">
        <v>4.5531698984232198E-2</v>
      </c>
      <c r="Q21" s="17">
        <v>4.9800694061495697E-2</v>
      </c>
      <c r="R21" s="17"/>
      <c r="S21" s="17">
        <v>3.8945662014749902E-2</v>
      </c>
      <c r="T21" s="17">
        <v>8.4908506207801507E-2</v>
      </c>
      <c r="U21" s="17">
        <v>3.3758332749220799E-2</v>
      </c>
      <c r="V21" s="17"/>
      <c r="W21" s="17">
        <v>3.7544515200698299E-2</v>
      </c>
      <c r="X21" s="17">
        <v>9.7585115784144194E-2</v>
      </c>
      <c r="Y21" s="17">
        <v>5.4395670516837302E-2</v>
      </c>
      <c r="Z21" s="17">
        <v>6.9497240841171107E-2</v>
      </c>
      <c r="AA21" s="17">
        <v>5.8566184542502502E-2</v>
      </c>
      <c r="AB21" s="17"/>
      <c r="AC21" s="17">
        <v>5.3072572336106197E-2</v>
      </c>
      <c r="AD21" s="17">
        <v>8.5784185740944E-2</v>
      </c>
      <c r="AE21" s="17">
        <v>5.9751150321851902E-2</v>
      </c>
    </row>
    <row r="22" spans="2:31" ht="29" x14ac:dyDescent="0.35">
      <c r="B22" s="18" t="s">
        <v>76</v>
      </c>
      <c r="C22" s="17">
        <v>5.8912245968511801E-2</v>
      </c>
      <c r="D22" s="17">
        <v>7.6683268858845702E-2</v>
      </c>
      <c r="E22" s="17">
        <v>4.2226822233715197E-2</v>
      </c>
      <c r="F22" s="17"/>
      <c r="G22" s="17">
        <v>8.0240507947783896E-2</v>
      </c>
      <c r="H22" s="17">
        <v>7.4609718746565107E-2</v>
      </c>
      <c r="I22" s="17">
        <v>8.1834447200103702E-2</v>
      </c>
      <c r="J22" s="17">
        <v>1.15427917777991E-2</v>
      </c>
      <c r="K22" s="17">
        <v>7.4433362451165594E-2</v>
      </c>
      <c r="L22" s="17">
        <v>2.9244238287264399E-2</v>
      </c>
      <c r="M22" s="17"/>
      <c r="N22" s="17">
        <v>7.7225899642244994E-2</v>
      </c>
      <c r="O22" s="17">
        <v>5.6977121088127601E-2</v>
      </c>
      <c r="P22" s="17">
        <v>4.03720286721286E-2</v>
      </c>
      <c r="Q22" s="17">
        <v>4.9882223279687603E-2</v>
      </c>
      <c r="R22" s="17"/>
      <c r="S22" s="17">
        <v>4.14051900338194E-2</v>
      </c>
      <c r="T22" s="17">
        <v>7.7572542743950396E-2</v>
      </c>
      <c r="U22" s="17">
        <v>4.2769623665331602E-2</v>
      </c>
      <c r="V22" s="17"/>
      <c r="W22" s="17">
        <v>6.0373978062721302E-2</v>
      </c>
      <c r="X22" s="17">
        <v>6.4067318632668804E-2</v>
      </c>
      <c r="Y22" s="17">
        <v>3.2199678519569501E-2</v>
      </c>
      <c r="Z22" s="17">
        <v>0.124777349809164</v>
      </c>
      <c r="AA22" s="17">
        <v>5.5140571235493999E-2</v>
      </c>
      <c r="AB22" s="17"/>
      <c r="AC22" s="17">
        <v>8.0303654689768994E-2</v>
      </c>
      <c r="AD22" s="17">
        <v>7.2594821983173199E-2</v>
      </c>
      <c r="AE22" s="17">
        <v>4.0537675617199002E-2</v>
      </c>
    </row>
    <row r="23" spans="2:31" ht="29" x14ac:dyDescent="0.35">
      <c r="B23" s="18" t="s">
        <v>77</v>
      </c>
      <c r="C23" s="17">
        <v>4.1932215843377502E-2</v>
      </c>
      <c r="D23" s="17">
        <v>5.0887141822555298E-2</v>
      </c>
      <c r="E23" s="17">
        <v>3.3596113284239802E-2</v>
      </c>
      <c r="F23" s="17"/>
      <c r="G23" s="17">
        <v>3.7132388150501398E-2</v>
      </c>
      <c r="H23" s="17">
        <v>2.39222287336185E-2</v>
      </c>
      <c r="I23" s="17">
        <v>3.00268861468009E-2</v>
      </c>
      <c r="J23" s="17">
        <v>4.0533136020901299E-2</v>
      </c>
      <c r="K23" s="17">
        <v>3.2001197755648601E-2</v>
      </c>
      <c r="L23" s="17">
        <v>7.7005624740030199E-2</v>
      </c>
      <c r="M23" s="17"/>
      <c r="N23" s="17">
        <v>2.5135879812689398E-2</v>
      </c>
      <c r="O23" s="17">
        <v>4.9578345739752901E-2</v>
      </c>
      <c r="P23" s="17">
        <v>5.7165847315836099E-2</v>
      </c>
      <c r="Q23" s="17">
        <v>4.9858110564843197E-2</v>
      </c>
      <c r="R23" s="17"/>
      <c r="S23" s="17">
        <v>6.6576020740130901E-2</v>
      </c>
      <c r="T23" s="17">
        <v>2.9967802615550401E-2</v>
      </c>
      <c r="U23" s="17">
        <v>3.1599364667411999E-2</v>
      </c>
      <c r="V23" s="17"/>
      <c r="W23" s="17">
        <v>5.53906020243667E-2</v>
      </c>
      <c r="X23" s="17">
        <v>3.5776853287552E-2</v>
      </c>
      <c r="Y23" s="17">
        <v>4.2159190115378303E-2</v>
      </c>
      <c r="Z23" s="17">
        <v>0</v>
      </c>
      <c r="AA23" s="17">
        <v>1.40701792981952E-2</v>
      </c>
      <c r="AB23" s="17"/>
      <c r="AC23" s="17">
        <v>4.3998308355701302E-2</v>
      </c>
      <c r="AD23" s="17">
        <v>4.0600940475878401E-2</v>
      </c>
      <c r="AE23" s="17">
        <v>6.9971227901251098E-2</v>
      </c>
    </row>
    <row r="24" spans="2:31" ht="29" x14ac:dyDescent="0.35">
      <c r="B24" s="18" t="s">
        <v>78</v>
      </c>
      <c r="C24" s="17">
        <v>3.46467467873059E-2</v>
      </c>
      <c r="D24" s="17">
        <v>3.45377148657715E-2</v>
      </c>
      <c r="E24" s="17">
        <v>3.4954329071689598E-2</v>
      </c>
      <c r="F24" s="17"/>
      <c r="G24" s="17">
        <v>4.4248031499666003E-2</v>
      </c>
      <c r="H24" s="17">
        <v>6.4740287471552499E-2</v>
      </c>
      <c r="I24" s="17">
        <v>5.1807561053302802E-2</v>
      </c>
      <c r="J24" s="17">
        <v>2.3085583555598199E-2</v>
      </c>
      <c r="K24" s="17">
        <v>1.6354747345845799E-2</v>
      </c>
      <c r="L24" s="17">
        <v>1.8619251984534901E-2</v>
      </c>
      <c r="M24" s="17"/>
      <c r="N24" s="17">
        <v>3.9552192780543803E-2</v>
      </c>
      <c r="O24" s="17">
        <v>3.5333274924775102E-2</v>
      </c>
      <c r="P24" s="17">
        <v>3.7092415022878501E-2</v>
      </c>
      <c r="Q24" s="17">
        <v>2.62388301433449E-2</v>
      </c>
      <c r="R24" s="17"/>
      <c r="S24" s="17">
        <v>3.8958684055111902E-2</v>
      </c>
      <c r="T24" s="17">
        <v>2.6751088806556401E-2</v>
      </c>
      <c r="U24" s="17">
        <v>3.54555498499372E-2</v>
      </c>
      <c r="V24" s="17"/>
      <c r="W24" s="17">
        <v>4.4855999134028601E-2</v>
      </c>
      <c r="X24" s="17">
        <v>2.3735000857932599E-2</v>
      </c>
      <c r="Y24" s="17">
        <v>6.8903549184189603E-2</v>
      </c>
      <c r="Z24" s="17">
        <v>0.12342181118580201</v>
      </c>
      <c r="AA24" s="17">
        <v>3.7484013591848303E-2</v>
      </c>
      <c r="AB24" s="17"/>
      <c r="AC24" s="17">
        <v>4.7560217050314497E-2</v>
      </c>
      <c r="AD24" s="17">
        <v>3.55507604722732E-2</v>
      </c>
      <c r="AE24" s="17">
        <v>5.0595231834561501E-2</v>
      </c>
    </row>
    <row r="25" spans="2:31" x14ac:dyDescent="0.35">
      <c r="B25" s="18" t="s">
        <v>79</v>
      </c>
      <c r="C25" s="17">
        <v>2.5713406831468898E-2</v>
      </c>
      <c r="D25" s="17">
        <v>2.0577162528160001E-2</v>
      </c>
      <c r="E25" s="17">
        <v>3.0786423132901499E-2</v>
      </c>
      <c r="F25" s="17"/>
      <c r="G25" s="17">
        <v>4.66659414718648E-2</v>
      </c>
      <c r="H25" s="17">
        <v>4.0818058737934003E-2</v>
      </c>
      <c r="I25" s="17">
        <v>4.0364510286222802E-2</v>
      </c>
      <c r="J25" s="17">
        <v>1.15427917777991E-2</v>
      </c>
      <c r="K25" s="17">
        <v>1.26416593872086E-2</v>
      </c>
      <c r="L25" s="17">
        <v>1.0624986302729501E-2</v>
      </c>
      <c r="M25" s="17"/>
      <c r="N25" s="17">
        <v>2.7970268821042799E-2</v>
      </c>
      <c r="O25" s="17">
        <v>2.7173938113708E-2</v>
      </c>
      <c r="P25" s="17">
        <v>1.5243003056655499E-2</v>
      </c>
      <c r="Q25" s="17">
        <v>2.97787908037019E-2</v>
      </c>
      <c r="R25" s="17"/>
      <c r="S25" s="17">
        <v>2.0693589655845099E-2</v>
      </c>
      <c r="T25" s="17">
        <v>2.5855424258684499E-2</v>
      </c>
      <c r="U25" s="17">
        <v>2.8817884689832301E-2</v>
      </c>
      <c r="V25" s="17"/>
      <c r="W25" s="17">
        <v>2.06221124100225E-2</v>
      </c>
      <c r="X25" s="17">
        <v>4.1676996884211198E-2</v>
      </c>
      <c r="Y25" s="17">
        <v>4.49826905066519E-2</v>
      </c>
      <c r="Z25" s="17">
        <v>0</v>
      </c>
      <c r="AA25" s="17">
        <v>2.01109769466765E-2</v>
      </c>
      <c r="AB25" s="17"/>
      <c r="AC25" s="17">
        <v>3.11140116526895E-2</v>
      </c>
      <c r="AD25" s="17">
        <v>2.9804525596203901E-2</v>
      </c>
      <c r="AE25" s="17">
        <v>6.8991581696927401E-2</v>
      </c>
    </row>
    <row r="26" spans="2:31" x14ac:dyDescent="0.35">
      <c r="B26" s="18" t="s">
        <v>80</v>
      </c>
      <c r="C26" s="17">
        <v>1.8507321653303599E-2</v>
      </c>
      <c r="D26" s="17">
        <v>2.05756625587586E-2</v>
      </c>
      <c r="E26" s="17">
        <v>1.66336254585914E-2</v>
      </c>
      <c r="F26" s="17"/>
      <c r="G26" s="17">
        <v>0</v>
      </c>
      <c r="H26" s="17">
        <v>2.8105594917211599E-2</v>
      </c>
      <c r="I26" s="17">
        <v>1.9689262007378899E-2</v>
      </c>
      <c r="J26" s="17">
        <v>5.7713958888995498E-3</v>
      </c>
      <c r="K26" s="17">
        <v>2.52833187744172E-2</v>
      </c>
      <c r="L26" s="17">
        <v>2.4825669312713201E-2</v>
      </c>
      <c r="M26" s="17"/>
      <c r="N26" s="17">
        <v>1.6360428500276001E-2</v>
      </c>
      <c r="O26" s="17">
        <v>1.33601909753388E-2</v>
      </c>
      <c r="P26" s="17">
        <v>1.70315059592657E-2</v>
      </c>
      <c r="Q26" s="17">
        <v>2.5770779338251001E-2</v>
      </c>
      <c r="R26" s="17"/>
      <c r="S26" s="17">
        <v>2.46268748096568E-2</v>
      </c>
      <c r="T26" s="17">
        <v>9.0931497414370194E-3</v>
      </c>
      <c r="U26" s="17">
        <v>4.1216066195152397E-2</v>
      </c>
      <c r="V26" s="17"/>
      <c r="W26" s="17">
        <v>1.8319364655241799E-2</v>
      </c>
      <c r="X26" s="17">
        <v>1.2230910880633401E-2</v>
      </c>
      <c r="Y26" s="17">
        <v>0</v>
      </c>
      <c r="Z26" s="17">
        <v>8.8833427956948902E-2</v>
      </c>
      <c r="AA26" s="17">
        <v>4.4085379227107001E-2</v>
      </c>
      <c r="AB26" s="17"/>
      <c r="AC26" s="17">
        <v>2.93558194711745E-2</v>
      </c>
      <c r="AD26" s="17">
        <v>8.94437742483945E-3</v>
      </c>
      <c r="AE26" s="17">
        <v>0</v>
      </c>
    </row>
    <row r="27" spans="2:31" x14ac:dyDescent="0.35">
      <c r="B27" s="18" t="s">
        <v>58</v>
      </c>
      <c r="C27" s="19">
        <v>2.49885084523278E-2</v>
      </c>
      <c r="D27" s="19">
        <v>2.6118709146922801E-2</v>
      </c>
      <c r="E27" s="19">
        <v>2.40518648137154E-2</v>
      </c>
      <c r="F27" s="19"/>
      <c r="G27" s="19">
        <v>3.8272299852885001E-2</v>
      </c>
      <c r="H27" s="19">
        <v>2.6765261279328201E-2</v>
      </c>
      <c r="I27" s="19">
        <v>5.1688120697109801E-3</v>
      </c>
      <c r="J27" s="19">
        <v>1.3878023093079801E-2</v>
      </c>
      <c r="K27" s="19">
        <v>2.9790505308308499E-2</v>
      </c>
      <c r="L27" s="19">
        <v>3.4505679529112397E-2</v>
      </c>
      <c r="M27" s="19"/>
      <c r="N27" s="19">
        <v>8.4589749870446103E-3</v>
      </c>
      <c r="O27" s="19">
        <v>2.5113265490784902E-2</v>
      </c>
      <c r="P27" s="19">
        <v>1.9292031397924899E-2</v>
      </c>
      <c r="Q27" s="19">
        <v>5.63017006917651E-2</v>
      </c>
      <c r="R27" s="19"/>
      <c r="S27" s="19">
        <v>2.1136804319948601E-2</v>
      </c>
      <c r="T27" s="19">
        <v>1.7675887461396301E-2</v>
      </c>
      <c r="U27" s="19">
        <v>4.4473909506409198E-2</v>
      </c>
      <c r="V27" s="19"/>
      <c r="W27" s="19">
        <v>2.2859219901710099E-2</v>
      </c>
      <c r="X27" s="19">
        <v>2.45210204515388E-2</v>
      </c>
      <c r="Y27" s="19">
        <v>0</v>
      </c>
      <c r="Z27" s="19">
        <v>0</v>
      </c>
      <c r="AA27" s="19">
        <v>4.2102208485003997E-2</v>
      </c>
      <c r="AB27" s="19"/>
      <c r="AC27" s="19">
        <v>2.6460959350812899E-2</v>
      </c>
      <c r="AD27" s="19">
        <v>2.5919136673341E-2</v>
      </c>
      <c r="AE27" s="19">
        <v>0</v>
      </c>
    </row>
    <row r="28" spans="2:31" x14ac:dyDescent="0.35">
      <c r="B28" s="16"/>
    </row>
    <row r="29" spans="2:31" x14ac:dyDescent="0.35">
      <c r="B29" t="s">
        <v>61</v>
      </c>
    </row>
    <row r="30" spans="2:31" x14ac:dyDescent="0.35">
      <c r="B30" t="s">
        <v>62</v>
      </c>
    </row>
    <row r="32" spans="2:31" x14ac:dyDescent="0.35">
      <c r="B3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E27"/>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95</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29" x14ac:dyDescent="0.35">
      <c r="B9" s="18" t="s">
        <v>82</v>
      </c>
      <c r="C9" s="17">
        <v>0.35365688557563502</v>
      </c>
      <c r="D9" s="17">
        <v>0.33199490769561701</v>
      </c>
      <c r="E9" s="17">
        <v>0.37235343165429102</v>
      </c>
      <c r="F9" s="17"/>
      <c r="G9" s="17">
        <v>0.43531096896065702</v>
      </c>
      <c r="H9" s="17">
        <v>0.44861077075883499</v>
      </c>
      <c r="I9" s="17">
        <v>0.38506126748250702</v>
      </c>
      <c r="J9" s="17">
        <v>0.33760965206587301</v>
      </c>
      <c r="K9" s="17">
        <v>0.25972267000382598</v>
      </c>
      <c r="L9" s="17">
        <v>0.31085742721911203</v>
      </c>
      <c r="M9" s="17"/>
      <c r="N9" s="17">
        <v>0.33888722057767001</v>
      </c>
      <c r="O9" s="17">
        <v>0.36146031138165502</v>
      </c>
      <c r="P9" s="17">
        <v>0.38223235937513</v>
      </c>
      <c r="Q9" s="17">
        <v>0.352685429660553</v>
      </c>
      <c r="R9" s="17"/>
      <c r="S9" s="17">
        <v>0.28505619912854702</v>
      </c>
      <c r="T9" s="17">
        <v>0.38346395996364802</v>
      </c>
      <c r="U9" s="17">
        <v>0.38675873330520899</v>
      </c>
      <c r="V9" s="17"/>
      <c r="W9" s="17">
        <v>0.26912074596111202</v>
      </c>
      <c r="X9" s="17">
        <v>0.46679967879392498</v>
      </c>
      <c r="Y9" s="17">
        <v>0.423466654168761</v>
      </c>
      <c r="Z9" s="17">
        <v>0.33838812757527598</v>
      </c>
      <c r="AA9" s="17">
        <v>0.35422840828559998</v>
      </c>
      <c r="AB9" s="17"/>
      <c r="AC9" s="17">
        <v>0.31116530662002501</v>
      </c>
      <c r="AD9" s="17">
        <v>0.427752555428837</v>
      </c>
      <c r="AE9" s="17">
        <v>0.427171398918473</v>
      </c>
    </row>
    <row r="10" spans="2:31" ht="29" x14ac:dyDescent="0.35">
      <c r="B10" s="18" t="s">
        <v>83</v>
      </c>
      <c r="C10" s="17">
        <v>0.19856652478428399</v>
      </c>
      <c r="D10" s="17">
        <v>0.19414498969909499</v>
      </c>
      <c r="E10" s="17">
        <v>0.20396783352973499</v>
      </c>
      <c r="F10" s="17"/>
      <c r="G10" s="17">
        <v>0.25353672570443397</v>
      </c>
      <c r="H10" s="17">
        <v>0.236379254790475</v>
      </c>
      <c r="I10" s="17">
        <v>0.20908277639994799</v>
      </c>
      <c r="J10" s="17">
        <v>0.241697788471256</v>
      </c>
      <c r="K10" s="17">
        <v>0.189796494086551</v>
      </c>
      <c r="L10" s="17">
        <v>0.11161340808817601</v>
      </c>
      <c r="M10" s="17"/>
      <c r="N10" s="17">
        <v>0.21424739196783699</v>
      </c>
      <c r="O10" s="17">
        <v>0.21280339135929899</v>
      </c>
      <c r="P10" s="17">
        <v>0.21616323415386601</v>
      </c>
      <c r="Q10" s="17">
        <v>0.150552342963897</v>
      </c>
      <c r="R10" s="17"/>
      <c r="S10" s="17">
        <v>0.141157369806793</v>
      </c>
      <c r="T10" s="17">
        <v>0.23498166536985601</v>
      </c>
      <c r="U10" s="17">
        <v>0.19963102961461601</v>
      </c>
      <c r="V10" s="17"/>
      <c r="W10" s="17">
        <v>0.15310700805883701</v>
      </c>
      <c r="X10" s="17">
        <v>0.24795037999167499</v>
      </c>
      <c r="Y10" s="17">
        <v>0.235788883534708</v>
      </c>
      <c r="Z10" s="17">
        <v>0.201163915006903</v>
      </c>
      <c r="AA10" s="17">
        <v>0.15686683307316601</v>
      </c>
      <c r="AB10" s="17"/>
      <c r="AC10" s="17">
        <v>0.17494182277116199</v>
      </c>
      <c r="AD10" s="17">
        <v>0.22687945475191101</v>
      </c>
      <c r="AE10" s="17">
        <v>0.26661590693029902</v>
      </c>
    </row>
    <row r="11" spans="2:31" x14ac:dyDescent="0.35">
      <c r="B11" s="18" t="s">
        <v>84</v>
      </c>
      <c r="C11" s="17">
        <v>0.18908581471206101</v>
      </c>
      <c r="D11" s="17">
        <v>0.18646714153833799</v>
      </c>
      <c r="E11" s="17">
        <v>0.19270378734659099</v>
      </c>
      <c r="F11" s="17"/>
      <c r="G11" s="17">
        <v>0.19022158756204099</v>
      </c>
      <c r="H11" s="17">
        <v>0.19271816350683099</v>
      </c>
      <c r="I11" s="17">
        <v>0.195667753089938</v>
      </c>
      <c r="J11" s="17">
        <v>0.181515233468376</v>
      </c>
      <c r="K11" s="17">
        <v>0.17857142857142899</v>
      </c>
      <c r="L11" s="17">
        <v>0.194825450156385</v>
      </c>
      <c r="M11" s="17"/>
      <c r="N11" s="17">
        <v>0.19486623508181999</v>
      </c>
      <c r="O11" s="17">
        <v>0.18386774577475501</v>
      </c>
      <c r="P11" s="17">
        <v>0.192481474555249</v>
      </c>
      <c r="Q11" s="17">
        <v>0.189821431858336</v>
      </c>
      <c r="R11" s="17"/>
      <c r="S11" s="17">
        <v>0.22248396903601</v>
      </c>
      <c r="T11" s="17">
        <v>0.16782693771100701</v>
      </c>
      <c r="U11" s="17">
        <v>0.17169091232610201</v>
      </c>
      <c r="V11" s="17"/>
      <c r="W11" s="17">
        <v>0.21626734957254801</v>
      </c>
      <c r="X11" s="17">
        <v>0.17355843459467299</v>
      </c>
      <c r="Y11" s="17">
        <v>0.199553830241921</v>
      </c>
      <c r="Z11" s="17">
        <v>0.32280901435884002</v>
      </c>
      <c r="AA11" s="17">
        <v>0.19789088757179199</v>
      </c>
      <c r="AB11" s="17"/>
      <c r="AC11" s="17">
        <v>0.206030563658469</v>
      </c>
      <c r="AD11" s="17">
        <v>0.19275476885984599</v>
      </c>
      <c r="AE11" s="17">
        <v>0.19129383015840701</v>
      </c>
    </row>
    <row r="12" spans="2:31" ht="43.5" x14ac:dyDescent="0.35">
      <c r="B12" s="18" t="s">
        <v>85</v>
      </c>
      <c r="C12" s="17">
        <v>0.186516593403386</v>
      </c>
      <c r="D12" s="17">
        <v>0.218053397284133</v>
      </c>
      <c r="E12" s="17">
        <v>0.15738680509625899</v>
      </c>
      <c r="F12" s="17"/>
      <c r="G12" s="17">
        <v>0.24058343727591999</v>
      </c>
      <c r="H12" s="17">
        <v>0.27435428098269898</v>
      </c>
      <c r="I12" s="17">
        <v>0.20304741841496499</v>
      </c>
      <c r="J12" s="17">
        <v>0.142216395504417</v>
      </c>
      <c r="K12" s="17">
        <v>0.13914405489850601</v>
      </c>
      <c r="L12" s="17">
        <v>0.15242760876450001</v>
      </c>
      <c r="M12" s="17"/>
      <c r="N12" s="17">
        <v>0.191035880388674</v>
      </c>
      <c r="O12" s="17">
        <v>0.20186088800634799</v>
      </c>
      <c r="P12" s="17">
        <v>0.17612909687627201</v>
      </c>
      <c r="Q12" s="17">
        <v>0.17163015680765201</v>
      </c>
      <c r="R12" s="17"/>
      <c r="S12" s="17">
        <v>0.15072919484362801</v>
      </c>
      <c r="T12" s="17">
        <v>0.20478897924612799</v>
      </c>
      <c r="U12" s="17">
        <v>0.20707021043763099</v>
      </c>
      <c r="V12" s="17"/>
      <c r="W12" s="17">
        <v>0.19373027885511199</v>
      </c>
      <c r="X12" s="17">
        <v>0.15438040901087099</v>
      </c>
      <c r="Y12" s="17">
        <v>0.207452563873464</v>
      </c>
      <c r="Z12" s="17">
        <v>0.19291905202697299</v>
      </c>
      <c r="AA12" s="17">
        <v>0.231337559433474</v>
      </c>
      <c r="AB12" s="17"/>
      <c r="AC12" s="17">
        <v>0.24146299942279301</v>
      </c>
      <c r="AD12" s="17">
        <v>0.17656091266224</v>
      </c>
      <c r="AE12" s="17">
        <v>0.27089331396901001</v>
      </c>
    </row>
    <row r="13" spans="2:31" ht="29" x14ac:dyDescent="0.35">
      <c r="B13" s="18" t="s">
        <v>86</v>
      </c>
      <c r="C13" s="17">
        <v>0.17877944841590299</v>
      </c>
      <c r="D13" s="17">
        <v>0.14157441936815501</v>
      </c>
      <c r="E13" s="17">
        <v>0.21548263810045101</v>
      </c>
      <c r="F13" s="17"/>
      <c r="G13" s="17">
        <v>0.27757773885899001</v>
      </c>
      <c r="H13" s="17">
        <v>0.215137693332623</v>
      </c>
      <c r="I13" s="17">
        <v>0.22877203840732699</v>
      </c>
      <c r="J13" s="17">
        <v>0.17340860626419499</v>
      </c>
      <c r="K13" s="17">
        <v>0.114569033060131</v>
      </c>
      <c r="L13" s="17">
        <v>0.11151130426914301</v>
      </c>
      <c r="M13" s="17"/>
      <c r="N13" s="17">
        <v>0.15894966104248201</v>
      </c>
      <c r="O13" s="17">
        <v>0.16575599813480299</v>
      </c>
      <c r="P13" s="17">
        <v>0.202347120775029</v>
      </c>
      <c r="Q13" s="17">
        <v>0.209502132009842</v>
      </c>
      <c r="R13" s="17"/>
      <c r="S13" s="17">
        <v>0.161740733704795</v>
      </c>
      <c r="T13" s="17">
        <v>0.16422919121928101</v>
      </c>
      <c r="U13" s="17">
        <v>0.20688014709236299</v>
      </c>
      <c r="V13" s="17"/>
      <c r="W13" s="17">
        <v>0.161514915051617</v>
      </c>
      <c r="X13" s="17">
        <v>0.173976235394107</v>
      </c>
      <c r="Y13" s="17">
        <v>0.15320280019556001</v>
      </c>
      <c r="Z13" s="17">
        <v>8.8833427956948902E-2</v>
      </c>
      <c r="AA13" s="17">
        <v>0.204034859234688</v>
      </c>
      <c r="AB13" s="17"/>
      <c r="AC13" s="17">
        <v>0.178476324563385</v>
      </c>
      <c r="AD13" s="17">
        <v>0.20689889355678201</v>
      </c>
      <c r="AE13" s="17">
        <v>0.14851341026384701</v>
      </c>
    </row>
    <row r="14" spans="2:31" x14ac:dyDescent="0.35">
      <c r="B14" s="18" t="s">
        <v>87</v>
      </c>
      <c r="C14" s="17">
        <v>0.15138132569865001</v>
      </c>
      <c r="D14" s="17">
        <v>0.168147571658741</v>
      </c>
      <c r="E14" s="17">
        <v>0.13620085896845799</v>
      </c>
      <c r="F14" s="17"/>
      <c r="G14" s="17">
        <v>0.108841167911874</v>
      </c>
      <c r="H14" s="17">
        <v>0.113925078576673</v>
      </c>
      <c r="I14" s="17">
        <v>0.16674629357079501</v>
      </c>
      <c r="J14" s="17">
        <v>0.16653627711695801</v>
      </c>
      <c r="K14" s="17">
        <v>0.182284516530066</v>
      </c>
      <c r="L14" s="17">
        <v>0.15148263267817</v>
      </c>
      <c r="M14" s="17"/>
      <c r="N14" s="17">
        <v>0.13985158403598</v>
      </c>
      <c r="O14" s="17">
        <v>0.17480263062078699</v>
      </c>
      <c r="P14" s="17">
        <v>0.16066256540791399</v>
      </c>
      <c r="Q14" s="17">
        <v>0.13044213865197801</v>
      </c>
      <c r="R14" s="17"/>
      <c r="S14" s="17">
        <v>0.14886957092978401</v>
      </c>
      <c r="T14" s="17">
        <v>0.180298252745481</v>
      </c>
      <c r="U14" s="17">
        <v>0.111120005491905</v>
      </c>
      <c r="V14" s="17"/>
      <c r="W14" s="17">
        <v>0.14053069299976301</v>
      </c>
      <c r="X14" s="17">
        <v>0.187075478625192</v>
      </c>
      <c r="Y14" s="17">
        <v>0.24424170064135001</v>
      </c>
      <c r="Z14" s="17">
        <v>0.19291905202697299</v>
      </c>
      <c r="AA14" s="17">
        <v>7.7325943599956898E-2</v>
      </c>
      <c r="AB14" s="17"/>
      <c r="AC14" s="17">
        <v>0.118684979254393</v>
      </c>
      <c r="AD14" s="17">
        <v>0.17871183403360799</v>
      </c>
      <c r="AE14" s="17">
        <v>0.21204679229596701</v>
      </c>
    </row>
    <row r="15" spans="2:31" ht="29" x14ac:dyDescent="0.35">
      <c r="B15" s="18" t="s">
        <v>88</v>
      </c>
      <c r="C15" s="17">
        <v>0.14929680345214</v>
      </c>
      <c r="D15" s="17">
        <v>0.14863323587612201</v>
      </c>
      <c r="E15" s="17">
        <v>0.14908222825895401</v>
      </c>
      <c r="F15" s="17"/>
      <c r="G15" s="17">
        <v>0.129186272824416</v>
      </c>
      <c r="H15" s="17">
        <v>0.15190010476889701</v>
      </c>
      <c r="I15" s="17">
        <v>0.17400651853962901</v>
      </c>
      <c r="J15" s="17">
        <v>0.142031164342936</v>
      </c>
      <c r="K15" s="17">
        <v>0.1703511540789</v>
      </c>
      <c r="L15" s="17">
        <v>0.124026242744533</v>
      </c>
      <c r="M15" s="17"/>
      <c r="N15" s="17">
        <v>0.161777729691262</v>
      </c>
      <c r="O15" s="17">
        <v>0.14548928721035101</v>
      </c>
      <c r="P15" s="17">
        <v>0.132707536935181</v>
      </c>
      <c r="Q15" s="17">
        <v>0.15508915489954</v>
      </c>
      <c r="R15" s="17"/>
      <c r="S15" s="17">
        <v>0.14150018874689199</v>
      </c>
      <c r="T15" s="17">
        <v>0.168169015155783</v>
      </c>
      <c r="U15" s="17">
        <v>0.15160052540861799</v>
      </c>
      <c r="V15" s="17"/>
      <c r="W15" s="17">
        <v>0.14515435605609101</v>
      </c>
      <c r="X15" s="17">
        <v>0.12618440845960799</v>
      </c>
      <c r="Y15" s="17">
        <v>0.18381409903877899</v>
      </c>
      <c r="Z15" s="17">
        <v>0.21361077776611301</v>
      </c>
      <c r="AA15" s="17">
        <v>0.15474011159957399</v>
      </c>
      <c r="AB15" s="17"/>
      <c r="AC15" s="17">
        <v>0.13656013991892099</v>
      </c>
      <c r="AD15" s="17">
        <v>0.164859231871541</v>
      </c>
      <c r="AE15" s="17">
        <v>0.16108657383350999</v>
      </c>
    </row>
    <row r="16" spans="2:31" x14ac:dyDescent="0.35">
      <c r="B16" s="18" t="s">
        <v>89</v>
      </c>
      <c r="C16" s="17">
        <v>0.13681316079695699</v>
      </c>
      <c r="D16" s="17">
        <v>0.15966680274624701</v>
      </c>
      <c r="E16" s="17">
        <v>0.11571347827895299</v>
      </c>
      <c r="F16" s="17"/>
      <c r="G16" s="17">
        <v>0.15564519595116999</v>
      </c>
      <c r="H16" s="17">
        <v>0.19556119605254099</v>
      </c>
      <c r="I16" s="17">
        <v>0.106692521277194</v>
      </c>
      <c r="J16" s="17">
        <v>0.13534406635717899</v>
      </c>
      <c r="K16" s="17">
        <v>0.13092378040597699</v>
      </c>
      <c r="L16" s="17">
        <v>0.11960767376998201</v>
      </c>
      <c r="M16" s="17"/>
      <c r="N16" s="17">
        <v>0.15911833526781899</v>
      </c>
      <c r="O16" s="17">
        <v>0.16182836911806001</v>
      </c>
      <c r="P16" s="17">
        <v>8.9301688740693899E-2</v>
      </c>
      <c r="Q16" s="17">
        <v>0.115711502805423</v>
      </c>
      <c r="R16" s="17"/>
      <c r="S16" s="17">
        <v>0.144521358982618</v>
      </c>
      <c r="T16" s="17">
        <v>0.110405972516618</v>
      </c>
      <c r="U16" s="17">
        <v>0.16848957677462301</v>
      </c>
      <c r="V16" s="17"/>
      <c r="W16" s="17">
        <v>0.13496069631395799</v>
      </c>
      <c r="X16" s="17">
        <v>0.13582801800826899</v>
      </c>
      <c r="Y16" s="17">
        <v>0.210800040725168</v>
      </c>
      <c r="Z16" s="17">
        <v>0.33703258895191501</v>
      </c>
      <c r="AA16" s="17">
        <v>0.164187602762491</v>
      </c>
      <c r="AB16" s="17"/>
      <c r="AC16" s="17">
        <v>0.13225319627735899</v>
      </c>
      <c r="AD16" s="17">
        <v>0.13514326419057099</v>
      </c>
      <c r="AE16" s="17">
        <v>0.20294964868877399</v>
      </c>
    </row>
    <row r="17" spans="2:31" ht="43.5" x14ac:dyDescent="0.35">
      <c r="B17" s="18" t="s">
        <v>90</v>
      </c>
      <c r="C17" s="17">
        <v>9.4568290190898893E-2</v>
      </c>
      <c r="D17" s="17">
        <v>9.2469190407845597E-2</v>
      </c>
      <c r="E17" s="17">
        <v>9.7134290214475505E-2</v>
      </c>
      <c r="F17" s="17"/>
      <c r="G17" s="17">
        <v>0.112398989586456</v>
      </c>
      <c r="H17" s="17">
        <v>6.18972549258427E-2</v>
      </c>
      <c r="I17" s="17">
        <v>0.13770539369545901</v>
      </c>
      <c r="J17" s="17">
        <v>8.0932907243198196E-2</v>
      </c>
      <c r="K17" s="17">
        <v>8.2567835304482903E-2</v>
      </c>
      <c r="L17" s="17">
        <v>8.5944866508166004E-2</v>
      </c>
      <c r="M17" s="17"/>
      <c r="N17" s="17">
        <v>0.101814237318147</v>
      </c>
      <c r="O17" s="17">
        <v>9.2828892634794699E-2</v>
      </c>
      <c r="P17" s="17">
        <v>7.3038654053522806E-2</v>
      </c>
      <c r="Q17" s="17">
        <v>0.10678993242842399</v>
      </c>
      <c r="R17" s="17"/>
      <c r="S17" s="17">
        <v>9.9334926698504397E-2</v>
      </c>
      <c r="T17" s="17">
        <v>0.10020622629675401</v>
      </c>
      <c r="U17" s="17">
        <v>6.4701326576093607E-2</v>
      </c>
      <c r="V17" s="17"/>
      <c r="W17" s="17">
        <v>8.9490169049485299E-2</v>
      </c>
      <c r="X17" s="17">
        <v>9.6360953558639106E-2</v>
      </c>
      <c r="Y17" s="17">
        <v>0.12587587967191399</v>
      </c>
      <c r="Z17" s="17">
        <v>0.19291905202697299</v>
      </c>
      <c r="AA17" s="17">
        <v>4.28009501617913E-2</v>
      </c>
      <c r="AB17" s="17"/>
      <c r="AC17" s="17">
        <v>9.2843516257775302E-2</v>
      </c>
      <c r="AD17" s="17">
        <v>0.10576606606186401</v>
      </c>
      <c r="AE17" s="17">
        <v>0.135835521231432</v>
      </c>
    </row>
    <row r="18" spans="2:31" x14ac:dyDescent="0.35">
      <c r="B18" s="18" t="s">
        <v>91</v>
      </c>
      <c r="C18" s="17">
        <v>6.5704846153941704E-2</v>
      </c>
      <c r="D18" s="17">
        <v>5.4661258367520303E-2</v>
      </c>
      <c r="E18" s="17">
        <v>7.4947903268858307E-2</v>
      </c>
      <c r="F18" s="17"/>
      <c r="G18" s="17">
        <v>7.8962509677968695E-2</v>
      </c>
      <c r="H18" s="17">
        <v>6.18972549258427E-2</v>
      </c>
      <c r="I18" s="17">
        <v>7.8637607673322701E-2</v>
      </c>
      <c r="J18" s="17">
        <v>0.11661034947205801</v>
      </c>
      <c r="K18" s="17">
        <v>5.5073824082725702E-2</v>
      </c>
      <c r="L18" s="17">
        <v>2.74563899336372E-2</v>
      </c>
      <c r="M18" s="17"/>
      <c r="N18" s="17">
        <v>6.3367994842878805E-2</v>
      </c>
      <c r="O18" s="17">
        <v>8.0389626789080806E-2</v>
      </c>
      <c r="P18" s="17">
        <v>7.5644449548173107E-2</v>
      </c>
      <c r="Q18" s="17">
        <v>4.8020806225289397E-2</v>
      </c>
      <c r="R18" s="17"/>
      <c r="S18" s="17">
        <v>7.1862203432138297E-2</v>
      </c>
      <c r="T18" s="17">
        <v>6.1346251983611703E-2</v>
      </c>
      <c r="U18" s="17">
        <v>5.9929388762319097E-2</v>
      </c>
      <c r="V18" s="17"/>
      <c r="W18" s="17">
        <v>6.2656885857437797E-2</v>
      </c>
      <c r="X18" s="17">
        <v>5.3019375518518097E-2</v>
      </c>
      <c r="Y18" s="17">
        <v>0.11795716788652499</v>
      </c>
      <c r="Z18" s="17">
        <v>0</v>
      </c>
      <c r="AA18" s="17">
        <v>4.4827111840664999E-2</v>
      </c>
      <c r="AB18" s="17"/>
      <c r="AC18" s="17">
        <v>4.4273806559800399E-2</v>
      </c>
      <c r="AD18" s="17">
        <v>4.7532991124835201E-2</v>
      </c>
      <c r="AE18" s="17">
        <v>0.113358210728185</v>
      </c>
    </row>
    <row r="19" spans="2:31" x14ac:dyDescent="0.35">
      <c r="B19" s="18" t="s">
        <v>92</v>
      </c>
      <c r="C19" s="17">
        <v>5.6434027277288898E-2</v>
      </c>
      <c r="D19" s="17">
        <v>9.10434920717135E-2</v>
      </c>
      <c r="E19" s="17">
        <v>2.1666682340792599E-2</v>
      </c>
      <c r="F19" s="17"/>
      <c r="G19" s="17">
        <v>8.1326716963328993E-2</v>
      </c>
      <c r="H19" s="17">
        <v>1.68958300043155E-2</v>
      </c>
      <c r="I19" s="17">
        <v>3.9378524014757901E-2</v>
      </c>
      <c r="J19" s="17">
        <v>4.39693005945202E-2</v>
      </c>
      <c r="K19" s="17">
        <v>5.4365527146682698E-2</v>
      </c>
      <c r="L19" s="17">
        <v>8.9520563215420304E-2</v>
      </c>
      <c r="M19" s="17"/>
      <c r="N19" s="17">
        <v>8.3639672891259495E-2</v>
      </c>
      <c r="O19" s="17">
        <v>4.6479149556569899E-2</v>
      </c>
      <c r="P19" s="17">
        <v>4.1053501474246502E-2</v>
      </c>
      <c r="Q19" s="17">
        <v>3.6055917492777298E-2</v>
      </c>
      <c r="R19" s="17"/>
      <c r="S19" s="17">
        <v>8.1755589943736204E-2</v>
      </c>
      <c r="T19" s="17">
        <v>4.5159416020933797E-2</v>
      </c>
      <c r="U19" s="17">
        <v>3.0845299981485299E-2</v>
      </c>
      <c r="V19" s="17"/>
      <c r="W19" s="17">
        <v>8.3560811960129502E-2</v>
      </c>
      <c r="X19" s="17">
        <v>3.1810357939181598E-2</v>
      </c>
      <c r="Y19" s="17">
        <v>6.8239686779349107E-2</v>
      </c>
      <c r="Z19" s="17">
        <v>0.248199160994966</v>
      </c>
      <c r="AA19" s="17">
        <v>2.5794717878328099E-2</v>
      </c>
      <c r="AB19" s="17"/>
      <c r="AC19" s="17">
        <v>7.6353887823226302E-2</v>
      </c>
      <c r="AD19" s="17">
        <v>4.0806275261554802E-2</v>
      </c>
      <c r="AE19" s="17">
        <v>7.2882836276014107E-2</v>
      </c>
    </row>
    <row r="20" spans="2:31" x14ac:dyDescent="0.35">
      <c r="B20" s="18" t="s">
        <v>93</v>
      </c>
      <c r="C20" s="17">
        <v>5.2332490997227699E-2</v>
      </c>
      <c r="D20" s="17">
        <v>4.9969088788439399E-2</v>
      </c>
      <c r="E20" s="17">
        <v>5.2973833476479999E-2</v>
      </c>
      <c r="F20" s="17"/>
      <c r="G20" s="17">
        <v>0.13269039181216</v>
      </c>
      <c r="H20" s="17">
        <v>9.8531947480183596E-2</v>
      </c>
      <c r="I20" s="17">
        <v>5.2793547324767799E-2</v>
      </c>
      <c r="J20" s="17">
        <v>3.5862673390339897E-2</v>
      </c>
      <c r="K20" s="17">
        <v>1.7857142857142901E-2</v>
      </c>
      <c r="L20" s="17">
        <v>1.24128346563566E-2</v>
      </c>
      <c r="M20" s="17"/>
      <c r="N20" s="17">
        <v>5.6667207962794099E-2</v>
      </c>
      <c r="O20" s="17">
        <v>4.2114198316345899E-2</v>
      </c>
      <c r="P20" s="17">
        <v>7.5748434367052697E-2</v>
      </c>
      <c r="Q20" s="17">
        <v>3.8425645675322903E-2</v>
      </c>
      <c r="R20" s="17"/>
      <c r="S20" s="17">
        <v>2.7946198590400699E-2</v>
      </c>
      <c r="T20" s="17">
        <v>5.60006410625426E-2</v>
      </c>
      <c r="U20" s="17">
        <v>6.8938461276218693E-2</v>
      </c>
      <c r="V20" s="17"/>
      <c r="W20" s="17">
        <v>2.4267645743075401E-2</v>
      </c>
      <c r="X20" s="17">
        <v>8.4683340289516101E-2</v>
      </c>
      <c r="Y20" s="17">
        <v>0.12390383286899299</v>
      </c>
      <c r="Z20" s="17">
        <v>8.8833427956948902E-2</v>
      </c>
      <c r="AA20" s="17">
        <v>5.5993464922828001E-2</v>
      </c>
      <c r="AB20" s="17"/>
      <c r="AC20" s="17">
        <v>5.4123613352560503E-2</v>
      </c>
      <c r="AD20" s="17">
        <v>5.31892816130215E-2</v>
      </c>
      <c r="AE20" s="17">
        <v>0.134387336843034</v>
      </c>
    </row>
    <row r="21" spans="2:31" x14ac:dyDescent="0.35">
      <c r="B21" s="18" t="s">
        <v>80</v>
      </c>
      <c r="C21" s="17">
        <v>0.127537152346622</v>
      </c>
      <c r="D21" s="17">
        <v>0.13335986353875701</v>
      </c>
      <c r="E21" s="17">
        <v>0.12270458814672799</v>
      </c>
      <c r="F21" s="17"/>
      <c r="G21" s="17">
        <v>2.0345104912541899E-2</v>
      </c>
      <c r="H21" s="17">
        <v>6.6080621109435897E-2</v>
      </c>
      <c r="I21" s="17">
        <v>8.38064197430336E-2</v>
      </c>
      <c r="J21" s="17">
        <v>0.12366790978077601</v>
      </c>
      <c r="K21" s="17">
        <v>0.19492617591727401</v>
      </c>
      <c r="L21" s="17">
        <v>0.21344470214092001</v>
      </c>
      <c r="M21" s="17"/>
      <c r="N21" s="17">
        <v>0.120358560152394</v>
      </c>
      <c r="O21" s="17">
        <v>0.14289215434105099</v>
      </c>
      <c r="P21" s="17">
        <v>9.8270742047887299E-2</v>
      </c>
      <c r="Q21" s="17">
        <v>0.129031058011468</v>
      </c>
      <c r="R21" s="17"/>
      <c r="S21" s="17">
        <v>0.177585934369349</v>
      </c>
      <c r="T21" s="17">
        <v>0.12967732819313399</v>
      </c>
      <c r="U21" s="17">
        <v>7.5480504835169507E-2</v>
      </c>
      <c r="V21" s="17"/>
      <c r="W21" s="17">
        <v>0.19162884239268099</v>
      </c>
      <c r="X21" s="17">
        <v>9.8842102413983099E-2</v>
      </c>
      <c r="Y21" s="17">
        <v>4.75593504775388E-2</v>
      </c>
      <c r="Z21" s="17">
        <v>6.9497240841171107E-2</v>
      </c>
      <c r="AA21" s="17">
        <v>8.2569437496162898E-2</v>
      </c>
      <c r="AB21" s="17"/>
      <c r="AC21" s="17">
        <v>0.14232633065568501</v>
      </c>
      <c r="AD21" s="17">
        <v>9.5630654160151596E-2</v>
      </c>
      <c r="AE21" s="17">
        <v>5.7675577609784201E-2</v>
      </c>
    </row>
    <row r="22" spans="2:31" x14ac:dyDescent="0.35">
      <c r="B22" s="18" t="s">
        <v>94</v>
      </c>
      <c r="C22" s="19">
        <v>6.90747265659091E-2</v>
      </c>
      <c r="D22" s="19">
        <v>6.8914673262268203E-2</v>
      </c>
      <c r="E22" s="19">
        <v>6.9633014707456198E-2</v>
      </c>
      <c r="F22" s="19"/>
      <c r="G22" s="19">
        <v>5.37815848210293E-2</v>
      </c>
      <c r="H22" s="19">
        <v>2.10791961879087E-2</v>
      </c>
      <c r="I22" s="19">
        <v>4.5533322355933797E-2</v>
      </c>
      <c r="J22" s="19">
        <v>0.102917557540458</v>
      </c>
      <c r="K22" s="19">
        <v>8.1859538368439996E-2</v>
      </c>
      <c r="L22" s="19">
        <v>9.7412725078192305E-2</v>
      </c>
      <c r="M22" s="19"/>
      <c r="N22" s="19">
        <v>5.71764239273626E-2</v>
      </c>
      <c r="O22" s="19">
        <v>5.8583286630158597E-2</v>
      </c>
      <c r="P22" s="19">
        <v>7.7216280619997399E-2</v>
      </c>
      <c r="Q22" s="19">
        <v>8.7940942972405803E-2</v>
      </c>
      <c r="R22" s="19"/>
      <c r="S22" s="19">
        <v>6.8548610019895304E-2</v>
      </c>
      <c r="T22" s="19">
        <v>6.5532116132033205E-2</v>
      </c>
      <c r="U22" s="19">
        <v>7.3790979432640194E-2</v>
      </c>
      <c r="V22" s="19"/>
      <c r="W22" s="19">
        <v>7.6498922026503893E-2</v>
      </c>
      <c r="X22" s="19">
        <v>5.0855933710967798E-2</v>
      </c>
      <c r="Y22" s="19">
        <v>1.40896890283667E-2</v>
      </c>
      <c r="Z22" s="19">
        <v>0</v>
      </c>
      <c r="AA22" s="19">
        <v>9.0233080365687002E-2</v>
      </c>
      <c r="AB22" s="19"/>
      <c r="AC22" s="19">
        <v>7.0573260077608294E-2</v>
      </c>
      <c r="AD22" s="19">
        <v>5.3860727898400601E-2</v>
      </c>
      <c r="AE22" s="19">
        <v>1.81844691083697E-2</v>
      </c>
    </row>
    <row r="23" spans="2:31" x14ac:dyDescent="0.35">
      <c r="B23" s="16"/>
    </row>
    <row r="24" spans="2:31" x14ac:dyDescent="0.35">
      <c r="B24" t="s">
        <v>61</v>
      </c>
    </row>
    <row r="25" spans="2:31" x14ac:dyDescent="0.35">
      <c r="B25" t="s">
        <v>62</v>
      </c>
    </row>
    <row r="27" spans="2:31" x14ac:dyDescent="0.35">
      <c r="B27"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E27"/>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97</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92</v>
      </c>
      <c r="C9" s="17">
        <v>0.51662540035134596</v>
      </c>
      <c r="D9" s="17">
        <v>0.48499339806236302</v>
      </c>
      <c r="E9" s="17">
        <v>0.54996809685578096</v>
      </c>
      <c r="F9" s="17"/>
      <c r="G9" s="17">
        <v>0.49284216471053899</v>
      </c>
      <c r="H9" s="17">
        <v>0.47677951049459999</v>
      </c>
      <c r="I9" s="17">
        <v>0.50615479834117605</v>
      </c>
      <c r="J9" s="17">
        <v>0.54784850018014197</v>
      </c>
      <c r="K9" s="17">
        <v>0.49628691204136299</v>
      </c>
      <c r="L9" s="17">
        <v>0.566802074570949</v>
      </c>
      <c r="M9" s="17"/>
      <c r="N9" s="17">
        <v>0.53491970663508603</v>
      </c>
      <c r="O9" s="17">
        <v>0.52962542226662601</v>
      </c>
      <c r="P9" s="17">
        <v>0.51155182650976905</v>
      </c>
      <c r="Q9" s="17">
        <v>0.48609339059822998</v>
      </c>
      <c r="R9" s="17"/>
      <c r="S9" s="17">
        <v>0.487522112469785</v>
      </c>
      <c r="T9" s="17">
        <v>0.531989197800117</v>
      </c>
      <c r="U9" s="17">
        <v>0.51941694992167797</v>
      </c>
      <c r="V9" s="17"/>
      <c r="W9" s="17">
        <v>0.49661363876474002</v>
      </c>
      <c r="X9" s="17">
        <v>0.50732149901248302</v>
      </c>
      <c r="Y9" s="17">
        <v>0.486344847177273</v>
      </c>
      <c r="Z9" s="17">
        <v>0.32490620057616998</v>
      </c>
      <c r="AA9" s="17">
        <v>0.527967523922655</v>
      </c>
      <c r="AB9" s="17"/>
      <c r="AC9" s="17">
        <v>0.47958919915284798</v>
      </c>
      <c r="AD9" s="17">
        <v>0.49515130346758801</v>
      </c>
      <c r="AE9" s="17">
        <v>0.49237907683048099</v>
      </c>
    </row>
    <row r="10" spans="2:31" x14ac:dyDescent="0.35">
      <c r="B10" s="18" t="s">
        <v>93</v>
      </c>
      <c r="C10" s="17">
        <v>0.37247756296744</v>
      </c>
      <c r="D10" s="17">
        <v>0.33722102207556898</v>
      </c>
      <c r="E10" s="17">
        <v>0.40451742536881802</v>
      </c>
      <c r="F10" s="17"/>
      <c r="G10" s="17">
        <v>0.26662810070038001</v>
      </c>
      <c r="H10" s="17">
        <v>0.30641773199500699</v>
      </c>
      <c r="I10" s="17">
        <v>0.311473031522703</v>
      </c>
      <c r="J10" s="17">
        <v>0.37672325886835101</v>
      </c>
      <c r="K10" s="17">
        <v>0.40612129754118298</v>
      </c>
      <c r="L10" s="17">
        <v>0.50220928448727598</v>
      </c>
      <c r="M10" s="17"/>
      <c r="N10" s="17">
        <v>0.32795526685003701</v>
      </c>
      <c r="O10" s="17">
        <v>0.376648531813638</v>
      </c>
      <c r="P10" s="17">
        <v>0.40143677689512502</v>
      </c>
      <c r="Q10" s="17">
        <v>0.42054477071677998</v>
      </c>
      <c r="R10" s="17"/>
      <c r="S10" s="17">
        <v>0.43249432652562098</v>
      </c>
      <c r="T10" s="17">
        <v>0.37021727881453098</v>
      </c>
      <c r="U10" s="17">
        <v>0.29222811868277199</v>
      </c>
      <c r="V10" s="17"/>
      <c r="W10" s="17">
        <v>0.375651514789758</v>
      </c>
      <c r="X10" s="17">
        <v>0.42014707841620902</v>
      </c>
      <c r="Y10" s="17">
        <v>0.38825824634878497</v>
      </c>
      <c r="Z10" s="17">
        <v>0.38583810405394597</v>
      </c>
      <c r="AA10" s="17">
        <v>0.293578959332845</v>
      </c>
      <c r="AB10" s="17"/>
      <c r="AC10" s="17">
        <v>0.303180257004805</v>
      </c>
      <c r="AD10" s="17">
        <v>0.41144119905684201</v>
      </c>
      <c r="AE10" s="17">
        <v>0.397981354599312</v>
      </c>
    </row>
    <row r="11" spans="2:31" ht="29" x14ac:dyDescent="0.35">
      <c r="B11" s="18" t="s">
        <v>86</v>
      </c>
      <c r="C11" s="17">
        <v>0.24533400219290299</v>
      </c>
      <c r="D11" s="17">
        <v>0.28433551774610599</v>
      </c>
      <c r="E11" s="17">
        <v>0.20939522701579999</v>
      </c>
      <c r="F11" s="17"/>
      <c r="G11" s="17">
        <v>9.8029616320695401E-2</v>
      </c>
      <c r="H11" s="17">
        <v>0.10271531366377699</v>
      </c>
      <c r="I11" s="17">
        <v>0.146937591207223</v>
      </c>
      <c r="J11" s="17">
        <v>0.237027325840695</v>
      </c>
      <c r="K11" s="17">
        <v>0.37871308795863701</v>
      </c>
      <c r="L11" s="17">
        <v>0.39690439754631102</v>
      </c>
      <c r="M11" s="17"/>
      <c r="N11" s="17">
        <v>0.25533168881952001</v>
      </c>
      <c r="O11" s="17">
        <v>0.226829468469081</v>
      </c>
      <c r="P11" s="17">
        <v>0.261868430123327</v>
      </c>
      <c r="Q11" s="17">
        <v>0.230489373031179</v>
      </c>
      <c r="R11" s="17"/>
      <c r="S11" s="17">
        <v>0.30213967623607502</v>
      </c>
      <c r="T11" s="17">
        <v>0.26958319700860101</v>
      </c>
      <c r="U11" s="17">
        <v>0.153130110977791</v>
      </c>
      <c r="V11" s="17"/>
      <c r="W11" s="17">
        <v>0.30472433205801602</v>
      </c>
      <c r="X11" s="17">
        <v>0.24910845534847301</v>
      </c>
      <c r="Y11" s="17">
        <v>0.27617002923093698</v>
      </c>
      <c r="Z11" s="17">
        <v>0.44111821302193899</v>
      </c>
      <c r="AA11" s="17">
        <v>0.129655649125588</v>
      </c>
      <c r="AB11" s="17"/>
      <c r="AC11" s="17">
        <v>0.23776759979741899</v>
      </c>
      <c r="AD11" s="17">
        <v>0.25068566245677598</v>
      </c>
      <c r="AE11" s="17">
        <v>0.16012619168016401</v>
      </c>
    </row>
    <row r="12" spans="2:31" ht="43.5" x14ac:dyDescent="0.35">
      <c r="B12" s="18" t="s">
        <v>90</v>
      </c>
      <c r="C12" s="17">
        <v>0.18573407027408401</v>
      </c>
      <c r="D12" s="17">
        <v>0.21356425574955201</v>
      </c>
      <c r="E12" s="17">
        <v>0.158426262161418</v>
      </c>
      <c r="F12" s="17"/>
      <c r="G12" s="17">
        <v>7.0568868058988904E-2</v>
      </c>
      <c r="H12" s="17">
        <v>0.13784730731029099</v>
      </c>
      <c r="I12" s="17">
        <v>0.119002117959546</v>
      </c>
      <c r="J12" s="17">
        <v>0.173356739901319</v>
      </c>
      <c r="K12" s="17">
        <v>0.20615124143239699</v>
      </c>
      <c r="L12" s="17">
        <v>0.33747094488545198</v>
      </c>
      <c r="M12" s="17"/>
      <c r="N12" s="17">
        <v>0.20025805215485601</v>
      </c>
      <c r="O12" s="17">
        <v>0.150426732719394</v>
      </c>
      <c r="P12" s="17">
        <v>0.191065078802093</v>
      </c>
      <c r="Q12" s="17">
        <v>0.20179676513575401</v>
      </c>
      <c r="R12" s="17"/>
      <c r="S12" s="17">
        <v>0.27038319811296402</v>
      </c>
      <c r="T12" s="17">
        <v>0.16599682068027199</v>
      </c>
      <c r="U12" s="17">
        <v>0.12970632406937899</v>
      </c>
      <c r="V12" s="17"/>
      <c r="W12" s="17">
        <v>0.25351164378208302</v>
      </c>
      <c r="X12" s="17">
        <v>0.16294915563312201</v>
      </c>
      <c r="Y12" s="17">
        <v>0.22096217620877601</v>
      </c>
      <c r="Z12" s="17">
        <v>0.19291905202697299</v>
      </c>
      <c r="AA12" s="17">
        <v>0.125408581741727</v>
      </c>
      <c r="AB12" s="17"/>
      <c r="AC12" s="17">
        <v>0.19901260558294101</v>
      </c>
      <c r="AD12" s="17">
        <v>0.15544099435393099</v>
      </c>
      <c r="AE12" s="17">
        <v>0.26728480148452499</v>
      </c>
    </row>
    <row r="13" spans="2:31" ht="43.5" x14ac:dyDescent="0.35">
      <c r="B13" s="18" t="s">
        <v>85</v>
      </c>
      <c r="C13" s="17">
        <v>0.18318042703915</v>
      </c>
      <c r="D13" s="17">
        <v>0.16501629524838701</v>
      </c>
      <c r="E13" s="17">
        <v>0.19973130983488399</v>
      </c>
      <c r="F13" s="17"/>
      <c r="G13" s="17">
        <v>0.194865618252169</v>
      </c>
      <c r="H13" s="17">
        <v>0.16176953604391001</v>
      </c>
      <c r="I13" s="17">
        <v>0.14484617830810001</v>
      </c>
      <c r="J13" s="17">
        <v>0.19415895850451301</v>
      </c>
      <c r="K13" s="17">
        <v>0.16292497816162599</v>
      </c>
      <c r="L13" s="17">
        <v>0.23469467474637801</v>
      </c>
      <c r="M13" s="17"/>
      <c r="N13" s="17">
        <v>0.18598456538954899</v>
      </c>
      <c r="O13" s="17">
        <v>0.15917907279394</v>
      </c>
      <c r="P13" s="17">
        <v>0.17307351155762299</v>
      </c>
      <c r="Q13" s="17">
        <v>0.20043241351646199</v>
      </c>
      <c r="R13" s="17"/>
      <c r="S13" s="17">
        <v>0.23807245383845599</v>
      </c>
      <c r="T13" s="17">
        <v>0.147455766061554</v>
      </c>
      <c r="U13" s="17">
        <v>0.13431432171490801</v>
      </c>
      <c r="V13" s="17"/>
      <c r="W13" s="17">
        <v>0.20592398629480499</v>
      </c>
      <c r="X13" s="17">
        <v>0.193131458179571</v>
      </c>
      <c r="Y13" s="17">
        <v>0.21834473779806399</v>
      </c>
      <c r="Z13" s="17">
        <v>0.16657553177805001</v>
      </c>
      <c r="AA13" s="17">
        <v>0.120210848181469</v>
      </c>
      <c r="AB13" s="17"/>
      <c r="AC13" s="17">
        <v>0.16596323675456601</v>
      </c>
      <c r="AD13" s="17">
        <v>0.18154504128733601</v>
      </c>
      <c r="AE13" s="17">
        <v>0.15659561396615099</v>
      </c>
    </row>
    <row r="14" spans="2:31" x14ac:dyDescent="0.35">
      <c r="B14" s="18" t="s">
        <v>87</v>
      </c>
      <c r="C14" s="17">
        <v>0.17100366488254501</v>
      </c>
      <c r="D14" s="17">
        <v>0.20169272454873799</v>
      </c>
      <c r="E14" s="17">
        <v>0.140869724851485</v>
      </c>
      <c r="F14" s="17"/>
      <c r="G14" s="17">
        <v>0.11367698785627101</v>
      </c>
      <c r="H14" s="17">
        <v>0.113925078576673</v>
      </c>
      <c r="I14" s="17">
        <v>0.187421541849639</v>
      </c>
      <c r="J14" s="17">
        <v>0.18022906904855701</v>
      </c>
      <c r="K14" s="17">
        <v>0.13993815347376001</v>
      </c>
      <c r="L14" s="17">
        <v>0.254258902817244</v>
      </c>
      <c r="M14" s="17"/>
      <c r="N14" s="17">
        <v>0.202459047203257</v>
      </c>
      <c r="O14" s="17">
        <v>0.14572544808187399</v>
      </c>
      <c r="P14" s="17">
        <v>0.18899724659177899</v>
      </c>
      <c r="Q14" s="17">
        <v>0.14438939780760801</v>
      </c>
      <c r="R14" s="17"/>
      <c r="S14" s="17">
        <v>0.232748290023916</v>
      </c>
      <c r="T14" s="17">
        <v>0.137155068750312</v>
      </c>
      <c r="U14" s="17">
        <v>0.165511210748715</v>
      </c>
      <c r="V14" s="17"/>
      <c r="W14" s="17">
        <v>0.23576080081697501</v>
      </c>
      <c r="X14" s="17">
        <v>0.116262866560661</v>
      </c>
      <c r="Y14" s="17">
        <v>0.122597155827709</v>
      </c>
      <c r="Z14" s="17">
        <v>0.32280901435884002</v>
      </c>
      <c r="AA14" s="17">
        <v>0.16238029237554</v>
      </c>
      <c r="AB14" s="17"/>
      <c r="AC14" s="17">
        <v>0.21941398287007299</v>
      </c>
      <c r="AD14" s="17">
        <v>0.130905799048111</v>
      </c>
      <c r="AE14" s="17">
        <v>0.14533967314636601</v>
      </c>
    </row>
    <row r="15" spans="2:31" x14ac:dyDescent="0.35">
      <c r="B15" s="18" t="s">
        <v>89</v>
      </c>
      <c r="C15" s="17">
        <v>0.15426927519897099</v>
      </c>
      <c r="D15" s="17">
        <v>0.17187307475948799</v>
      </c>
      <c r="E15" s="17">
        <v>0.138303072471087</v>
      </c>
      <c r="F15" s="17"/>
      <c r="G15" s="17">
        <v>0.13644000274101201</v>
      </c>
      <c r="H15" s="17">
        <v>0.120951477305976</v>
      </c>
      <c r="I15" s="17">
        <v>0.122198957486327</v>
      </c>
      <c r="J15" s="17">
        <v>0.112125118002977</v>
      </c>
      <c r="K15" s="17">
        <v>0.151785714285714</v>
      </c>
      <c r="L15" s="17">
        <v>0.24268894042818401</v>
      </c>
      <c r="M15" s="17"/>
      <c r="N15" s="17">
        <v>0.159656445176456</v>
      </c>
      <c r="O15" s="17">
        <v>0.12077452256124201</v>
      </c>
      <c r="P15" s="17">
        <v>0.18284567323121501</v>
      </c>
      <c r="Q15" s="17">
        <v>0.16916679497379999</v>
      </c>
      <c r="R15" s="17"/>
      <c r="S15" s="17">
        <v>0.18363538172146501</v>
      </c>
      <c r="T15" s="17">
        <v>0.142958285495253</v>
      </c>
      <c r="U15" s="17">
        <v>0.159168748440152</v>
      </c>
      <c r="V15" s="17"/>
      <c r="W15" s="17">
        <v>0.18968503479516799</v>
      </c>
      <c r="X15" s="17">
        <v>0.104604694029859</v>
      </c>
      <c r="Y15" s="17">
        <v>0.17347333357795</v>
      </c>
      <c r="Z15" s="17">
        <v>0.272016694471436</v>
      </c>
      <c r="AA15" s="17">
        <v>0.14481219899470599</v>
      </c>
      <c r="AB15" s="17"/>
      <c r="AC15" s="17">
        <v>0.16018675861860299</v>
      </c>
      <c r="AD15" s="17">
        <v>0.109369464240368</v>
      </c>
      <c r="AE15" s="17">
        <v>0.14533967314636601</v>
      </c>
    </row>
    <row r="16" spans="2:31" ht="29" x14ac:dyDescent="0.35">
      <c r="B16" s="18" t="s">
        <v>82</v>
      </c>
      <c r="C16" s="17">
        <v>0.130496122615503</v>
      </c>
      <c r="D16" s="17">
        <v>0.13254320599137401</v>
      </c>
      <c r="E16" s="17">
        <v>0.129299254024275</v>
      </c>
      <c r="F16" s="17"/>
      <c r="G16" s="17">
        <v>6.9428956356605398E-2</v>
      </c>
      <c r="H16" s="17">
        <v>7.5950052384448602E-2</v>
      </c>
      <c r="I16" s="17">
        <v>0.121093530858668</v>
      </c>
      <c r="J16" s="17">
        <v>0.140982097447474</v>
      </c>
      <c r="K16" s="17">
        <v>0.18378691204136299</v>
      </c>
      <c r="L16" s="17">
        <v>0.15674407392001799</v>
      </c>
      <c r="M16" s="17"/>
      <c r="N16" s="17">
        <v>0.11614235786578</v>
      </c>
      <c r="O16" s="17">
        <v>0.14339475394048501</v>
      </c>
      <c r="P16" s="17">
        <v>9.1256044396498398E-2</v>
      </c>
      <c r="Q16" s="17">
        <v>0.14860661553082499</v>
      </c>
      <c r="R16" s="17"/>
      <c r="S16" s="17">
        <v>0.168205353136575</v>
      </c>
      <c r="T16" s="17">
        <v>0.12111587012425799</v>
      </c>
      <c r="U16" s="17">
        <v>0.12230969842928199</v>
      </c>
      <c r="V16" s="17"/>
      <c r="W16" s="17">
        <v>0.197460721393376</v>
      </c>
      <c r="X16" s="17">
        <v>7.7252884425592694E-2</v>
      </c>
      <c r="Y16" s="17">
        <v>7.3677950570006798E-2</v>
      </c>
      <c r="Z16" s="17">
        <v>0</v>
      </c>
      <c r="AA16" s="17">
        <v>0.14807844922392299</v>
      </c>
      <c r="AB16" s="17"/>
      <c r="AC16" s="17">
        <v>0.15145054202456401</v>
      </c>
      <c r="AD16" s="17">
        <v>9.1628134515498394E-2</v>
      </c>
      <c r="AE16" s="17">
        <v>3.9768591322787497E-2</v>
      </c>
    </row>
    <row r="17" spans="2:31" x14ac:dyDescent="0.35">
      <c r="B17" s="18" t="s">
        <v>91</v>
      </c>
      <c r="C17" s="17">
        <v>0.104171820374982</v>
      </c>
      <c r="D17" s="17">
        <v>0.102478808848918</v>
      </c>
      <c r="E17" s="17">
        <v>0.10640494204499901</v>
      </c>
      <c r="F17" s="17"/>
      <c r="G17" s="17">
        <v>0.108841167911874</v>
      </c>
      <c r="H17" s="17">
        <v>9.2845882388764095E-2</v>
      </c>
      <c r="I17" s="17">
        <v>0.10041828257982501</v>
      </c>
      <c r="J17" s="17">
        <v>9.8247094909896901E-2</v>
      </c>
      <c r="K17" s="17">
        <v>5.4279725507471503E-2</v>
      </c>
      <c r="L17" s="17">
        <v>0.16210761898089901</v>
      </c>
      <c r="M17" s="17"/>
      <c r="N17" s="17">
        <v>0.11192878950324001</v>
      </c>
      <c r="O17" s="17">
        <v>9.2068302682548897E-2</v>
      </c>
      <c r="P17" s="17">
        <v>8.2699272773275503E-2</v>
      </c>
      <c r="Q17" s="17">
        <v>0.12838997045793701</v>
      </c>
      <c r="R17" s="17"/>
      <c r="S17" s="17">
        <v>0.13347816249883401</v>
      </c>
      <c r="T17" s="17">
        <v>8.85860240705343E-2</v>
      </c>
      <c r="U17" s="17">
        <v>0.10274501503069899</v>
      </c>
      <c r="V17" s="17"/>
      <c r="W17" s="17">
        <v>0.13167932286400699</v>
      </c>
      <c r="X17" s="17">
        <v>0.10242161764549899</v>
      </c>
      <c r="Y17" s="17">
        <v>7.3940678995962197E-2</v>
      </c>
      <c r="Z17" s="17">
        <v>0</v>
      </c>
      <c r="AA17" s="17">
        <v>8.3402316364734996E-2</v>
      </c>
      <c r="AB17" s="17"/>
      <c r="AC17" s="17">
        <v>0.14436165381527899</v>
      </c>
      <c r="AD17" s="17">
        <v>9.8959824308616301E-2</v>
      </c>
      <c r="AE17" s="17">
        <v>4.1178856679205698E-2</v>
      </c>
    </row>
    <row r="18" spans="2:31" ht="29" x14ac:dyDescent="0.35">
      <c r="B18" s="18" t="s">
        <v>88</v>
      </c>
      <c r="C18" s="17">
        <v>9.57079207193368E-2</v>
      </c>
      <c r="D18" s="17">
        <v>9.2264153472176397E-2</v>
      </c>
      <c r="E18" s="17">
        <v>9.7638882630679297E-2</v>
      </c>
      <c r="F18" s="17"/>
      <c r="G18" s="17">
        <v>0.117181106844015</v>
      </c>
      <c r="H18" s="17">
        <v>9.00028498430544E-2</v>
      </c>
      <c r="I18" s="17">
        <v>9.5249470510113607E-2</v>
      </c>
      <c r="J18" s="17">
        <v>6.0049190204276202E-2</v>
      </c>
      <c r="K18" s="17">
        <v>9.2998802244351406E-2</v>
      </c>
      <c r="L18" s="17">
        <v>0.10982555973454899</v>
      </c>
      <c r="M18" s="17"/>
      <c r="N18" s="17">
        <v>8.9684362287509006E-2</v>
      </c>
      <c r="O18" s="17">
        <v>0.107926230733565</v>
      </c>
      <c r="P18" s="17">
        <v>9.5210156622838202E-2</v>
      </c>
      <c r="Q18" s="17">
        <v>8.7472737628177505E-2</v>
      </c>
      <c r="R18" s="17"/>
      <c r="S18" s="17">
        <v>0.113549926846764</v>
      </c>
      <c r="T18" s="17">
        <v>8.3360198356984702E-2</v>
      </c>
      <c r="U18" s="17">
        <v>8.6782206495074704E-2</v>
      </c>
      <c r="V18" s="17"/>
      <c r="W18" s="17">
        <v>0.11511599632075301</v>
      </c>
      <c r="X18" s="17">
        <v>9.1828329212509704E-2</v>
      </c>
      <c r="Y18" s="17">
        <v>5.4813860155822902E-2</v>
      </c>
      <c r="Z18" s="17">
        <v>0.248199160994966</v>
      </c>
      <c r="AA18" s="17">
        <v>8.6289881059077797E-2</v>
      </c>
      <c r="AB18" s="17"/>
      <c r="AC18" s="17">
        <v>0.10890972143136</v>
      </c>
      <c r="AD18" s="17">
        <v>8.8590320496545499E-2</v>
      </c>
      <c r="AE18" s="17">
        <v>4.3726766813334997E-2</v>
      </c>
    </row>
    <row r="19" spans="2:31" x14ac:dyDescent="0.35">
      <c r="B19" s="18" t="s">
        <v>84</v>
      </c>
      <c r="C19" s="17">
        <v>9.1895673499588104E-2</v>
      </c>
      <c r="D19" s="17">
        <v>0.113253056771457</v>
      </c>
      <c r="E19" s="17">
        <v>7.1966624515728495E-2</v>
      </c>
      <c r="F19" s="17"/>
      <c r="G19" s="17">
        <v>0.104143434534908</v>
      </c>
      <c r="H19" s="17">
        <v>5.4870856196539801E-2</v>
      </c>
      <c r="I19" s="17">
        <v>9.7340883409236606E-2</v>
      </c>
      <c r="J19" s="17">
        <v>0.111024184744639</v>
      </c>
      <c r="K19" s="17">
        <v>7.2930966939868502E-2</v>
      </c>
      <c r="L19" s="17">
        <v>0.108982687467252</v>
      </c>
      <c r="M19" s="17"/>
      <c r="N19" s="17">
        <v>0.10021509445619201</v>
      </c>
      <c r="O19" s="17">
        <v>9.5481178282682502E-2</v>
      </c>
      <c r="P19" s="17">
        <v>4.1018696593322301E-2</v>
      </c>
      <c r="Q19" s="17">
        <v>0.118130737709988</v>
      </c>
      <c r="R19" s="17"/>
      <c r="S19" s="17">
        <v>0.11396555486399999</v>
      </c>
      <c r="T19" s="17">
        <v>8.0216688895101501E-2</v>
      </c>
      <c r="U19" s="17">
        <v>7.1293780109254204E-2</v>
      </c>
      <c r="V19" s="17"/>
      <c r="W19" s="17">
        <v>0.104743400700007</v>
      </c>
      <c r="X19" s="17">
        <v>7.6298446497683498E-2</v>
      </c>
      <c r="Y19" s="17">
        <v>0.17688154005800899</v>
      </c>
      <c r="Z19" s="17">
        <v>0</v>
      </c>
      <c r="AA19" s="17">
        <v>6.7710524657760701E-2</v>
      </c>
      <c r="AB19" s="17"/>
      <c r="AC19" s="17">
        <v>0.100965163168367</v>
      </c>
      <c r="AD19" s="17">
        <v>9.6319986727996701E-2</v>
      </c>
      <c r="AE19" s="17">
        <v>8.3792105008472298E-2</v>
      </c>
    </row>
    <row r="20" spans="2:31" ht="29" x14ac:dyDescent="0.35">
      <c r="B20" s="18" t="s">
        <v>83</v>
      </c>
      <c r="C20" s="17">
        <v>8.9331606205827696E-2</v>
      </c>
      <c r="D20" s="17">
        <v>0.103710207106224</v>
      </c>
      <c r="E20" s="17">
        <v>7.4145229693740697E-2</v>
      </c>
      <c r="F20" s="17"/>
      <c r="G20" s="17">
        <v>4.7752150487409897E-2</v>
      </c>
      <c r="H20" s="17">
        <v>4.7844457467236902E-2</v>
      </c>
      <c r="I20" s="17">
        <v>9.1066644711867595E-2</v>
      </c>
      <c r="J20" s="17">
        <v>0.100582326225178</v>
      </c>
      <c r="K20" s="17">
        <v>6.0997604488702901E-2</v>
      </c>
      <c r="L20" s="17">
        <v>0.161264746713603</v>
      </c>
      <c r="M20" s="17"/>
      <c r="N20" s="17">
        <v>9.7256322020066802E-2</v>
      </c>
      <c r="O20" s="17">
        <v>0.105850333015793</v>
      </c>
      <c r="P20" s="17">
        <v>6.6022628651493803E-2</v>
      </c>
      <c r="Q20" s="17">
        <v>7.5387373329939403E-2</v>
      </c>
      <c r="R20" s="17"/>
      <c r="S20" s="17">
        <v>0.14491995247338299</v>
      </c>
      <c r="T20" s="17">
        <v>6.2741071558012104E-2</v>
      </c>
      <c r="U20" s="17">
        <v>7.2153038543916095E-2</v>
      </c>
      <c r="V20" s="17"/>
      <c r="W20" s="17">
        <v>0.137686962333914</v>
      </c>
      <c r="X20" s="17">
        <v>6.2324441482006297E-2</v>
      </c>
      <c r="Y20" s="17">
        <v>8.4017548376304096E-2</v>
      </c>
      <c r="Z20" s="17">
        <v>0</v>
      </c>
      <c r="AA20" s="17">
        <v>6.0209939124326602E-2</v>
      </c>
      <c r="AB20" s="17"/>
      <c r="AC20" s="17">
        <v>0.12801965855701999</v>
      </c>
      <c r="AD20" s="17">
        <v>5.2023613284288998E-2</v>
      </c>
      <c r="AE20" s="17">
        <v>6.4755923385007005E-2</v>
      </c>
    </row>
    <row r="21" spans="2:31" x14ac:dyDescent="0.35">
      <c r="B21" s="18" t="s">
        <v>96</v>
      </c>
      <c r="C21" s="17">
        <v>5.1292874421990702E-2</v>
      </c>
      <c r="D21" s="17">
        <v>3.1124223949194101E-2</v>
      </c>
      <c r="E21" s="17">
        <v>7.0922050460762706E-2</v>
      </c>
      <c r="F21" s="17"/>
      <c r="G21" s="17">
        <v>7.1708779761372493E-2</v>
      </c>
      <c r="H21" s="17">
        <v>4.2158392375817498E-2</v>
      </c>
      <c r="I21" s="17">
        <v>4.3441909456810798E-2</v>
      </c>
      <c r="J21" s="17">
        <v>6.7054884150118399E-2</v>
      </c>
      <c r="K21" s="17">
        <v>7.8854747345845799E-2</v>
      </c>
      <c r="L21" s="17">
        <v>1.50435552772806E-2</v>
      </c>
      <c r="M21" s="17"/>
      <c r="N21" s="17">
        <v>3.9255596464103301E-2</v>
      </c>
      <c r="O21" s="17">
        <v>4.41189714542898E-2</v>
      </c>
      <c r="P21" s="17">
        <v>3.4152187123717599E-2</v>
      </c>
      <c r="Q21" s="17">
        <v>8.5805173545622102E-2</v>
      </c>
      <c r="R21" s="17"/>
      <c r="S21" s="17">
        <v>4.6461972283811499E-2</v>
      </c>
      <c r="T21" s="17">
        <v>3.6809705433757299E-2</v>
      </c>
      <c r="U21" s="17">
        <v>8.3286424557140401E-2</v>
      </c>
      <c r="V21" s="17"/>
      <c r="W21" s="17">
        <v>3.6494089309786898E-2</v>
      </c>
      <c r="X21" s="17">
        <v>3.62255232752276E-2</v>
      </c>
      <c r="Y21" s="17">
        <v>2.8695260063354901E-2</v>
      </c>
      <c r="Z21" s="17">
        <v>0</v>
      </c>
      <c r="AA21" s="17">
        <v>9.8114585631894305E-2</v>
      </c>
      <c r="AB21" s="17"/>
      <c r="AC21" s="17">
        <v>3.77044250252817E-2</v>
      </c>
      <c r="AD21" s="17">
        <v>4.5011993278056599E-2</v>
      </c>
      <c r="AE21" s="17">
        <v>3.2410762726191797E-2</v>
      </c>
    </row>
    <row r="22" spans="2:31" x14ac:dyDescent="0.35">
      <c r="B22" s="18" t="s">
        <v>80</v>
      </c>
      <c r="C22" s="19">
        <v>7.0646845733489103E-2</v>
      </c>
      <c r="D22" s="19">
        <v>9.49836891114096E-2</v>
      </c>
      <c r="E22" s="19">
        <v>4.7737892361773997E-2</v>
      </c>
      <c r="F22" s="19"/>
      <c r="G22" s="19">
        <v>7.7822597975585106E-2</v>
      </c>
      <c r="H22" s="19">
        <v>0.13935000621811799</v>
      </c>
      <c r="I22" s="19">
        <v>0.10361512210660601</v>
      </c>
      <c r="J22" s="19">
        <v>6.8289182207060997E-2</v>
      </c>
      <c r="K22" s="19">
        <v>2.9790505308308499E-2</v>
      </c>
      <c r="L22" s="19">
        <v>3.3662807261815503E-2</v>
      </c>
      <c r="M22" s="19"/>
      <c r="N22" s="19">
        <v>8.3112997662776397E-2</v>
      </c>
      <c r="O22" s="19">
        <v>7.7900557647838306E-2</v>
      </c>
      <c r="P22" s="19">
        <v>7.3718127020791904E-2</v>
      </c>
      <c r="Q22" s="19">
        <v>4.4153789381966797E-2</v>
      </c>
      <c r="R22" s="19"/>
      <c r="S22" s="19">
        <v>5.4603279399705898E-2</v>
      </c>
      <c r="T22" s="19">
        <v>8.5994504599592694E-2</v>
      </c>
      <c r="U22" s="19">
        <v>6.2939543663210404E-2</v>
      </c>
      <c r="V22" s="19"/>
      <c r="W22" s="19">
        <v>7.8837955815060604E-2</v>
      </c>
      <c r="X22" s="19">
        <v>5.8010368043919701E-2</v>
      </c>
      <c r="Y22" s="19">
        <v>5.4395670516837302E-2</v>
      </c>
      <c r="Z22" s="19">
        <v>0</v>
      </c>
      <c r="AA22" s="19">
        <v>8.9312138604848407E-2</v>
      </c>
      <c r="AB22" s="19"/>
      <c r="AC22" s="19">
        <v>8.8704401273586198E-2</v>
      </c>
      <c r="AD22" s="19">
        <v>5.6837024392490498E-2</v>
      </c>
      <c r="AE22" s="19">
        <v>9.6331969292587499E-2</v>
      </c>
    </row>
    <row r="23" spans="2:31" x14ac:dyDescent="0.35">
      <c r="B23" s="16"/>
    </row>
    <row r="24" spans="2:31" x14ac:dyDescent="0.35">
      <c r="B24" t="s">
        <v>61</v>
      </c>
    </row>
    <row r="25" spans="2:31" x14ac:dyDescent="0.35">
      <c r="B25" t="s">
        <v>62</v>
      </c>
    </row>
    <row r="27" spans="2:31" x14ac:dyDescent="0.35">
      <c r="B27"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K22"/>
  <sheetViews>
    <sheetView showGridLines="0" topLeftCell="A6" workbookViewId="0">
      <pane xSplit="2" topLeftCell="E1" activePane="topRight" state="frozen"/>
      <selection pane="topRight" activeCell="B22" sqref="B22"/>
    </sheetView>
  </sheetViews>
  <sheetFormatPr defaultColWidth="11.453125" defaultRowHeight="14.5" x14ac:dyDescent="0.35"/>
  <cols>
    <col min="2" max="2" width="25.6328125" customWidth="1"/>
    <col min="3" max="11" width="20.6328125" customWidth="1"/>
  </cols>
  <sheetData>
    <row r="2" spans="2:11" ht="39.9" customHeight="1" x14ac:dyDescent="0.35">
      <c r="D2" s="30" t="s">
        <v>114</v>
      </c>
      <c r="E2" s="26"/>
      <c r="F2" s="26"/>
      <c r="G2" s="26"/>
      <c r="H2" s="26"/>
      <c r="I2" s="26"/>
      <c r="J2" s="26"/>
      <c r="K2" s="26"/>
    </row>
    <row r="6" spans="2:11" ht="50.15" customHeight="1" x14ac:dyDescent="0.35">
      <c r="B6" s="20" t="s">
        <v>13</v>
      </c>
      <c r="C6" s="20" t="s">
        <v>98</v>
      </c>
      <c r="D6" s="20" t="s">
        <v>99</v>
      </c>
      <c r="E6" s="20" t="s">
        <v>100</v>
      </c>
      <c r="F6" s="20" t="s">
        <v>101</v>
      </c>
      <c r="G6" s="20" t="s">
        <v>102</v>
      </c>
      <c r="H6" s="20" t="s">
        <v>103</v>
      </c>
      <c r="I6" s="20" t="s">
        <v>104</v>
      </c>
      <c r="J6" s="20" t="s">
        <v>105</v>
      </c>
    </row>
    <row r="7" spans="2:11" x14ac:dyDescent="0.35">
      <c r="B7" s="18" t="s">
        <v>106</v>
      </c>
      <c r="C7" s="17">
        <v>0</v>
      </c>
      <c r="D7" s="17">
        <v>0.31919813262128299</v>
      </c>
      <c r="E7" s="17">
        <v>0.26332210249778398</v>
      </c>
      <c r="F7" s="17">
        <v>0.21973645895799099</v>
      </c>
      <c r="G7" s="17">
        <v>0.13668580901181199</v>
      </c>
      <c r="H7" s="17">
        <v>0.107789336366718</v>
      </c>
      <c r="I7" s="17">
        <v>6.4088231134520501E-2</v>
      </c>
      <c r="J7" s="17">
        <v>7.1087521669097001E-2</v>
      </c>
    </row>
    <row r="8" spans="2:11" x14ac:dyDescent="0.35">
      <c r="B8" s="18" t="s">
        <v>107</v>
      </c>
      <c r="C8" s="17">
        <v>0</v>
      </c>
      <c r="D8" s="17">
        <v>0.43846310037814601</v>
      </c>
      <c r="E8" s="17">
        <v>0.41041309161235501</v>
      </c>
      <c r="F8" s="17">
        <v>0.391508203452407</v>
      </c>
      <c r="G8" s="17">
        <v>0.33666652097064698</v>
      </c>
      <c r="H8" s="17">
        <v>0.23567292794368899</v>
      </c>
      <c r="I8" s="17">
        <v>0.16470462839264199</v>
      </c>
      <c r="J8" s="17">
        <v>9.4414564819314206E-2</v>
      </c>
    </row>
    <row r="9" spans="2:11" x14ac:dyDescent="0.35">
      <c r="B9" s="18" t="s">
        <v>108</v>
      </c>
      <c r="C9" s="17">
        <v>0</v>
      </c>
      <c r="D9" s="17">
        <v>0.12194662010243799</v>
      </c>
      <c r="E9" s="17">
        <v>0.18669819297505699</v>
      </c>
      <c r="F9" s="17">
        <v>0.180199691338957</v>
      </c>
      <c r="G9" s="17">
        <v>0.28183215549655499</v>
      </c>
      <c r="H9" s="17">
        <v>0.22749005658251201</v>
      </c>
      <c r="I9" s="17">
        <v>0.22817362390353299</v>
      </c>
      <c r="J9" s="17">
        <v>0.138487400044814</v>
      </c>
    </row>
    <row r="10" spans="2:11" x14ac:dyDescent="0.35">
      <c r="B10" s="18" t="s">
        <v>109</v>
      </c>
      <c r="C10" s="17">
        <v>0</v>
      </c>
      <c r="D10" s="17">
        <v>4.2253632946995898E-2</v>
      </c>
      <c r="E10" s="17">
        <v>5.6398408055275399E-2</v>
      </c>
      <c r="F10" s="17">
        <v>8.2012229221376895E-2</v>
      </c>
      <c r="G10" s="17">
        <v>0.106256752271843</v>
      </c>
      <c r="H10" s="17">
        <v>0.257059616663801</v>
      </c>
      <c r="I10" s="17">
        <v>0.25691121879701301</v>
      </c>
      <c r="J10" s="17">
        <v>0.27359716503170201</v>
      </c>
    </row>
    <row r="11" spans="2:11" x14ac:dyDescent="0.35">
      <c r="B11" s="18" t="s">
        <v>110</v>
      </c>
      <c r="C11" s="17">
        <v>0</v>
      </c>
      <c r="D11" s="17">
        <v>2.9742217080775301E-2</v>
      </c>
      <c r="E11" s="17">
        <v>3.6927046469143902E-2</v>
      </c>
      <c r="F11" s="17">
        <v>5.75496020743725E-2</v>
      </c>
      <c r="G11" s="17">
        <v>5.4338247504535003E-2</v>
      </c>
      <c r="H11" s="17">
        <v>0.13746148768284999</v>
      </c>
      <c r="I11" s="17">
        <v>0.20836304818824</v>
      </c>
      <c r="J11" s="17">
        <v>0.38830408910415798</v>
      </c>
    </row>
    <row r="12" spans="2:11" x14ac:dyDescent="0.35">
      <c r="B12" s="18" t="s">
        <v>94</v>
      </c>
      <c r="C12" s="17">
        <v>1</v>
      </c>
      <c r="D12" s="17">
        <v>4.8396296870361503E-2</v>
      </c>
      <c r="E12" s="17">
        <v>4.6241158390383501E-2</v>
      </c>
      <c r="F12" s="17">
        <v>6.8993814954894706E-2</v>
      </c>
      <c r="G12" s="17">
        <v>8.4220514744607303E-2</v>
      </c>
      <c r="H12" s="17">
        <v>3.4526574760430299E-2</v>
      </c>
      <c r="I12" s="17">
        <v>7.7759249584052004E-2</v>
      </c>
      <c r="J12" s="17">
        <v>3.4109259330913598E-2</v>
      </c>
    </row>
    <row r="13" spans="2:11" x14ac:dyDescent="0.35">
      <c r="B13" s="23" t="s">
        <v>111</v>
      </c>
      <c r="C13" s="21">
        <v>0</v>
      </c>
      <c r="D13" s="21">
        <v>0.757661232999429</v>
      </c>
      <c r="E13" s="21">
        <v>0.67373519411014005</v>
      </c>
      <c r="F13" s="21">
        <v>0.61124466241039799</v>
      </c>
      <c r="G13" s="21">
        <v>0.47335232998245902</v>
      </c>
      <c r="H13" s="21">
        <v>0.343462264310407</v>
      </c>
      <c r="I13" s="21">
        <v>0.228792859527163</v>
      </c>
      <c r="J13" s="21">
        <v>0.165502086488411</v>
      </c>
    </row>
    <row r="14" spans="2:11" x14ac:dyDescent="0.35">
      <c r="B14" s="23" t="s">
        <v>112</v>
      </c>
      <c r="C14" s="21">
        <v>0</v>
      </c>
      <c r="D14" s="21">
        <v>7.1995850027771202E-2</v>
      </c>
      <c r="E14" s="21">
        <v>9.3325454524419399E-2</v>
      </c>
      <c r="F14" s="21">
        <v>0.13956183129574901</v>
      </c>
      <c r="G14" s="21">
        <v>0.16059499977637801</v>
      </c>
      <c r="H14" s="21">
        <v>0.394521104346651</v>
      </c>
      <c r="I14" s="21">
        <v>0.46527426698525298</v>
      </c>
      <c r="J14" s="21">
        <v>0.66190125413586098</v>
      </c>
    </row>
    <row r="15" spans="2:11" x14ac:dyDescent="0.35">
      <c r="B15" s="23" t="s">
        <v>113</v>
      </c>
      <c r="C15" s="22">
        <v>0</v>
      </c>
      <c r="D15" s="22">
        <v>0.68566538297165802</v>
      </c>
      <c r="E15" s="22">
        <v>0.58040973958571995</v>
      </c>
      <c r="F15" s="22">
        <v>0.47168283111464898</v>
      </c>
      <c r="G15" s="22">
        <v>0.31275733020608099</v>
      </c>
      <c r="H15" s="22">
        <v>-5.1058840036243697E-2</v>
      </c>
      <c r="I15" s="22">
        <v>-0.23648140745808999</v>
      </c>
      <c r="J15" s="22">
        <v>-0.49639916764744901</v>
      </c>
    </row>
    <row r="16" spans="2:11" x14ac:dyDescent="0.35">
      <c r="B16" s="16"/>
      <c r="C16" s="16"/>
      <c r="D16" s="16"/>
      <c r="E16" s="16"/>
      <c r="F16" s="16"/>
      <c r="G16" s="16"/>
      <c r="H16" s="16"/>
      <c r="I16" s="16"/>
      <c r="J16" s="16"/>
    </row>
    <row r="17" spans="2:2" x14ac:dyDescent="0.35">
      <c r="B17" t="s">
        <v>61</v>
      </c>
    </row>
    <row r="18" spans="2:2" x14ac:dyDescent="0.35">
      <c r="B18" t="s">
        <v>62</v>
      </c>
    </row>
    <row r="22" spans="2:2" x14ac:dyDescent="0.35">
      <c r="B22" s="8" t="str">
        <f>HYPERLINK("#'Contents'!A1", "Return to Contents")</f>
        <v>Return to Contents</v>
      </c>
    </row>
  </sheetData>
  <mergeCells count="1">
    <mergeCell ref="D2:K2"/>
  </mergeCells>
  <pageMargins left="0.7" right="0.7" top="0.75" bottom="0.75" header="0.3" footer="0.3"/>
  <pageSetup paperSize="9"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115</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106</v>
      </c>
      <c r="C9" s="17">
        <v>0.26332210249778398</v>
      </c>
      <c r="D9" s="17">
        <v>0.29769044934960898</v>
      </c>
      <c r="E9" s="17">
        <v>0.23192893990010799</v>
      </c>
      <c r="F9" s="17"/>
      <c r="G9" s="17">
        <v>0.196197319208822</v>
      </c>
      <c r="H9" s="17">
        <v>0.27151124843698898</v>
      </c>
      <c r="I9" s="17">
        <v>0.31060648560743098</v>
      </c>
      <c r="J9" s="17">
        <v>0.25901197613795501</v>
      </c>
      <c r="K9" s="17">
        <v>0.26873704307160801</v>
      </c>
      <c r="L9" s="17">
        <v>0.25867747179179501</v>
      </c>
      <c r="M9" s="17"/>
      <c r="N9" s="17">
        <v>0.31224860289460799</v>
      </c>
      <c r="O9" s="17">
        <v>0.255353929294585</v>
      </c>
      <c r="P9" s="17">
        <v>0.22510617743453301</v>
      </c>
      <c r="Q9" s="17">
        <v>0.227374047946962</v>
      </c>
      <c r="R9" s="17"/>
      <c r="S9" s="17">
        <v>0.218338748398792</v>
      </c>
      <c r="T9" s="17">
        <v>0.34025206629483101</v>
      </c>
      <c r="U9" s="17">
        <v>0.19996109980291099</v>
      </c>
      <c r="V9" s="17"/>
      <c r="W9" s="17">
        <v>0.23884567179737101</v>
      </c>
      <c r="X9" s="17">
        <v>0.32477960852247101</v>
      </c>
      <c r="Y9" s="17">
        <v>0.26957813635047601</v>
      </c>
      <c r="Z9" s="17">
        <v>0.281752479983922</v>
      </c>
      <c r="AA9" s="17">
        <v>0.20419747988887901</v>
      </c>
      <c r="AB9" s="17"/>
      <c r="AC9" s="17">
        <v>0.209186920206021</v>
      </c>
      <c r="AD9" s="17">
        <v>0.33779183509097199</v>
      </c>
      <c r="AE9" s="17">
        <v>0.20358948044987299</v>
      </c>
    </row>
    <row r="10" spans="2:31" x14ac:dyDescent="0.35">
      <c r="B10" s="18" t="s">
        <v>107</v>
      </c>
      <c r="C10" s="17">
        <v>0.41041309161235501</v>
      </c>
      <c r="D10" s="17">
        <v>0.394270164014629</v>
      </c>
      <c r="E10" s="17">
        <v>0.424153181627488</v>
      </c>
      <c r="F10" s="17"/>
      <c r="G10" s="17">
        <v>0.45565607387319901</v>
      </c>
      <c r="H10" s="17">
        <v>0.37952475183374601</v>
      </c>
      <c r="I10" s="17">
        <v>0.43280544309375701</v>
      </c>
      <c r="J10" s="17">
        <v>0.417308261252128</v>
      </c>
      <c r="K10" s="17">
        <v>0.37420590142474602</v>
      </c>
      <c r="L10" s="17">
        <v>0.41100297673726199</v>
      </c>
      <c r="M10" s="17"/>
      <c r="N10" s="17">
        <v>0.42291640862718899</v>
      </c>
      <c r="O10" s="17">
        <v>0.38403353140595597</v>
      </c>
      <c r="P10" s="17">
        <v>0.43790656852493298</v>
      </c>
      <c r="Q10" s="17">
        <v>0.40501318117468299</v>
      </c>
      <c r="R10" s="17"/>
      <c r="S10" s="17">
        <v>0.399890923634522</v>
      </c>
      <c r="T10" s="17">
        <v>0.42030596619703398</v>
      </c>
      <c r="U10" s="17">
        <v>0.406991261370588</v>
      </c>
      <c r="V10" s="17"/>
      <c r="W10" s="17">
        <v>0.40143856264128203</v>
      </c>
      <c r="X10" s="17">
        <v>0.42593427268207801</v>
      </c>
      <c r="Y10" s="17">
        <v>0.57594841628189097</v>
      </c>
      <c r="Z10" s="17">
        <v>0.450718614625231</v>
      </c>
      <c r="AA10" s="17">
        <v>0.37658660670132998</v>
      </c>
      <c r="AB10" s="17"/>
      <c r="AC10" s="17">
        <v>0.44302631376431301</v>
      </c>
      <c r="AD10" s="17">
        <v>0.42626792577519002</v>
      </c>
      <c r="AE10" s="17">
        <v>0.60455816700722098</v>
      </c>
    </row>
    <row r="11" spans="2:31" x14ac:dyDescent="0.35">
      <c r="B11" s="18" t="s">
        <v>108</v>
      </c>
      <c r="C11" s="17">
        <v>0.18669819297505699</v>
      </c>
      <c r="D11" s="17">
        <v>0.15398348235486201</v>
      </c>
      <c r="E11" s="17">
        <v>0.21741888167873399</v>
      </c>
      <c r="F11" s="17"/>
      <c r="G11" s="17">
        <v>0.22137824406576201</v>
      </c>
      <c r="H11" s="17">
        <v>0.19840422859825099</v>
      </c>
      <c r="I11" s="17">
        <v>0.14583216457956499</v>
      </c>
      <c r="J11" s="17">
        <v>0.202213719345817</v>
      </c>
      <c r="K11" s="17">
        <v>0.20376894570663501</v>
      </c>
      <c r="L11" s="17">
        <v>0.16642408413641699</v>
      </c>
      <c r="M11" s="17"/>
      <c r="N11" s="17">
        <v>0.143974014300041</v>
      </c>
      <c r="O11" s="17">
        <v>0.22716646589415099</v>
      </c>
      <c r="P11" s="17">
        <v>0.214061927847984</v>
      </c>
      <c r="Q11" s="17">
        <v>0.191508874296173</v>
      </c>
      <c r="R11" s="17"/>
      <c r="S11" s="17">
        <v>0.196531119283368</v>
      </c>
      <c r="T11" s="17">
        <v>0.14120051306789599</v>
      </c>
      <c r="U11" s="17">
        <v>0.231686829016652</v>
      </c>
      <c r="V11" s="17"/>
      <c r="W11" s="17">
        <v>0.168348075590841</v>
      </c>
      <c r="X11" s="17">
        <v>0.17659625709877999</v>
      </c>
      <c r="Y11" s="17">
        <v>0.113698648507329</v>
      </c>
      <c r="Z11" s="17">
        <v>6.9497240841171107E-2</v>
      </c>
      <c r="AA11" s="17">
        <v>0.23382609680562699</v>
      </c>
      <c r="AB11" s="17"/>
      <c r="AC11" s="17">
        <v>0.187373411238062</v>
      </c>
      <c r="AD11" s="17">
        <v>0.14561310107536299</v>
      </c>
      <c r="AE11" s="17">
        <v>0.132378685042427</v>
      </c>
    </row>
    <row r="12" spans="2:31" x14ac:dyDescent="0.35">
      <c r="B12" s="18" t="s">
        <v>109</v>
      </c>
      <c r="C12" s="17">
        <v>5.6398408055275399E-2</v>
      </c>
      <c r="D12" s="17">
        <v>7.5447370693335097E-2</v>
      </c>
      <c r="E12" s="17">
        <v>3.84735426676589E-2</v>
      </c>
      <c r="F12" s="17"/>
      <c r="G12" s="17">
        <v>3.8272299852885001E-2</v>
      </c>
      <c r="H12" s="17">
        <v>7.4609718746565107E-2</v>
      </c>
      <c r="I12" s="17">
        <v>4.45473360844688E-2</v>
      </c>
      <c r="J12" s="17">
        <v>3.5862673390339897E-2</v>
      </c>
      <c r="K12" s="17">
        <v>5.8786912041362799E-2</v>
      </c>
      <c r="L12" s="17">
        <v>7.7107728559063698E-2</v>
      </c>
      <c r="M12" s="17"/>
      <c r="N12" s="17">
        <v>6.3527451589026507E-2</v>
      </c>
      <c r="O12" s="17">
        <v>4.3943467239594303E-2</v>
      </c>
      <c r="P12" s="17">
        <v>4.6877336575624103E-2</v>
      </c>
      <c r="Q12" s="17">
        <v>6.0012753915864699E-2</v>
      </c>
      <c r="R12" s="17"/>
      <c r="S12" s="17">
        <v>7.5838557213731103E-2</v>
      </c>
      <c r="T12" s="17">
        <v>5.3916888035839702E-2</v>
      </c>
      <c r="U12" s="17">
        <v>3.5149512719959801E-2</v>
      </c>
      <c r="V12" s="17"/>
      <c r="W12" s="17">
        <v>9.6478632897728595E-2</v>
      </c>
      <c r="X12" s="17">
        <v>3.1810574923562998E-2</v>
      </c>
      <c r="Y12" s="17">
        <v>2.66851098319369E-2</v>
      </c>
      <c r="Z12" s="17">
        <v>0</v>
      </c>
      <c r="AA12" s="17">
        <v>3.2137232741477E-2</v>
      </c>
      <c r="AB12" s="17"/>
      <c r="AC12" s="17">
        <v>7.3785798859117402E-2</v>
      </c>
      <c r="AD12" s="17">
        <v>4.2333962421606898E-2</v>
      </c>
      <c r="AE12" s="17">
        <v>3.9491108501414497E-2</v>
      </c>
    </row>
    <row r="13" spans="2:31" x14ac:dyDescent="0.35">
      <c r="B13" s="18" t="s">
        <v>110</v>
      </c>
      <c r="C13" s="17">
        <v>3.6927046469143902E-2</v>
      </c>
      <c r="D13" s="17">
        <v>5.00080452293774E-2</v>
      </c>
      <c r="E13" s="17">
        <v>2.46074070260477E-2</v>
      </c>
      <c r="F13" s="17"/>
      <c r="G13" s="17">
        <v>4.0690209825083701E-2</v>
      </c>
      <c r="H13" s="17">
        <v>2.10791961879087E-2</v>
      </c>
      <c r="I13" s="17">
        <v>1.2429037038544999E-2</v>
      </c>
      <c r="J13" s="17">
        <v>4.39693005945202E-2</v>
      </c>
      <c r="K13" s="17">
        <v>5.13607361240885E-2</v>
      </c>
      <c r="L13" s="17">
        <v>4.78634902717993E-2</v>
      </c>
      <c r="M13" s="17"/>
      <c r="N13" s="17">
        <v>3.59317363596433E-2</v>
      </c>
      <c r="O13" s="17">
        <v>5.87022376403558E-2</v>
      </c>
      <c r="P13" s="17">
        <v>3.0520810994235099E-2</v>
      </c>
      <c r="Q13" s="17">
        <v>1.9488362576546198E-2</v>
      </c>
      <c r="R13" s="17"/>
      <c r="S13" s="17">
        <v>7.5413115800958205E-2</v>
      </c>
      <c r="T13" s="17">
        <v>1.27590422821688E-2</v>
      </c>
      <c r="U13" s="17">
        <v>2.8711476338724701E-2</v>
      </c>
      <c r="V13" s="17"/>
      <c r="W13" s="17">
        <v>6.8020824618952994E-2</v>
      </c>
      <c r="X13" s="17">
        <v>8.0938507893064393E-3</v>
      </c>
      <c r="Y13" s="17">
        <v>1.40896890283667E-2</v>
      </c>
      <c r="Z13" s="17">
        <v>0.109198236592727</v>
      </c>
      <c r="AA13" s="17">
        <v>2.13642505476264E-2</v>
      </c>
      <c r="AB13" s="17"/>
      <c r="AC13" s="17">
        <v>5.7328137342397001E-2</v>
      </c>
      <c r="AD13" s="17">
        <v>1.17171101929465E-2</v>
      </c>
      <c r="AE13" s="17">
        <v>1.9982558999064402E-2</v>
      </c>
    </row>
    <row r="14" spans="2:31" x14ac:dyDescent="0.35">
      <c r="B14" s="18" t="s">
        <v>94</v>
      </c>
      <c r="C14" s="17">
        <v>4.6241158390383501E-2</v>
      </c>
      <c r="D14" s="17">
        <v>2.8600488358188101E-2</v>
      </c>
      <c r="E14" s="17">
        <v>6.3418047099963806E-2</v>
      </c>
      <c r="F14" s="17"/>
      <c r="G14" s="17">
        <v>4.7805853174248299E-2</v>
      </c>
      <c r="H14" s="17">
        <v>5.4870856196539801E-2</v>
      </c>
      <c r="I14" s="17">
        <v>5.3779533596232797E-2</v>
      </c>
      <c r="J14" s="17">
        <v>4.1634069279239502E-2</v>
      </c>
      <c r="K14" s="17">
        <v>4.3140461631559997E-2</v>
      </c>
      <c r="L14" s="17">
        <v>3.8924248503663501E-2</v>
      </c>
      <c r="M14" s="17"/>
      <c r="N14" s="17">
        <v>2.1401786229492101E-2</v>
      </c>
      <c r="O14" s="17">
        <v>3.0800368525357301E-2</v>
      </c>
      <c r="P14" s="17">
        <v>4.5527178622690602E-2</v>
      </c>
      <c r="Q14" s="17">
        <v>9.6602780089771398E-2</v>
      </c>
      <c r="R14" s="17"/>
      <c r="S14" s="17">
        <v>3.3987535668629498E-2</v>
      </c>
      <c r="T14" s="17">
        <v>3.1565524122230099E-2</v>
      </c>
      <c r="U14" s="17">
        <v>9.7499820751164201E-2</v>
      </c>
      <c r="V14" s="17"/>
      <c r="W14" s="17">
        <v>2.6868232453824501E-2</v>
      </c>
      <c r="X14" s="17">
        <v>3.2785435983801799E-2</v>
      </c>
      <c r="Y14" s="17">
        <v>0</v>
      </c>
      <c r="Z14" s="17">
        <v>8.8833427956948902E-2</v>
      </c>
      <c r="AA14" s="17">
        <v>0.131888333315061</v>
      </c>
      <c r="AB14" s="17"/>
      <c r="AC14" s="17">
        <v>2.9299418590089801E-2</v>
      </c>
      <c r="AD14" s="17">
        <v>3.6276065443922402E-2</v>
      </c>
      <c r="AE14" s="17">
        <v>0</v>
      </c>
    </row>
    <row r="15" spans="2:31" x14ac:dyDescent="0.35">
      <c r="B15" s="18" t="s">
        <v>111</v>
      </c>
      <c r="C15" s="21">
        <v>0.67373519411014005</v>
      </c>
      <c r="D15" s="21">
        <v>0.69196061336423798</v>
      </c>
      <c r="E15" s="21">
        <v>0.65608212152759604</v>
      </c>
      <c r="F15" s="21"/>
      <c r="G15" s="21">
        <v>0.65185339308202095</v>
      </c>
      <c r="H15" s="21">
        <v>0.65103600027073605</v>
      </c>
      <c r="I15" s="21">
        <v>0.743411928701188</v>
      </c>
      <c r="J15" s="21">
        <v>0.67632023739008296</v>
      </c>
      <c r="K15" s="21">
        <v>0.64294294449635403</v>
      </c>
      <c r="L15" s="21">
        <v>0.66968044852905595</v>
      </c>
      <c r="M15" s="21"/>
      <c r="N15" s="21">
        <v>0.73516501152179703</v>
      </c>
      <c r="O15" s="21">
        <v>0.63938746070054098</v>
      </c>
      <c r="P15" s="21">
        <v>0.66301274595946602</v>
      </c>
      <c r="Q15" s="21">
        <v>0.63238722912164402</v>
      </c>
      <c r="R15" s="21"/>
      <c r="S15" s="21">
        <v>0.61822967203331303</v>
      </c>
      <c r="T15" s="21">
        <v>0.76055803249186504</v>
      </c>
      <c r="U15" s="21">
        <v>0.60695236117349904</v>
      </c>
      <c r="V15" s="21"/>
      <c r="W15" s="21">
        <v>0.64028423443865301</v>
      </c>
      <c r="X15" s="21">
        <v>0.75071388120454896</v>
      </c>
      <c r="Y15" s="21">
        <v>0.84552655263236698</v>
      </c>
      <c r="Z15" s="21">
        <v>0.73247109460915305</v>
      </c>
      <c r="AA15" s="21">
        <v>0.58078408659020897</v>
      </c>
      <c r="AB15" s="21"/>
      <c r="AC15" s="21">
        <v>0.65221323397033304</v>
      </c>
      <c r="AD15" s="21">
        <v>0.76405976086616201</v>
      </c>
      <c r="AE15" s="21">
        <v>0.808147647457094</v>
      </c>
    </row>
    <row r="16" spans="2:31" x14ac:dyDescent="0.35">
      <c r="B16" s="18" t="s">
        <v>112</v>
      </c>
      <c r="C16" s="21">
        <v>9.3325454524419399E-2</v>
      </c>
      <c r="D16" s="21">
        <v>0.125455415922713</v>
      </c>
      <c r="E16" s="21">
        <v>6.3080949693706603E-2</v>
      </c>
      <c r="F16" s="21"/>
      <c r="G16" s="21">
        <v>7.8962509677968695E-2</v>
      </c>
      <c r="H16" s="21">
        <v>9.5688914934473804E-2</v>
      </c>
      <c r="I16" s="21">
        <v>5.6976373123013797E-2</v>
      </c>
      <c r="J16" s="21">
        <v>7.9831973984860097E-2</v>
      </c>
      <c r="K16" s="21">
        <v>0.110147648165451</v>
      </c>
      <c r="L16" s="21">
        <v>0.124971218830863</v>
      </c>
      <c r="M16" s="21"/>
      <c r="N16" s="21">
        <v>9.94591879486698E-2</v>
      </c>
      <c r="O16" s="21">
        <v>0.10264570487995001</v>
      </c>
      <c r="P16" s="21">
        <v>7.7398147569859202E-2</v>
      </c>
      <c r="Q16" s="21">
        <v>7.95011164924109E-2</v>
      </c>
      <c r="R16" s="21"/>
      <c r="S16" s="21">
        <v>0.151251673014689</v>
      </c>
      <c r="T16" s="21">
        <v>6.6675930318008503E-2</v>
      </c>
      <c r="U16" s="21">
        <v>6.3860989058684495E-2</v>
      </c>
      <c r="V16" s="21"/>
      <c r="W16" s="21">
        <v>0.16449945751668199</v>
      </c>
      <c r="X16" s="21">
        <v>3.9904425712869403E-2</v>
      </c>
      <c r="Y16" s="21">
        <v>4.07747988603036E-2</v>
      </c>
      <c r="Z16" s="21">
        <v>0.109198236592727</v>
      </c>
      <c r="AA16" s="21">
        <v>5.3501483289103403E-2</v>
      </c>
      <c r="AB16" s="21"/>
      <c r="AC16" s="21">
        <v>0.13111393620151399</v>
      </c>
      <c r="AD16" s="21">
        <v>5.40510726145534E-2</v>
      </c>
      <c r="AE16" s="21">
        <v>5.9473667500478902E-2</v>
      </c>
    </row>
    <row r="17" spans="2:31" x14ac:dyDescent="0.35">
      <c r="B17" s="18" t="s">
        <v>113</v>
      </c>
      <c r="C17" s="22">
        <v>0.58040973958571995</v>
      </c>
      <c r="D17" s="22">
        <v>0.56650519744152505</v>
      </c>
      <c r="E17" s="22">
        <v>0.59300117183388901</v>
      </c>
      <c r="F17" s="22"/>
      <c r="G17" s="22">
        <v>0.57289088340405303</v>
      </c>
      <c r="H17" s="22">
        <v>0.55534708533626198</v>
      </c>
      <c r="I17" s="22">
        <v>0.68643555557817404</v>
      </c>
      <c r="J17" s="22">
        <v>0.59648826340522298</v>
      </c>
      <c r="K17" s="22">
        <v>0.53279529633090295</v>
      </c>
      <c r="L17" s="22">
        <v>0.54470922969819302</v>
      </c>
      <c r="M17" s="22"/>
      <c r="N17" s="22">
        <v>0.63570582357312699</v>
      </c>
      <c r="O17" s="22">
        <v>0.53674175582059103</v>
      </c>
      <c r="P17" s="22">
        <v>0.58561459838960706</v>
      </c>
      <c r="Q17" s="22">
        <v>0.55288611262923304</v>
      </c>
      <c r="R17" s="22"/>
      <c r="S17" s="22">
        <v>0.46697799901862402</v>
      </c>
      <c r="T17" s="22">
        <v>0.69388210217385704</v>
      </c>
      <c r="U17" s="22">
        <v>0.54309137211481495</v>
      </c>
      <c r="V17" s="22"/>
      <c r="W17" s="22">
        <v>0.47578477692197102</v>
      </c>
      <c r="X17" s="22">
        <v>0.71080945549167895</v>
      </c>
      <c r="Y17" s="22">
        <v>0.80475175377206398</v>
      </c>
      <c r="Z17" s="22">
        <v>0.62327285801642596</v>
      </c>
      <c r="AA17" s="22">
        <v>0.52728260330110499</v>
      </c>
      <c r="AB17" s="22"/>
      <c r="AC17" s="22">
        <v>0.52109929776881903</v>
      </c>
      <c r="AD17" s="22">
        <v>0.71000868825160801</v>
      </c>
      <c r="AE17" s="22">
        <v>0.748673979956615</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116</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106</v>
      </c>
      <c r="C9" s="17">
        <v>0.21973645895799099</v>
      </c>
      <c r="D9" s="17">
        <v>0.22790117940236701</v>
      </c>
      <c r="E9" s="17">
        <v>0.20954387620696199</v>
      </c>
      <c r="F9" s="17"/>
      <c r="G9" s="17">
        <v>0.251203199612828</v>
      </c>
      <c r="H9" s="17">
        <v>0.20961399351114701</v>
      </c>
      <c r="I9" s="17">
        <v>0.344816197552478</v>
      </c>
      <c r="J9" s="17">
        <v>0.24618301994033701</v>
      </c>
      <c r="K9" s="17">
        <v>0.16893456020681399</v>
      </c>
      <c r="L9" s="17">
        <v>0.12928768398638099</v>
      </c>
      <c r="M9" s="17"/>
      <c r="N9" s="17">
        <v>0.22783043765497099</v>
      </c>
      <c r="O9" s="17">
        <v>0.202504742338181</v>
      </c>
      <c r="P9" s="17">
        <v>0.19263941053771499</v>
      </c>
      <c r="Q9" s="17">
        <v>0.251361384311036</v>
      </c>
      <c r="R9" s="17"/>
      <c r="S9" s="17">
        <v>0.17510725722902301</v>
      </c>
      <c r="T9" s="17">
        <v>0.236562393150344</v>
      </c>
      <c r="U9" s="17">
        <v>0.27037758559358299</v>
      </c>
      <c r="V9" s="17"/>
      <c r="W9" s="17">
        <v>0.196614459676411</v>
      </c>
      <c r="X9" s="17">
        <v>0.27249503965899302</v>
      </c>
      <c r="Y9" s="17">
        <v>0.18711179709209499</v>
      </c>
      <c r="Z9" s="17">
        <v>0.272016694471436</v>
      </c>
      <c r="AA9" s="17">
        <v>0.205361842554875</v>
      </c>
      <c r="AB9" s="17"/>
      <c r="AC9" s="17">
        <v>0.232929282322064</v>
      </c>
      <c r="AD9" s="17">
        <v>0.27950986565358299</v>
      </c>
      <c r="AE9" s="17">
        <v>0.20153647269113101</v>
      </c>
    </row>
    <row r="10" spans="2:31" x14ac:dyDescent="0.35">
      <c r="B10" s="18" t="s">
        <v>107</v>
      </c>
      <c r="C10" s="17">
        <v>0.391508203452407</v>
      </c>
      <c r="D10" s="17">
        <v>0.35986881009009197</v>
      </c>
      <c r="E10" s="17">
        <v>0.42191879629984902</v>
      </c>
      <c r="F10" s="17"/>
      <c r="G10" s="17">
        <v>0.38400099679866501</v>
      </c>
      <c r="H10" s="17">
        <v>0.51050802568467701</v>
      </c>
      <c r="I10" s="17">
        <v>0.37989245541279598</v>
      </c>
      <c r="J10" s="17">
        <v>0.38721698375068803</v>
      </c>
      <c r="K10" s="17">
        <v>0.37120111040215198</v>
      </c>
      <c r="L10" s="17">
        <v>0.352514500162733</v>
      </c>
      <c r="M10" s="17"/>
      <c r="N10" s="17">
        <v>0.429110140348955</v>
      </c>
      <c r="O10" s="17">
        <v>0.36759721451365301</v>
      </c>
      <c r="P10" s="17">
        <v>0.43215729357955601</v>
      </c>
      <c r="Q10" s="17">
        <v>0.32949519106115999</v>
      </c>
      <c r="R10" s="17"/>
      <c r="S10" s="17">
        <v>0.35291716336273299</v>
      </c>
      <c r="T10" s="17">
        <v>0.43346327596093898</v>
      </c>
      <c r="U10" s="17">
        <v>0.32249760764950702</v>
      </c>
      <c r="V10" s="17"/>
      <c r="W10" s="17">
        <v>0.36878666322737602</v>
      </c>
      <c r="X10" s="17">
        <v>0.44714763292243898</v>
      </c>
      <c r="Y10" s="17">
        <v>0.40645694003601601</v>
      </c>
      <c r="Z10" s="17">
        <v>0</v>
      </c>
      <c r="AA10" s="17">
        <v>0.36490696785169502</v>
      </c>
      <c r="AB10" s="17"/>
      <c r="AC10" s="17">
        <v>0.418887750793068</v>
      </c>
      <c r="AD10" s="17">
        <v>0.43417672107933902</v>
      </c>
      <c r="AE10" s="17">
        <v>0.42789865420858197</v>
      </c>
    </row>
    <row r="11" spans="2:31" x14ac:dyDescent="0.35">
      <c r="B11" s="18" t="s">
        <v>108</v>
      </c>
      <c r="C11" s="17">
        <v>0.180199691338957</v>
      </c>
      <c r="D11" s="17">
        <v>0.17854612411822601</v>
      </c>
      <c r="E11" s="17">
        <v>0.182840671707824</v>
      </c>
      <c r="F11" s="17"/>
      <c r="G11" s="17">
        <v>0.18182794594306201</v>
      </c>
      <c r="H11" s="17">
        <v>0.14069033985600099</v>
      </c>
      <c r="I11" s="17">
        <v>0.13450855416867799</v>
      </c>
      <c r="J11" s="17">
        <v>0.15609441859749701</v>
      </c>
      <c r="K11" s="17">
        <v>0.19112728631942599</v>
      </c>
      <c r="L11" s="17">
        <v>0.248052485489065</v>
      </c>
      <c r="M11" s="17"/>
      <c r="N11" s="17">
        <v>0.169395449207349</v>
      </c>
      <c r="O11" s="17">
        <v>0.17625643405484001</v>
      </c>
      <c r="P11" s="17">
        <v>0.18584510387318201</v>
      </c>
      <c r="Q11" s="17">
        <v>0.198298836526414</v>
      </c>
      <c r="R11" s="17"/>
      <c r="S11" s="17">
        <v>0.17158954369649099</v>
      </c>
      <c r="T11" s="17">
        <v>0.17697029160406999</v>
      </c>
      <c r="U11" s="17">
        <v>0.22608523795390301</v>
      </c>
      <c r="V11" s="17"/>
      <c r="W11" s="17">
        <v>0.16381650767619699</v>
      </c>
      <c r="X11" s="17">
        <v>0.140026058590181</v>
      </c>
      <c r="Y11" s="17">
        <v>0.24093928098273701</v>
      </c>
      <c r="Z11" s="17">
        <v>0.51572806638581303</v>
      </c>
      <c r="AA11" s="17">
        <v>0.22922199936542301</v>
      </c>
      <c r="AB11" s="17"/>
      <c r="AC11" s="17">
        <v>0.13053587885937001</v>
      </c>
      <c r="AD11" s="17">
        <v>0.14540425484563099</v>
      </c>
      <c r="AE11" s="17">
        <v>0.218762151443295</v>
      </c>
    </row>
    <row r="12" spans="2:31" x14ac:dyDescent="0.35">
      <c r="B12" s="18" t="s">
        <v>109</v>
      </c>
      <c r="C12" s="17">
        <v>8.2012229221376895E-2</v>
      </c>
      <c r="D12" s="17">
        <v>0.10154709714360501</v>
      </c>
      <c r="E12" s="17">
        <v>6.37718423708835E-2</v>
      </c>
      <c r="F12" s="17"/>
      <c r="G12" s="17">
        <v>6.2175226440009099E-2</v>
      </c>
      <c r="H12" s="17">
        <v>1.68958300043155E-2</v>
      </c>
      <c r="I12" s="17">
        <v>5.07021344256448E-2</v>
      </c>
      <c r="J12" s="17">
        <v>7.5161511354298605E-2</v>
      </c>
      <c r="K12" s="17">
        <v>0.105726263270771</v>
      </c>
      <c r="L12" s="17">
        <v>0.14527621534999199</v>
      </c>
      <c r="M12" s="17"/>
      <c r="N12" s="17">
        <v>6.1666679301888398E-2</v>
      </c>
      <c r="O12" s="17">
        <v>0.10527944258009</v>
      </c>
      <c r="P12" s="17">
        <v>8.5183264917025006E-2</v>
      </c>
      <c r="Q12" s="17">
        <v>8.2219138521589796E-2</v>
      </c>
      <c r="R12" s="17"/>
      <c r="S12" s="17">
        <v>0.13883536985546299</v>
      </c>
      <c r="T12" s="17">
        <v>6.2234590073111398E-2</v>
      </c>
      <c r="U12" s="17">
        <v>4.0672090438497503E-2</v>
      </c>
      <c r="V12" s="17"/>
      <c r="W12" s="17">
        <v>0.13136606805551601</v>
      </c>
      <c r="X12" s="17">
        <v>5.75699969090359E-2</v>
      </c>
      <c r="Y12" s="17">
        <v>2.8179378056733501E-2</v>
      </c>
      <c r="Z12" s="17">
        <v>0</v>
      </c>
      <c r="AA12" s="17">
        <v>4.9777924860841503E-2</v>
      </c>
      <c r="AB12" s="17"/>
      <c r="AC12" s="17">
        <v>0.101412075370702</v>
      </c>
      <c r="AD12" s="17">
        <v>6.3468490354676804E-2</v>
      </c>
      <c r="AE12" s="17">
        <v>3.8167028107434102E-2</v>
      </c>
    </row>
    <row r="13" spans="2:31" x14ac:dyDescent="0.35">
      <c r="B13" s="18" t="s">
        <v>110</v>
      </c>
      <c r="C13" s="17">
        <v>5.75496020743725E-2</v>
      </c>
      <c r="D13" s="17">
        <v>8.8360333050453294E-2</v>
      </c>
      <c r="E13" s="17">
        <v>2.8359663194142699E-2</v>
      </c>
      <c r="F13" s="17"/>
      <c r="G13" s="17">
        <v>2.87387465315216E-2</v>
      </c>
      <c r="H13" s="17">
        <v>3.0948627462921399E-2</v>
      </c>
      <c r="I13" s="17">
        <v>4.6638748983591799E-2</v>
      </c>
      <c r="J13" s="17">
        <v>6.8289182207060997E-2</v>
      </c>
      <c r="K13" s="17">
        <v>8.6366724902331299E-2</v>
      </c>
      <c r="L13" s="17">
        <v>6.9113462877258197E-2</v>
      </c>
      <c r="M13" s="17"/>
      <c r="N13" s="17">
        <v>6.5788508877396207E-2</v>
      </c>
      <c r="O13" s="17">
        <v>6.7932366978607994E-2</v>
      </c>
      <c r="P13" s="17">
        <v>4.9645816725808402E-2</v>
      </c>
      <c r="Q13" s="17">
        <v>4.1500968655093298E-2</v>
      </c>
      <c r="R13" s="17"/>
      <c r="S13" s="17">
        <v>0.106827095635739</v>
      </c>
      <c r="T13" s="17">
        <v>2.6076126771496701E-2</v>
      </c>
      <c r="U13" s="17">
        <v>5.7766241086856497E-2</v>
      </c>
      <c r="V13" s="17"/>
      <c r="W13" s="17">
        <v>8.5014026383729194E-2</v>
      </c>
      <c r="X13" s="17">
        <v>1.8341799781324199E-2</v>
      </c>
      <c r="Y13" s="17">
        <v>6.1328202532291501E-2</v>
      </c>
      <c r="Z13" s="17">
        <v>0.12342181118580201</v>
      </c>
      <c r="AA13" s="17">
        <v>6.1710781406386903E-2</v>
      </c>
      <c r="AB13" s="17"/>
      <c r="AC13" s="17">
        <v>7.1987883871561506E-2</v>
      </c>
      <c r="AD13" s="17">
        <v>2.32196543926999E-2</v>
      </c>
      <c r="AE13" s="17">
        <v>5.9640808608948298E-2</v>
      </c>
    </row>
    <row r="14" spans="2:31" x14ac:dyDescent="0.35">
      <c r="B14" s="18" t="s">
        <v>94</v>
      </c>
      <c r="C14" s="17">
        <v>6.8993814954894706E-2</v>
      </c>
      <c r="D14" s="17">
        <v>4.3776456195256101E-2</v>
      </c>
      <c r="E14" s="17">
        <v>9.35651502203389E-2</v>
      </c>
      <c r="F14" s="17"/>
      <c r="G14" s="17">
        <v>9.2053884673914302E-2</v>
      </c>
      <c r="H14" s="17">
        <v>9.1343183480937798E-2</v>
      </c>
      <c r="I14" s="17">
        <v>4.3441909456810798E-2</v>
      </c>
      <c r="J14" s="17">
        <v>6.7054884150118399E-2</v>
      </c>
      <c r="K14" s="17">
        <v>7.6644054898505704E-2</v>
      </c>
      <c r="L14" s="17">
        <v>5.5755652134571301E-2</v>
      </c>
      <c r="M14" s="17"/>
      <c r="N14" s="17">
        <v>4.62087846094398E-2</v>
      </c>
      <c r="O14" s="17">
        <v>8.0429799534628504E-2</v>
      </c>
      <c r="P14" s="17">
        <v>5.4529110366713901E-2</v>
      </c>
      <c r="Q14" s="17">
        <v>9.7124480924707102E-2</v>
      </c>
      <c r="R14" s="17"/>
      <c r="S14" s="17">
        <v>5.4723570220551097E-2</v>
      </c>
      <c r="T14" s="17">
        <v>6.4693322440038101E-2</v>
      </c>
      <c r="U14" s="17">
        <v>8.26012372776527E-2</v>
      </c>
      <c r="V14" s="17"/>
      <c r="W14" s="17">
        <v>5.4402274980770597E-2</v>
      </c>
      <c r="X14" s="17">
        <v>6.4419472138027595E-2</v>
      </c>
      <c r="Y14" s="17">
        <v>7.5984401300127097E-2</v>
      </c>
      <c r="Z14" s="17">
        <v>8.8833427956948902E-2</v>
      </c>
      <c r="AA14" s="17">
        <v>8.9020483960777899E-2</v>
      </c>
      <c r="AB14" s="17"/>
      <c r="AC14" s="17">
        <v>4.42471287832343E-2</v>
      </c>
      <c r="AD14" s="17">
        <v>5.4221013674070402E-2</v>
      </c>
      <c r="AE14" s="17">
        <v>5.3994884940609597E-2</v>
      </c>
    </row>
    <row r="15" spans="2:31" x14ac:dyDescent="0.35">
      <c r="B15" s="18" t="s">
        <v>111</v>
      </c>
      <c r="C15" s="21">
        <v>0.61124466241039799</v>
      </c>
      <c r="D15" s="21">
        <v>0.58776998949245896</v>
      </c>
      <c r="E15" s="21">
        <v>0.63146267250681098</v>
      </c>
      <c r="F15" s="21"/>
      <c r="G15" s="21">
        <v>0.63520419641149295</v>
      </c>
      <c r="H15" s="21">
        <v>0.72012201919582397</v>
      </c>
      <c r="I15" s="21">
        <v>0.72470865296527398</v>
      </c>
      <c r="J15" s="21">
        <v>0.633400003691025</v>
      </c>
      <c r="K15" s="21">
        <v>0.54013567060896595</v>
      </c>
      <c r="L15" s="21">
        <v>0.48180218414911402</v>
      </c>
      <c r="M15" s="21"/>
      <c r="N15" s="21">
        <v>0.65694057800392702</v>
      </c>
      <c r="O15" s="21">
        <v>0.57010195685183396</v>
      </c>
      <c r="P15" s="21">
        <v>0.62479670411727095</v>
      </c>
      <c r="Q15" s="21">
        <v>0.58085657537219604</v>
      </c>
      <c r="R15" s="21"/>
      <c r="S15" s="21">
        <v>0.52802442059175603</v>
      </c>
      <c r="T15" s="21">
        <v>0.67002566911128303</v>
      </c>
      <c r="U15" s="21">
        <v>0.59287519324309002</v>
      </c>
      <c r="V15" s="21"/>
      <c r="W15" s="21">
        <v>0.56540112290378697</v>
      </c>
      <c r="X15" s="21">
        <v>0.719642672581432</v>
      </c>
      <c r="Y15" s="21">
        <v>0.59356873712811098</v>
      </c>
      <c r="Z15" s="21">
        <v>0.272016694471436</v>
      </c>
      <c r="AA15" s="21">
        <v>0.57026881040657096</v>
      </c>
      <c r="AB15" s="21"/>
      <c r="AC15" s="21">
        <v>0.65181703311513195</v>
      </c>
      <c r="AD15" s="21">
        <v>0.71368658673292196</v>
      </c>
      <c r="AE15" s="21">
        <v>0.62943512689971304</v>
      </c>
    </row>
    <row r="16" spans="2:31" x14ac:dyDescent="0.35">
      <c r="B16" s="18" t="s">
        <v>112</v>
      </c>
      <c r="C16" s="21">
        <v>0.13956183129574901</v>
      </c>
      <c r="D16" s="21">
        <v>0.18990743019405901</v>
      </c>
      <c r="E16" s="21">
        <v>9.2131505565026195E-2</v>
      </c>
      <c r="F16" s="21"/>
      <c r="G16" s="21">
        <v>9.0913972971530796E-2</v>
      </c>
      <c r="H16" s="21">
        <v>4.7844457467236902E-2</v>
      </c>
      <c r="I16" s="21">
        <v>9.7340883409236606E-2</v>
      </c>
      <c r="J16" s="21">
        <v>0.14345069356136</v>
      </c>
      <c r="K16" s="21">
        <v>0.192092988173102</v>
      </c>
      <c r="L16" s="21">
        <v>0.21438967822725</v>
      </c>
      <c r="M16" s="21"/>
      <c r="N16" s="21">
        <v>0.127455188179285</v>
      </c>
      <c r="O16" s="21">
        <v>0.173211809558698</v>
      </c>
      <c r="P16" s="21">
        <v>0.134829081642833</v>
      </c>
      <c r="Q16" s="21">
        <v>0.123720107176683</v>
      </c>
      <c r="R16" s="21"/>
      <c r="S16" s="21">
        <v>0.24566246549120099</v>
      </c>
      <c r="T16" s="21">
        <v>8.8310716844608103E-2</v>
      </c>
      <c r="U16" s="21">
        <v>9.8438331525354E-2</v>
      </c>
      <c r="V16" s="21"/>
      <c r="W16" s="21">
        <v>0.216380094439245</v>
      </c>
      <c r="X16" s="21">
        <v>7.5911796690359995E-2</v>
      </c>
      <c r="Y16" s="21">
        <v>8.9507580589024999E-2</v>
      </c>
      <c r="Z16" s="21">
        <v>0.12342181118580201</v>
      </c>
      <c r="AA16" s="21">
        <v>0.111488706267228</v>
      </c>
      <c r="AB16" s="21"/>
      <c r="AC16" s="21">
        <v>0.17339995924226301</v>
      </c>
      <c r="AD16" s="21">
        <v>8.66881447473766E-2</v>
      </c>
      <c r="AE16" s="21">
        <v>9.7807836716382393E-2</v>
      </c>
    </row>
    <row r="17" spans="2:31" x14ac:dyDescent="0.35">
      <c r="B17" s="18" t="s">
        <v>113</v>
      </c>
      <c r="C17" s="22">
        <v>0.47168283111464898</v>
      </c>
      <c r="D17" s="22">
        <v>0.39786255929840098</v>
      </c>
      <c r="E17" s="22">
        <v>0.53933116694178496</v>
      </c>
      <c r="F17" s="22"/>
      <c r="G17" s="22">
        <v>0.54429022343996303</v>
      </c>
      <c r="H17" s="22">
        <v>0.67227756172858699</v>
      </c>
      <c r="I17" s="22">
        <v>0.62736776955603701</v>
      </c>
      <c r="J17" s="22">
        <v>0.48994931012966603</v>
      </c>
      <c r="K17" s="22">
        <v>0.348042682435863</v>
      </c>
      <c r="L17" s="22">
        <v>0.267412505921864</v>
      </c>
      <c r="M17" s="22"/>
      <c r="N17" s="22">
        <v>0.52948538982464199</v>
      </c>
      <c r="O17" s="22">
        <v>0.39689014729313599</v>
      </c>
      <c r="P17" s="22">
        <v>0.48996762247443798</v>
      </c>
      <c r="Q17" s="22">
        <v>0.45713646819551301</v>
      </c>
      <c r="R17" s="22"/>
      <c r="S17" s="22">
        <v>0.28236195510055501</v>
      </c>
      <c r="T17" s="22">
        <v>0.58171495226667502</v>
      </c>
      <c r="U17" s="22">
        <v>0.49443686171773599</v>
      </c>
      <c r="V17" s="22"/>
      <c r="W17" s="22">
        <v>0.34902102846454303</v>
      </c>
      <c r="X17" s="22">
        <v>0.64373087589107203</v>
      </c>
      <c r="Y17" s="22">
        <v>0.50406115653908601</v>
      </c>
      <c r="Z17" s="22">
        <v>0.148594883285634</v>
      </c>
      <c r="AA17" s="22">
        <v>0.458780104139342</v>
      </c>
      <c r="AB17" s="22"/>
      <c r="AC17" s="22">
        <v>0.47841707387286903</v>
      </c>
      <c r="AD17" s="22">
        <v>0.626998441985545</v>
      </c>
      <c r="AE17" s="22">
        <v>0.53162729018333099</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117</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106</v>
      </c>
      <c r="C9" s="17">
        <v>0.31919813262128299</v>
      </c>
      <c r="D9" s="17">
        <v>0.36297810386499102</v>
      </c>
      <c r="E9" s="17">
        <v>0.27911292902828</v>
      </c>
      <c r="F9" s="17"/>
      <c r="G9" s="17">
        <v>0.17343430432408199</v>
      </c>
      <c r="H9" s="17">
        <v>0.20258759478184399</v>
      </c>
      <c r="I9" s="17">
        <v>0.34690761045160101</v>
      </c>
      <c r="J9" s="17">
        <v>0.38267988591873098</v>
      </c>
      <c r="K9" s="17">
        <v>0.38251197755648603</v>
      </c>
      <c r="L9" s="17">
        <v>0.36671518317271701</v>
      </c>
      <c r="M9" s="17"/>
      <c r="N9" s="17">
        <v>0.34730770543370398</v>
      </c>
      <c r="O9" s="17">
        <v>0.30936359021186299</v>
      </c>
      <c r="P9" s="17">
        <v>0.265846857340297</v>
      </c>
      <c r="Q9" s="17">
        <v>0.32040795922638798</v>
      </c>
      <c r="R9" s="17"/>
      <c r="S9" s="17">
        <v>0.35464777286200599</v>
      </c>
      <c r="T9" s="17">
        <v>0.36250584274731101</v>
      </c>
      <c r="U9" s="17">
        <v>0.19958241900849599</v>
      </c>
      <c r="V9" s="17"/>
      <c r="W9" s="17">
        <v>0.34951010092428902</v>
      </c>
      <c r="X9" s="17">
        <v>0.332743188728166</v>
      </c>
      <c r="Y9" s="17">
        <v>0.37344595491089799</v>
      </c>
      <c r="Z9" s="17">
        <v>0.553769174455358</v>
      </c>
      <c r="AA9" s="17">
        <v>0.267847011076361</v>
      </c>
      <c r="AB9" s="17"/>
      <c r="AC9" s="17">
        <v>0.28856366373895398</v>
      </c>
      <c r="AD9" s="17">
        <v>0.330653141963833</v>
      </c>
      <c r="AE9" s="17">
        <v>0.23457597304189901</v>
      </c>
    </row>
    <row r="10" spans="2:31" x14ac:dyDescent="0.35">
      <c r="B10" s="18" t="s">
        <v>107</v>
      </c>
      <c r="C10" s="17">
        <v>0.43846310037814601</v>
      </c>
      <c r="D10" s="17">
        <v>0.41818921965057898</v>
      </c>
      <c r="E10" s="17">
        <v>0.45680661500184</v>
      </c>
      <c r="F10" s="17"/>
      <c r="G10" s="17">
        <v>0.44612252055183599</v>
      </c>
      <c r="H10" s="17">
        <v>0.461386379398111</v>
      </c>
      <c r="I10" s="17">
        <v>0.428503176939318</v>
      </c>
      <c r="J10" s="17">
        <v>0.37095186297945099</v>
      </c>
      <c r="K10" s="17">
        <v>0.430782121018769</v>
      </c>
      <c r="L10" s="17">
        <v>0.47559576682093502</v>
      </c>
      <c r="M10" s="17"/>
      <c r="N10" s="17">
        <v>0.44865871552859399</v>
      </c>
      <c r="O10" s="17">
        <v>0.42968794194870302</v>
      </c>
      <c r="P10" s="17">
        <v>0.47619907785210902</v>
      </c>
      <c r="Q10" s="17">
        <v>0.406605875188082</v>
      </c>
      <c r="R10" s="17"/>
      <c r="S10" s="17">
        <v>0.41394863109817998</v>
      </c>
      <c r="T10" s="17">
        <v>0.46095970562338701</v>
      </c>
      <c r="U10" s="17">
        <v>0.45289019454377999</v>
      </c>
      <c r="V10" s="17"/>
      <c r="W10" s="17">
        <v>0.42780824120201399</v>
      </c>
      <c r="X10" s="17">
        <v>0.45602545821600399</v>
      </c>
      <c r="Y10" s="17">
        <v>0.397152669341021</v>
      </c>
      <c r="Z10" s="17">
        <v>0.248199160994966</v>
      </c>
      <c r="AA10" s="17">
        <v>0.38274770845100797</v>
      </c>
      <c r="AB10" s="17"/>
      <c r="AC10" s="17">
        <v>0.45883051896288501</v>
      </c>
      <c r="AD10" s="17">
        <v>0.44919205835210602</v>
      </c>
      <c r="AE10" s="17">
        <v>0.48082017759477302</v>
      </c>
    </row>
    <row r="11" spans="2:31" x14ac:dyDescent="0.35">
      <c r="B11" s="18" t="s">
        <v>108</v>
      </c>
      <c r="C11" s="17">
        <v>0.12194662010243799</v>
      </c>
      <c r="D11" s="17">
        <v>0.101364042843392</v>
      </c>
      <c r="E11" s="17">
        <v>0.14238663833160101</v>
      </c>
      <c r="F11" s="17"/>
      <c r="G11" s="17">
        <v>0.22137824406576201</v>
      </c>
      <c r="H11" s="17">
        <v>0.20258759478184399</v>
      </c>
      <c r="I11" s="17">
        <v>0.106573080921001</v>
      </c>
      <c r="J11" s="17">
        <v>0.13067360372661799</v>
      </c>
      <c r="K11" s="17">
        <v>6.02035059134488E-2</v>
      </c>
      <c r="L11" s="17">
        <v>7.1744183498182207E-2</v>
      </c>
      <c r="M11" s="17"/>
      <c r="N11" s="17">
        <v>9.5763831122817805E-2</v>
      </c>
      <c r="O11" s="17">
        <v>0.15032520274064001</v>
      </c>
      <c r="P11" s="17">
        <v>0.153246774451784</v>
      </c>
      <c r="Q11" s="17">
        <v>0.107405330147159</v>
      </c>
      <c r="R11" s="17"/>
      <c r="S11" s="17">
        <v>8.4057397147035903E-2</v>
      </c>
      <c r="T11" s="17">
        <v>0.10552425131572001</v>
      </c>
      <c r="U11" s="17">
        <v>0.19264963606315499</v>
      </c>
      <c r="V11" s="17"/>
      <c r="W11" s="17">
        <v>9.7888293480152599E-2</v>
      </c>
      <c r="X11" s="17">
        <v>0.13351102525521699</v>
      </c>
      <c r="Y11" s="17">
        <v>0.13568707116723899</v>
      </c>
      <c r="Z11" s="17">
        <v>0.109198236592727</v>
      </c>
      <c r="AA11" s="17">
        <v>0.177599507968978</v>
      </c>
      <c r="AB11" s="17"/>
      <c r="AC11" s="17">
        <v>0.12587615203373501</v>
      </c>
      <c r="AD11" s="17">
        <v>0.131773184566429</v>
      </c>
      <c r="AE11" s="17">
        <v>0.183396359540897</v>
      </c>
    </row>
    <row r="12" spans="2:31" x14ac:dyDescent="0.35">
      <c r="B12" s="18" t="s">
        <v>109</v>
      </c>
      <c r="C12" s="17">
        <v>4.2253632946995898E-2</v>
      </c>
      <c r="D12" s="17">
        <v>4.9058772672364102E-2</v>
      </c>
      <c r="E12" s="17">
        <v>3.5979649490679201E-2</v>
      </c>
      <c r="F12" s="17"/>
      <c r="G12" s="17">
        <v>4.66659414718648E-2</v>
      </c>
      <c r="H12" s="17">
        <v>2.8105594917211599E-2</v>
      </c>
      <c r="I12" s="17">
        <v>5.2793547324767799E-2</v>
      </c>
      <c r="J12" s="17">
        <v>2.7756046186159601E-2</v>
      </c>
      <c r="K12" s="17">
        <v>4.2432164695517097E-2</v>
      </c>
      <c r="L12" s="17">
        <v>4.78634902717993E-2</v>
      </c>
      <c r="M12" s="17"/>
      <c r="N12" s="17">
        <v>3.9399575906841497E-2</v>
      </c>
      <c r="O12" s="17">
        <v>4.0176946725441101E-2</v>
      </c>
      <c r="P12" s="17">
        <v>3.5251191111823399E-2</v>
      </c>
      <c r="Q12" s="17">
        <v>5.67841520269773E-2</v>
      </c>
      <c r="R12" s="17"/>
      <c r="S12" s="17">
        <v>6.4946217787912305E-2</v>
      </c>
      <c r="T12" s="17">
        <v>2.4345081850611499E-2</v>
      </c>
      <c r="U12" s="17">
        <v>3.1937412933112599E-2</v>
      </c>
      <c r="V12" s="17"/>
      <c r="W12" s="17">
        <v>3.8096786774944498E-2</v>
      </c>
      <c r="X12" s="17">
        <v>3.04370189517463E-2</v>
      </c>
      <c r="Y12" s="17">
        <v>7.1100122944588104E-2</v>
      </c>
      <c r="Z12" s="17">
        <v>8.8833427956948902E-2</v>
      </c>
      <c r="AA12" s="17">
        <v>3.5117333295440499E-2</v>
      </c>
      <c r="AB12" s="17"/>
      <c r="AC12" s="17">
        <v>4.0642708182567398E-2</v>
      </c>
      <c r="AD12" s="17">
        <v>3.0617821797059401E-2</v>
      </c>
      <c r="AE12" s="17">
        <v>7.5665192117465099E-2</v>
      </c>
    </row>
    <row r="13" spans="2:31" x14ac:dyDescent="0.35">
      <c r="B13" s="18" t="s">
        <v>110</v>
      </c>
      <c r="C13" s="17">
        <v>2.9742217080775301E-2</v>
      </c>
      <c r="D13" s="17">
        <v>4.5251023711917499E-2</v>
      </c>
      <c r="E13" s="17">
        <v>1.5053786225230801E-2</v>
      </c>
      <c r="F13" s="17"/>
      <c r="G13" s="17">
        <v>4.0690209825083701E-2</v>
      </c>
      <c r="H13" s="17">
        <v>3.0948627462921399E-2</v>
      </c>
      <c r="I13" s="17">
        <v>2.1780674906501901E-2</v>
      </c>
      <c r="J13" s="17">
        <v>3.8197904705620601E-2</v>
      </c>
      <c r="K13" s="17">
        <v>3.5005988778242798E-2</v>
      </c>
      <c r="L13" s="17">
        <v>1.8619251984534901E-2</v>
      </c>
      <c r="M13" s="17"/>
      <c r="N13" s="17">
        <v>3.9889069506607602E-2</v>
      </c>
      <c r="O13" s="17">
        <v>3.1181663800282301E-2</v>
      </c>
      <c r="P13" s="17">
        <v>1.6526327858109702E-2</v>
      </c>
      <c r="Q13" s="17">
        <v>2.3819281135228999E-2</v>
      </c>
      <c r="R13" s="17"/>
      <c r="S13" s="17">
        <v>4.69407912504669E-2</v>
      </c>
      <c r="T13" s="17">
        <v>9.9362216728830308E-3</v>
      </c>
      <c r="U13" s="17">
        <v>4.36057188448183E-2</v>
      </c>
      <c r="V13" s="17"/>
      <c r="W13" s="17">
        <v>4.4574192247599599E-2</v>
      </c>
      <c r="X13" s="17">
        <v>1.43619641704724E-2</v>
      </c>
      <c r="Y13" s="17">
        <v>2.2614181636253401E-2</v>
      </c>
      <c r="Z13" s="17">
        <v>0</v>
      </c>
      <c r="AA13" s="17">
        <v>4.9022150466409897E-2</v>
      </c>
      <c r="AB13" s="17"/>
      <c r="AC13" s="17">
        <v>4.6627795461583098E-2</v>
      </c>
      <c r="AD13" s="17">
        <v>1.6142927156726002E-2</v>
      </c>
      <c r="AE13" s="17">
        <v>2.55422977049653E-2</v>
      </c>
    </row>
    <row r="14" spans="2:31" x14ac:dyDescent="0.35">
      <c r="B14" s="18" t="s">
        <v>94</v>
      </c>
      <c r="C14" s="17">
        <v>4.8396296870361503E-2</v>
      </c>
      <c r="D14" s="17">
        <v>2.3158837256756701E-2</v>
      </c>
      <c r="E14" s="17">
        <v>7.0660381922368398E-2</v>
      </c>
      <c r="F14" s="17"/>
      <c r="G14" s="17">
        <v>7.1708779761372493E-2</v>
      </c>
      <c r="H14" s="17">
        <v>7.4384208658068607E-2</v>
      </c>
      <c r="I14" s="17">
        <v>4.3441909456810798E-2</v>
      </c>
      <c r="J14" s="17">
        <v>4.9740696483419701E-2</v>
      </c>
      <c r="K14" s="17">
        <v>4.9064242037537301E-2</v>
      </c>
      <c r="L14" s="17">
        <v>1.9462124251831799E-2</v>
      </c>
      <c r="M14" s="17"/>
      <c r="N14" s="17">
        <v>2.8981102501434399E-2</v>
      </c>
      <c r="O14" s="17">
        <v>3.9264654573071399E-2</v>
      </c>
      <c r="P14" s="17">
        <v>5.29297713858762E-2</v>
      </c>
      <c r="Q14" s="17">
        <v>8.4977402276164696E-2</v>
      </c>
      <c r="R14" s="17"/>
      <c r="S14" s="17">
        <v>3.5459189854398998E-2</v>
      </c>
      <c r="T14" s="17">
        <v>3.6728896790087902E-2</v>
      </c>
      <c r="U14" s="17">
        <v>7.9334618606637999E-2</v>
      </c>
      <c r="V14" s="17"/>
      <c r="W14" s="17">
        <v>4.2122385370999903E-2</v>
      </c>
      <c r="X14" s="17">
        <v>3.2921344678394499E-2</v>
      </c>
      <c r="Y14" s="17">
        <v>0</v>
      </c>
      <c r="Z14" s="17">
        <v>0</v>
      </c>
      <c r="AA14" s="17">
        <v>8.7666288741802698E-2</v>
      </c>
      <c r="AB14" s="17"/>
      <c r="AC14" s="17">
        <v>3.9459161620275997E-2</v>
      </c>
      <c r="AD14" s="17">
        <v>4.1620866163845902E-2</v>
      </c>
      <c r="AE14" s="17">
        <v>0</v>
      </c>
    </row>
    <row r="15" spans="2:31" x14ac:dyDescent="0.35">
      <c r="B15" s="18" t="s">
        <v>111</v>
      </c>
      <c r="C15" s="21">
        <v>0.757661232999429</v>
      </c>
      <c r="D15" s="21">
        <v>0.78116732351556994</v>
      </c>
      <c r="E15" s="21">
        <v>0.73591954403012005</v>
      </c>
      <c r="F15" s="21"/>
      <c r="G15" s="21">
        <v>0.61955682487591701</v>
      </c>
      <c r="H15" s="21">
        <v>0.66397397417995496</v>
      </c>
      <c r="I15" s="21">
        <v>0.77541078739091895</v>
      </c>
      <c r="J15" s="21">
        <v>0.75363174889818196</v>
      </c>
      <c r="K15" s="21">
        <v>0.81329409857525403</v>
      </c>
      <c r="L15" s="21">
        <v>0.84231094999365197</v>
      </c>
      <c r="M15" s="21"/>
      <c r="N15" s="21">
        <v>0.79596642096229897</v>
      </c>
      <c r="O15" s="21">
        <v>0.73905153216056596</v>
      </c>
      <c r="P15" s="21">
        <v>0.74204593519240603</v>
      </c>
      <c r="Q15" s="21">
        <v>0.72701383441446998</v>
      </c>
      <c r="R15" s="21"/>
      <c r="S15" s="21">
        <v>0.76859640396018603</v>
      </c>
      <c r="T15" s="21">
        <v>0.82346554837069796</v>
      </c>
      <c r="U15" s="21">
        <v>0.65247261355227604</v>
      </c>
      <c r="V15" s="21"/>
      <c r="W15" s="21">
        <v>0.77731834212630302</v>
      </c>
      <c r="X15" s="21">
        <v>0.78876864694417004</v>
      </c>
      <c r="Y15" s="21">
        <v>0.77059862425191905</v>
      </c>
      <c r="Z15" s="21">
        <v>0.80196833545032398</v>
      </c>
      <c r="AA15" s="21">
        <v>0.65059471952736903</v>
      </c>
      <c r="AB15" s="21"/>
      <c r="AC15" s="21">
        <v>0.74739418270183899</v>
      </c>
      <c r="AD15" s="21">
        <v>0.77984520031593996</v>
      </c>
      <c r="AE15" s="21">
        <v>0.71539615063667295</v>
      </c>
    </row>
    <row r="16" spans="2:31" x14ac:dyDescent="0.35">
      <c r="B16" s="18" t="s">
        <v>112</v>
      </c>
      <c r="C16" s="21">
        <v>7.1995850027771202E-2</v>
      </c>
      <c r="D16" s="21">
        <v>9.4309796384281594E-2</v>
      </c>
      <c r="E16" s="21">
        <v>5.103343571591E-2</v>
      </c>
      <c r="F16" s="21"/>
      <c r="G16" s="21">
        <v>8.73561512969485E-2</v>
      </c>
      <c r="H16" s="21">
        <v>5.9054222380132998E-2</v>
      </c>
      <c r="I16" s="21">
        <v>7.4574222231269693E-2</v>
      </c>
      <c r="J16" s="21">
        <v>6.5953950891780203E-2</v>
      </c>
      <c r="K16" s="21">
        <v>7.7438153473759805E-2</v>
      </c>
      <c r="L16" s="21">
        <v>6.6482742256334201E-2</v>
      </c>
      <c r="M16" s="21"/>
      <c r="N16" s="21">
        <v>7.9288645413449196E-2</v>
      </c>
      <c r="O16" s="21">
        <v>7.1358610525723398E-2</v>
      </c>
      <c r="P16" s="21">
        <v>5.1777518969933101E-2</v>
      </c>
      <c r="Q16" s="21">
        <v>8.0603433162206306E-2</v>
      </c>
      <c r="R16" s="21"/>
      <c r="S16" s="21">
        <v>0.111887009038379</v>
      </c>
      <c r="T16" s="21">
        <v>3.4281303523494497E-2</v>
      </c>
      <c r="U16" s="21">
        <v>7.5543131777930803E-2</v>
      </c>
      <c r="V16" s="21"/>
      <c r="W16" s="21">
        <v>8.2670979022544097E-2</v>
      </c>
      <c r="X16" s="21">
        <v>4.4798983122218701E-2</v>
      </c>
      <c r="Y16" s="21">
        <v>9.3714304580841498E-2</v>
      </c>
      <c r="Z16" s="21">
        <v>8.8833427956948902E-2</v>
      </c>
      <c r="AA16" s="21">
        <v>8.41394837618505E-2</v>
      </c>
      <c r="AB16" s="21"/>
      <c r="AC16" s="21">
        <v>8.7270503644150593E-2</v>
      </c>
      <c r="AD16" s="21">
        <v>4.6760748953785403E-2</v>
      </c>
      <c r="AE16" s="21">
        <v>0.10120748982243</v>
      </c>
    </row>
    <row r="17" spans="2:31" x14ac:dyDescent="0.35">
      <c r="B17" s="18" t="s">
        <v>113</v>
      </c>
      <c r="C17" s="22">
        <v>0.68566538297165802</v>
      </c>
      <c r="D17" s="22">
        <v>0.686857527131288</v>
      </c>
      <c r="E17" s="22">
        <v>0.68488610831421004</v>
      </c>
      <c r="F17" s="22"/>
      <c r="G17" s="22">
        <v>0.53220067357896905</v>
      </c>
      <c r="H17" s="22">
        <v>0.60491975179982105</v>
      </c>
      <c r="I17" s="22">
        <v>0.70083656515964898</v>
      </c>
      <c r="J17" s="22">
        <v>0.68767779800640205</v>
      </c>
      <c r="K17" s="22">
        <v>0.73585594510149399</v>
      </c>
      <c r="L17" s="22">
        <v>0.77582820773731798</v>
      </c>
      <c r="M17" s="22"/>
      <c r="N17" s="22">
        <v>0.71667777554884904</v>
      </c>
      <c r="O17" s="22">
        <v>0.66769292163484195</v>
      </c>
      <c r="P17" s="22">
        <v>0.69026841622247304</v>
      </c>
      <c r="Q17" s="22">
        <v>0.64641040125226301</v>
      </c>
      <c r="R17" s="22"/>
      <c r="S17" s="22">
        <v>0.65670939492180702</v>
      </c>
      <c r="T17" s="22">
        <v>0.78918424484720395</v>
      </c>
      <c r="U17" s="22">
        <v>0.576929481774345</v>
      </c>
      <c r="V17" s="22"/>
      <c r="W17" s="22">
        <v>0.69464736310375896</v>
      </c>
      <c r="X17" s="22">
        <v>0.74396966382195195</v>
      </c>
      <c r="Y17" s="22">
        <v>0.67688431967107798</v>
      </c>
      <c r="Z17" s="22">
        <v>0.71313490749337505</v>
      </c>
      <c r="AA17" s="22">
        <v>0.56645523576551804</v>
      </c>
      <c r="AB17" s="22"/>
      <c r="AC17" s="22">
        <v>0.66012367905768798</v>
      </c>
      <c r="AD17" s="22">
        <v>0.73308445136215405</v>
      </c>
      <c r="AE17" s="22">
        <v>0.61418866081424195</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118</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106</v>
      </c>
      <c r="C9" s="17">
        <v>6.4088231134520501E-2</v>
      </c>
      <c r="D9" s="17">
        <v>7.4389043855998399E-2</v>
      </c>
      <c r="E9" s="17">
        <v>5.4592179981792797E-2</v>
      </c>
      <c r="F9" s="17"/>
      <c r="G9" s="17">
        <v>6.9428956356605398E-2</v>
      </c>
      <c r="H9" s="17">
        <v>6.4740287471552499E-2</v>
      </c>
      <c r="I9" s="17">
        <v>7.7651621401857704E-2</v>
      </c>
      <c r="J9" s="17">
        <v>7.9831973984860097E-2</v>
      </c>
      <c r="K9" s="17">
        <v>6.0289307552659897E-2</v>
      </c>
      <c r="L9" s="17">
        <v>4.2499945210917801E-2</v>
      </c>
      <c r="M9" s="17"/>
      <c r="N9" s="17">
        <v>5.23188708391212E-2</v>
      </c>
      <c r="O9" s="17">
        <v>7.3476453112068296E-2</v>
      </c>
      <c r="P9" s="17">
        <v>4.3246487865533999E-2</v>
      </c>
      <c r="Q9" s="17">
        <v>8.7173110588533997E-2</v>
      </c>
      <c r="R9" s="17"/>
      <c r="S9" s="17">
        <v>9.4720964043173997E-2</v>
      </c>
      <c r="T9" s="17">
        <v>5.0975390103408902E-2</v>
      </c>
      <c r="U9" s="17">
        <v>4.7530077720932297E-2</v>
      </c>
      <c r="V9" s="17"/>
      <c r="W9" s="17">
        <v>6.58017924017779E-2</v>
      </c>
      <c r="X9" s="17">
        <v>7.9735872045428494E-2</v>
      </c>
      <c r="Y9" s="17">
        <v>1.6099839259784799E-2</v>
      </c>
      <c r="Z9" s="17">
        <v>0.198031664549676</v>
      </c>
      <c r="AA9" s="17">
        <v>4.0606091081621103E-2</v>
      </c>
      <c r="AB9" s="17"/>
      <c r="AC9" s="17">
        <v>6.52841517244864E-2</v>
      </c>
      <c r="AD9" s="17">
        <v>6.8521062480234096E-2</v>
      </c>
      <c r="AE9" s="17">
        <v>1.81844691083697E-2</v>
      </c>
    </row>
    <row r="10" spans="2:31" x14ac:dyDescent="0.35">
      <c r="B10" s="18" t="s">
        <v>107</v>
      </c>
      <c r="C10" s="17">
        <v>0.16470462839264199</v>
      </c>
      <c r="D10" s="17">
        <v>0.12184904677226099</v>
      </c>
      <c r="E10" s="17">
        <v>0.206740488192032</v>
      </c>
      <c r="F10" s="17"/>
      <c r="G10" s="17">
        <v>0.21056669247458301</v>
      </c>
      <c r="H10" s="17">
        <v>0.19405849714471499</v>
      </c>
      <c r="I10" s="17">
        <v>0.16343001368782101</v>
      </c>
      <c r="J10" s="17">
        <v>0.11556128257659599</v>
      </c>
      <c r="K10" s="17">
        <v>0.15983438549981999</v>
      </c>
      <c r="L10" s="17">
        <v>0.15148263267817</v>
      </c>
      <c r="M10" s="17"/>
      <c r="N10" s="17">
        <v>0.14480211087942399</v>
      </c>
      <c r="O10" s="17">
        <v>0.17310323933774599</v>
      </c>
      <c r="P10" s="17">
        <v>0.19268961101946699</v>
      </c>
      <c r="Q10" s="17">
        <v>0.161674990957</v>
      </c>
      <c r="R10" s="17"/>
      <c r="S10" s="17">
        <v>0.18613086523813999</v>
      </c>
      <c r="T10" s="17">
        <v>0.17297945843731599</v>
      </c>
      <c r="U10" s="17">
        <v>9.6508575333756105E-2</v>
      </c>
      <c r="V10" s="17"/>
      <c r="W10" s="17">
        <v>0.17624401041565399</v>
      </c>
      <c r="X10" s="17">
        <v>0.17234641473231899</v>
      </c>
      <c r="Y10" s="17">
        <v>0.162372180999176</v>
      </c>
      <c r="Z10" s="17">
        <v>7.7742103821101194E-2</v>
      </c>
      <c r="AA10" s="17">
        <v>0.12490983437599799</v>
      </c>
      <c r="AB10" s="17"/>
      <c r="AC10" s="17">
        <v>0.14318148414221599</v>
      </c>
      <c r="AD10" s="17">
        <v>0.16271556298010101</v>
      </c>
      <c r="AE10" s="17">
        <v>0.104888182491605</v>
      </c>
    </row>
    <row r="11" spans="2:31" x14ac:dyDescent="0.35">
      <c r="B11" s="18" t="s">
        <v>108</v>
      </c>
      <c r="C11" s="17">
        <v>0.22817362390353299</v>
      </c>
      <c r="D11" s="17">
        <v>0.18893143802235199</v>
      </c>
      <c r="E11" s="17">
        <v>0.265393000699648</v>
      </c>
      <c r="F11" s="17"/>
      <c r="G11" s="17">
        <v>0.28583329391053802</v>
      </c>
      <c r="H11" s="17">
        <v>0.20677096096543701</v>
      </c>
      <c r="I11" s="17">
        <v>0.22348378598142299</v>
      </c>
      <c r="J11" s="17">
        <v>0.26116197629175503</v>
      </c>
      <c r="K11" s="17">
        <v>0.20977852775182301</v>
      </c>
      <c r="L11" s="17">
        <v>0.20545043645911401</v>
      </c>
      <c r="M11" s="17"/>
      <c r="N11" s="17">
        <v>0.20441252870961099</v>
      </c>
      <c r="O11" s="17">
        <v>0.23487837385431201</v>
      </c>
      <c r="P11" s="17">
        <v>0.245180113898637</v>
      </c>
      <c r="Q11" s="17">
        <v>0.24602214487639501</v>
      </c>
      <c r="R11" s="17"/>
      <c r="S11" s="17">
        <v>0.250318310004292</v>
      </c>
      <c r="T11" s="17">
        <v>0.15629094371167701</v>
      </c>
      <c r="U11" s="17">
        <v>0.30743469619774999</v>
      </c>
      <c r="V11" s="17"/>
      <c r="W11" s="17">
        <v>0.19789235508015601</v>
      </c>
      <c r="X11" s="17">
        <v>0.242154109886316</v>
      </c>
      <c r="Y11" s="17">
        <v>0.23191737716527799</v>
      </c>
      <c r="Z11" s="17">
        <v>0.12342181118580201</v>
      </c>
      <c r="AA11" s="17">
        <v>0.29327862036980701</v>
      </c>
      <c r="AB11" s="17"/>
      <c r="AC11" s="17">
        <v>0.22417359455691499</v>
      </c>
      <c r="AD11" s="17">
        <v>0.23383481142537499</v>
      </c>
      <c r="AE11" s="17">
        <v>0.244004791634686</v>
      </c>
    </row>
    <row r="12" spans="2:31" x14ac:dyDescent="0.35">
      <c r="B12" s="18" t="s">
        <v>109</v>
      </c>
      <c r="C12" s="17">
        <v>0.25691121879701301</v>
      </c>
      <c r="D12" s="17">
        <v>0.280138010649994</v>
      </c>
      <c r="E12" s="17">
        <v>0.23395214536559999</v>
      </c>
      <c r="F12" s="17"/>
      <c r="G12" s="17">
        <v>0.21654242412136401</v>
      </c>
      <c r="H12" s="17">
        <v>0.25589260725200402</v>
      </c>
      <c r="I12" s="17">
        <v>0.22163125379468601</v>
      </c>
      <c r="J12" s="17">
        <v>0.26244814071157402</v>
      </c>
      <c r="K12" s="17">
        <v>0.26935953836844001</v>
      </c>
      <c r="L12" s="17">
        <v>0.299389568649086</v>
      </c>
      <c r="M12" s="17"/>
      <c r="N12" s="17">
        <v>0.27494586635610002</v>
      </c>
      <c r="O12" s="17">
        <v>0.25549117702639301</v>
      </c>
      <c r="P12" s="17">
        <v>0.26739055856140798</v>
      </c>
      <c r="Q12" s="17">
        <v>0.222838135321794</v>
      </c>
      <c r="R12" s="17"/>
      <c r="S12" s="17">
        <v>0.257190661300288</v>
      </c>
      <c r="T12" s="17">
        <v>0.26620782262120002</v>
      </c>
      <c r="U12" s="17">
        <v>0.25439022506421699</v>
      </c>
      <c r="V12" s="17"/>
      <c r="W12" s="17">
        <v>0.31800202137275502</v>
      </c>
      <c r="X12" s="17">
        <v>0.192847242578433</v>
      </c>
      <c r="Y12" s="17">
        <v>0.25476624158514799</v>
      </c>
      <c r="Z12" s="17">
        <v>0.31769640183613701</v>
      </c>
      <c r="AA12" s="17">
        <v>0.24003870764142901</v>
      </c>
      <c r="AB12" s="17"/>
      <c r="AC12" s="17">
        <v>0.31814908595293701</v>
      </c>
      <c r="AD12" s="17">
        <v>0.21844465218864101</v>
      </c>
      <c r="AE12" s="17">
        <v>0.382482820373372</v>
      </c>
    </row>
    <row r="13" spans="2:31" x14ac:dyDescent="0.35">
      <c r="B13" s="18" t="s">
        <v>110</v>
      </c>
      <c r="C13" s="17">
        <v>0.20836304818824</v>
      </c>
      <c r="D13" s="17">
        <v>0.278146394013494</v>
      </c>
      <c r="E13" s="17">
        <v>0.14077759811896001</v>
      </c>
      <c r="F13" s="17"/>
      <c r="G13" s="17">
        <v>0.139944121728756</v>
      </c>
      <c r="H13" s="17">
        <v>0.191377829868948</v>
      </c>
      <c r="I13" s="17">
        <v>0.252763566569145</v>
      </c>
      <c r="J13" s="17">
        <v>0.20006371919201699</v>
      </c>
      <c r="K13" s="17">
        <v>0.21516561450018001</v>
      </c>
      <c r="L13" s="17">
        <v>0.224171792262682</v>
      </c>
      <c r="M13" s="17"/>
      <c r="N13" s="17">
        <v>0.27938924282104399</v>
      </c>
      <c r="O13" s="17">
        <v>0.186716768616393</v>
      </c>
      <c r="P13" s="17">
        <v>0.157994025157566</v>
      </c>
      <c r="Q13" s="17">
        <v>0.16400519454955301</v>
      </c>
      <c r="R13" s="17"/>
      <c r="S13" s="17">
        <v>0.15784528928969099</v>
      </c>
      <c r="T13" s="17">
        <v>0.27497604585920898</v>
      </c>
      <c r="U13" s="17">
        <v>0.18082569797997899</v>
      </c>
      <c r="V13" s="17"/>
      <c r="W13" s="17">
        <v>0.180377003851865</v>
      </c>
      <c r="X13" s="17">
        <v>0.23834731354562499</v>
      </c>
      <c r="Y13" s="17">
        <v>0.281942958698572</v>
      </c>
      <c r="Z13" s="17">
        <v>0.19427459065033501</v>
      </c>
      <c r="AA13" s="17">
        <v>0.19459909991782301</v>
      </c>
      <c r="AB13" s="17"/>
      <c r="AC13" s="17">
        <v>0.20408087315325499</v>
      </c>
      <c r="AD13" s="17">
        <v>0.23603296472618299</v>
      </c>
      <c r="AE13" s="17">
        <v>0.21067114506918</v>
      </c>
    </row>
    <row r="14" spans="2:31" x14ac:dyDescent="0.35">
      <c r="B14" s="18" t="s">
        <v>94</v>
      </c>
      <c r="C14" s="17">
        <v>7.7759249584052004E-2</v>
      </c>
      <c r="D14" s="17">
        <v>5.6546066685900703E-2</v>
      </c>
      <c r="E14" s="17">
        <v>9.8544587641967094E-2</v>
      </c>
      <c r="F14" s="17"/>
      <c r="G14" s="17">
        <v>7.7684511408153495E-2</v>
      </c>
      <c r="H14" s="17">
        <v>8.7159817297344594E-2</v>
      </c>
      <c r="I14" s="17">
        <v>6.1039758565066701E-2</v>
      </c>
      <c r="J14" s="17">
        <v>8.0932907243198196E-2</v>
      </c>
      <c r="K14" s="17">
        <v>8.55726263270771E-2</v>
      </c>
      <c r="L14" s="17">
        <v>7.7005624740030199E-2</v>
      </c>
      <c r="M14" s="17"/>
      <c r="N14" s="17">
        <v>4.4131380394700499E-2</v>
      </c>
      <c r="O14" s="17">
        <v>7.6333988053087401E-2</v>
      </c>
      <c r="P14" s="17">
        <v>9.34992034973888E-2</v>
      </c>
      <c r="Q14" s="17">
        <v>0.118286423706724</v>
      </c>
      <c r="R14" s="17"/>
      <c r="S14" s="17">
        <v>5.3793910124414597E-2</v>
      </c>
      <c r="T14" s="17">
        <v>7.8570339267189704E-2</v>
      </c>
      <c r="U14" s="17">
        <v>0.11331072770336501</v>
      </c>
      <c r="V14" s="17"/>
      <c r="W14" s="17">
        <v>6.1682816877792798E-2</v>
      </c>
      <c r="X14" s="17">
        <v>7.4569047211878806E-2</v>
      </c>
      <c r="Y14" s="17">
        <v>5.2901402292040697E-2</v>
      </c>
      <c r="Z14" s="17">
        <v>8.8833427956948902E-2</v>
      </c>
      <c r="AA14" s="17">
        <v>0.10656764661332301</v>
      </c>
      <c r="AB14" s="17"/>
      <c r="AC14" s="17">
        <v>4.5130810470190297E-2</v>
      </c>
      <c r="AD14" s="17">
        <v>8.04509461994663E-2</v>
      </c>
      <c r="AE14" s="17">
        <v>3.9768591322787497E-2</v>
      </c>
    </row>
    <row r="15" spans="2:31" x14ac:dyDescent="0.35">
      <c r="B15" s="18" t="s">
        <v>111</v>
      </c>
      <c r="C15" s="21">
        <v>0.228792859527163</v>
      </c>
      <c r="D15" s="21">
        <v>0.196238090628259</v>
      </c>
      <c r="E15" s="21">
        <v>0.261332668173825</v>
      </c>
      <c r="F15" s="21"/>
      <c r="G15" s="21">
        <v>0.27999564883118799</v>
      </c>
      <c r="H15" s="21">
        <v>0.25879878461626699</v>
      </c>
      <c r="I15" s="21">
        <v>0.241081635089679</v>
      </c>
      <c r="J15" s="21">
        <v>0.19539325656145601</v>
      </c>
      <c r="K15" s="21">
        <v>0.22012369305248</v>
      </c>
      <c r="L15" s="21">
        <v>0.19398257788908799</v>
      </c>
      <c r="M15" s="21"/>
      <c r="N15" s="21">
        <v>0.197120981718545</v>
      </c>
      <c r="O15" s="21">
        <v>0.24657969244981401</v>
      </c>
      <c r="P15" s="21">
        <v>0.235936098885001</v>
      </c>
      <c r="Q15" s="21">
        <v>0.248848101545534</v>
      </c>
      <c r="R15" s="21"/>
      <c r="S15" s="21">
        <v>0.28085182928131402</v>
      </c>
      <c r="T15" s="21">
        <v>0.223954848540725</v>
      </c>
      <c r="U15" s="21">
        <v>0.14403865305468799</v>
      </c>
      <c r="V15" s="21"/>
      <c r="W15" s="21">
        <v>0.24204580281743199</v>
      </c>
      <c r="X15" s="21">
        <v>0.25208228677774802</v>
      </c>
      <c r="Y15" s="21">
        <v>0.178472020258961</v>
      </c>
      <c r="Z15" s="21">
        <v>0.27577376837077699</v>
      </c>
      <c r="AA15" s="21">
        <v>0.16551592545761901</v>
      </c>
      <c r="AB15" s="21"/>
      <c r="AC15" s="21">
        <v>0.208465635866702</v>
      </c>
      <c r="AD15" s="21">
        <v>0.23123662546033499</v>
      </c>
      <c r="AE15" s="21">
        <v>0.12307265159997501</v>
      </c>
    </row>
    <row r="16" spans="2:31" x14ac:dyDescent="0.35">
      <c r="B16" s="18" t="s">
        <v>112</v>
      </c>
      <c r="C16" s="21">
        <v>0.46527426698525298</v>
      </c>
      <c r="D16" s="21">
        <v>0.55828440466348805</v>
      </c>
      <c r="E16" s="21">
        <v>0.37472974348456001</v>
      </c>
      <c r="F16" s="21"/>
      <c r="G16" s="21">
        <v>0.35648654585012002</v>
      </c>
      <c r="H16" s="21">
        <v>0.44727043712095099</v>
      </c>
      <c r="I16" s="21">
        <v>0.47439482036383102</v>
      </c>
      <c r="J16" s="21">
        <v>0.462511859903591</v>
      </c>
      <c r="K16" s="21">
        <v>0.48452515286862002</v>
      </c>
      <c r="L16" s="21">
        <v>0.52356136091176797</v>
      </c>
      <c r="M16" s="21"/>
      <c r="N16" s="21">
        <v>0.55433510917714401</v>
      </c>
      <c r="O16" s="21">
        <v>0.44220794564278598</v>
      </c>
      <c r="P16" s="21">
        <v>0.42538458371897397</v>
      </c>
      <c r="Q16" s="21">
        <v>0.38684332987134701</v>
      </c>
      <c r="R16" s="21"/>
      <c r="S16" s="21">
        <v>0.415035950589979</v>
      </c>
      <c r="T16" s="21">
        <v>0.541183868480408</v>
      </c>
      <c r="U16" s="21">
        <v>0.43521592304419598</v>
      </c>
      <c r="V16" s="21"/>
      <c r="W16" s="21">
        <v>0.49837902522462002</v>
      </c>
      <c r="X16" s="21">
        <v>0.43119455612405799</v>
      </c>
      <c r="Y16" s="21">
        <v>0.53670920028372004</v>
      </c>
      <c r="Z16" s="21">
        <v>0.51197099248647204</v>
      </c>
      <c r="AA16" s="21">
        <v>0.43463780755925102</v>
      </c>
      <c r="AB16" s="21"/>
      <c r="AC16" s="21">
        <v>0.52222995910619197</v>
      </c>
      <c r="AD16" s="21">
        <v>0.45447761691482402</v>
      </c>
      <c r="AE16" s="21">
        <v>0.59315396544255194</v>
      </c>
    </row>
    <row r="17" spans="2:31" x14ac:dyDescent="0.35">
      <c r="B17" s="18" t="s">
        <v>113</v>
      </c>
      <c r="C17" s="22">
        <v>-0.23648140745808999</v>
      </c>
      <c r="D17" s="22">
        <v>-0.36204631403522902</v>
      </c>
      <c r="E17" s="22">
        <v>-0.11339707531073499</v>
      </c>
      <c r="F17" s="22"/>
      <c r="G17" s="22">
        <v>-7.6490897018931595E-2</v>
      </c>
      <c r="H17" s="22">
        <v>-0.18847165250468401</v>
      </c>
      <c r="I17" s="22">
        <v>-0.23331318527415201</v>
      </c>
      <c r="J17" s="22">
        <v>-0.267118603342135</v>
      </c>
      <c r="K17" s="22">
        <v>-0.264401459816139</v>
      </c>
      <c r="L17" s="22">
        <v>-0.32957878302268001</v>
      </c>
      <c r="M17" s="22"/>
      <c r="N17" s="22">
        <v>-0.35721412745859898</v>
      </c>
      <c r="O17" s="22">
        <v>-0.195628253192972</v>
      </c>
      <c r="P17" s="22">
        <v>-0.189448484833973</v>
      </c>
      <c r="Q17" s="22">
        <v>-0.13799522832581201</v>
      </c>
      <c r="R17" s="22"/>
      <c r="S17" s="22">
        <v>-0.134184121308665</v>
      </c>
      <c r="T17" s="22">
        <v>-0.317229019939684</v>
      </c>
      <c r="U17" s="22">
        <v>-0.29117726998950799</v>
      </c>
      <c r="V17" s="22"/>
      <c r="W17" s="22">
        <v>-0.25633322240718798</v>
      </c>
      <c r="X17" s="22">
        <v>-0.17911226934631</v>
      </c>
      <c r="Y17" s="22">
        <v>-0.35823718002475902</v>
      </c>
      <c r="Z17" s="22">
        <v>-0.23619722411569499</v>
      </c>
      <c r="AA17" s="22">
        <v>-0.26912188210163202</v>
      </c>
      <c r="AB17" s="22"/>
      <c r="AC17" s="22">
        <v>-0.313764323239489</v>
      </c>
      <c r="AD17" s="22">
        <v>-0.223240991454488</v>
      </c>
      <c r="AE17" s="22">
        <v>-0.47008131384257701</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119</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106</v>
      </c>
      <c r="C9" s="17">
        <v>0.13668580901181199</v>
      </c>
      <c r="D9" s="17">
        <v>0.166462554375023</v>
      </c>
      <c r="E9" s="17">
        <v>0.107020291961182</v>
      </c>
      <c r="F9" s="17"/>
      <c r="G9" s="17">
        <v>0.10636955525283701</v>
      </c>
      <c r="H9" s="17">
        <v>8.0133418568041806E-2</v>
      </c>
      <c r="I9" s="17">
        <v>0.14705703156341601</v>
      </c>
      <c r="J9" s="17">
        <v>0.163100112543339</v>
      </c>
      <c r="K9" s="17">
        <v>0.18758580163921099</v>
      </c>
      <c r="L9" s="17">
        <v>0.11960767376998201</v>
      </c>
      <c r="M9" s="17"/>
      <c r="N9" s="17">
        <v>0.140852587423519</v>
      </c>
      <c r="O9" s="17">
        <v>0.138431762642545</v>
      </c>
      <c r="P9" s="17">
        <v>0.11798579618541501</v>
      </c>
      <c r="Q9" s="17">
        <v>0.13284206434829601</v>
      </c>
      <c r="R9" s="17"/>
      <c r="S9" s="17">
        <v>0.17915388050500999</v>
      </c>
      <c r="T9" s="17">
        <v>0.12014384450799701</v>
      </c>
      <c r="U9" s="17">
        <v>0.122006240986284</v>
      </c>
      <c r="V9" s="17"/>
      <c r="W9" s="17">
        <v>0.17204133909084701</v>
      </c>
      <c r="X9" s="17">
        <v>9.4656731180787601E-2</v>
      </c>
      <c r="Y9" s="17">
        <v>0.126391761678535</v>
      </c>
      <c r="Z9" s="17">
        <v>0.23607277261922099</v>
      </c>
      <c r="AA9" s="17">
        <v>0.117768600144421</v>
      </c>
      <c r="AB9" s="17"/>
      <c r="AC9" s="17">
        <v>0.12155056136249601</v>
      </c>
      <c r="AD9" s="17">
        <v>0.10498796159974499</v>
      </c>
      <c r="AE9" s="17">
        <v>9.8447698934304897E-2</v>
      </c>
    </row>
    <row r="10" spans="2:31" x14ac:dyDescent="0.35">
      <c r="B10" s="18" t="s">
        <v>107</v>
      </c>
      <c r="C10" s="17">
        <v>0.33666652097064698</v>
      </c>
      <c r="D10" s="17">
        <v>0.343669060754352</v>
      </c>
      <c r="E10" s="17">
        <v>0.33192914880049701</v>
      </c>
      <c r="F10" s="17"/>
      <c r="G10" s="17">
        <v>0.30745639709289502</v>
      </c>
      <c r="H10" s="17">
        <v>0.33759186954642501</v>
      </c>
      <c r="I10" s="17">
        <v>0.30125484773947397</v>
      </c>
      <c r="J10" s="17">
        <v>0.246234886303213</v>
      </c>
      <c r="K10" s="17">
        <v>0.336989220199163</v>
      </c>
      <c r="L10" s="17">
        <v>0.44024721502452602</v>
      </c>
      <c r="M10" s="17"/>
      <c r="N10" s="17">
        <v>0.33661942103399001</v>
      </c>
      <c r="O10" s="17">
        <v>0.30440403910750602</v>
      </c>
      <c r="P10" s="17">
        <v>0.38352697409064401</v>
      </c>
      <c r="Q10" s="17">
        <v>0.346161738451912</v>
      </c>
      <c r="R10" s="17"/>
      <c r="S10" s="17">
        <v>0.39136766498849601</v>
      </c>
      <c r="T10" s="17">
        <v>0.33681086107317598</v>
      </c>
      <c r="U10" s="17">
        <v>0.25017276006684203</v>
      </c>
      <c r="V10" s="17"/>
      <c r="W10" s="17">
        <v>0.39332122624828503</v>
      </c>
      <c r="X10" s="17">
        <v>0.34458873870763002</v>
      </c>
      <c r="Y10" s="17">
        <v>0.380884871529172</v>
      </c>
      <c r="Z10" s="17">
        <v>0.248199160994966</v>
      </c>
      <c r="AA10" s="17">
        <v>0.24886968155710801</v>
      </c>
      <c r="AB10" s="17"/>
      <c r="AC10" s="17">
        <v>0.420463908397534</v>
      </c>
      <c r="AD10" s="17">
        <v>0.32307394636173298</v>
      </c>
      <c r="AE10" s="17">
        <v>0.41651572920997798</v>
      </c>
    </row>
    <row r="11" spans="2:31" x14ac:dyDescent="0.35">
      <c r="B11" s="18" t="s">
        <v>108</v>
      </c>
      <c r="C11" s="17">
        <v>0.28183215549655499</v>
      </c>
      <c r="D11" s="17">
        <v>0.26507567512590402</v>
      </c>
      <c r="E11" s="17">
        <v>0.29781702397383902</v>
      </c>
      <c r="F11" s="17"/>
      <c r="G11" s="17">
        <v>0.27274191891459199</v>
      </c>
      <c r="H11" s="17">
        <v>0.31517233972063302</v>
      </c>
      <c r="I11" s="17">
        <v>0.23800423591909101</v>
      </c>
      <c r="J11" s="17">
        <v>0.29812558294043301</v>
      </c>
      <c r="K11" s="17">
        <v>0.29092976918421998</v>
      </c>
      <c r="L11" s="17">
        <v>0.28603175790639901</v>
      </c>
      <c r="M11" s="17"/>
      <c r="N11" s="17">
        <v>0.271321020609884</v>
      </c>
      <c r="O11" s="17">
        <v>0.32618938959407401</v>
      </c>
      <c r="P11" s="17">
        <v>0.24326130513007899</v>
      </c>
      <c r="Q11" s="17">
        <v>0.28300188984024399</v>
      </c>
      <c r="R11" s="17"/>
      <c r="S11" s="17">
        <v>0.26228796854619602</v>
      </c>
      <c r="T11" s="17">
        <v>0.29187626453528798</v>
      </c>
      <c r="U11" s="17">
        <v>0.31656675315406302</v>
      </c>
      <c r="V11" s="17"/>
      <c r="W11" s="17">
        <v>0.25759452627849799</v>
      </c>
      <c r="X11" s="17">
        <v>0.30492693948573002</v>
      </c>
      <c r="Y11" s="17">
        <v>0.29292386378451801</v>
      </c>
      <c r="Z11" s="17">
        <v>0.42689463842886399</v>
      </c>
      <c r="AA11" s="17">
        <v>0.28662595423385601</v>
      </c>
      <c r="AB11" s="17"/>
      <c r="AC11" s="17">
        <v>0.25463567349434402</v>
      </c>
      <c r="AD11" s="17">
        <v>0.310049880894396</v>
      </c>
      <c r="AE11" s="17">
        <v>0.27734065517041201</v>
      </c>
    </row>
    <row r="12" spans="2:31" x14ac:dyDescent="0.35">
      <c r="B12" s="18" t="s">
        <v>109</v>
      </c>
      <c r="C12" s="17">
        <v>0.106256752271843</v>
      </c>
      <c r="D12" s="17">
        <v>0.106698885626703</v>
      </c>
      <c r="E12" s="17">
        <v>0.106455891841128</v>
      </c>
      <c r="F12" s="17"/>
      <c r="G12" s="17">
        <v>0.17229439262169799</v>
      </c>
      <c r="H12" s="17">
        <v>0.116768111122383</v>
      </c>
      <c r="I12" s="17">
        <v>0.13671940742399399</v>
      </c>
      <c r="J12" s="17">
        <v>0.12943930566967499</v>
      </c>
      <c r="K12" s="17">
        <v>6.7715483469934307E-2</v>
      </c>
      <c r="L12" s="17">
        <v>5.2282059246350501E-2</v>
      </c>
      <c r="M12" s="17"/>
      <c r="N12" s="17">
        <v>0.121889623312426</v>
      </c>
      <c r="O12" s="17">
        <v>9.5466562594475196E-2</v>
      </c>
      <c r="P12" s="17">
        <v>0.102756188894739</v>
      </c>
      <c r="Q12" s="17">
        <v>9.8843101897458097E-2</v>
      </c>
      <c r="R12" s="17"/>
      <c r="S12" s="17">
        <v>6.1040515111960202E-2</v>
      </c>
      <c r="T12" s="17">
        <v>0.10701943188136</v>
      </c>
      <c r="U12" s="17">
        <v>0.13448000627800799</v>
      </c>
      <c r="V12" s="17"/>
      <c r="W12" s="17">
        <v>7.3740329966563906E-2</v>
      </c>
      <c r="X12" s="17">
        <v>0.112427453290594</v>
      </c>
      <c r="Y12" s="17">
        <v>0.111194003739951</v>
      </c>
      <c r="Z12" s="17">
        <v>0</v>
      </c>
      <c r="AA12" s="17">
        <v>0.12808465134029301</v>
      </c>
      <c r="AB12" s="17"/>
      <c r="AC12" s="17">
        <v>9.0431395054534305E-2</v>
      </c>
      <c r="AD12" s="17">
        <v>0.113092651808572</v>
      </c>
      <c r="AE12" s="17">
        <v>0.10967751805901001</v>
      </c>
    </row>
    <row r="13" spans="2:31" x14ac:dyDescent="0.35">
      <c r="B13" s="18" t="s">
        <v>110</v>
      </c>
      <c r="C13" s="17">
        <v>5.4338247504535003E-2</v>
      </c>
      <c r="D13" s="17">
        <v>5.7267328624156601E-2</v>
      </c>
      <c r="E13" s="17">
        <v>4.9643924297747E-2</v>
      </c>
      <c r="F13" s="17"/>
      <c r="G13" s="17">
        <v>5.7477493063043297E-2</v>
      </c>
      <c r="H13" s="17">
        <v>7.7227241203778302E-2</v>
      </c>
      <c r="I13" s="17">
        <v>9.5249470510113607E-2</v>
      </c>
      <c r="J13" s="17">
        <v>3.3527442075059199E-2</v>
      </c>
      <c r="K13" s="17">
        <v>2.9790505308308499E-2</v>
      </c>
      <c r="L13" s="17">
        <v>3.8081376236366697E-2</v>
      </c>
      <c r="M13" s="17"/>
      <c r="N13" s="17">
        <v>8.0237657731830503E-2</v>
      </c>
      <c r="O13" s="17">
        <v>4.6358091786653101E-2</v>
      </c>
      <c r="P13" s="17">
        <v>4.3220424599827702E-2</v>
      </c>
      <c r="Q13" s="17">
        <v>3.4797864815755003E-2</v>
      </c>
      <c r="R13" s="17"/>
      <c r="S13" s="17">
        <v>4.0178147693454597E-2</v>
      </c>
      <c r="T13" s="17">
        <v>5.8092471173546698E-2</v>
      </c>
      <c r="U13" s="17">
        <v>6.3279139897951003E-2</v>
      </c>
      <c r="V13" s="17"/>
      <c r="W13" s="17">
        <v>4.1715658772901697E-2</v>
      </c>
      <c r="X13" s="17">
        <v>5.5268903297379997E-2</v>
      </c>
      <c r="Y13" s="17">
        <v>5.4813860155822902E-2</v>
      </c>
      <c r="Z13" s="17">
        <v>0</v>
      </c>
      <c r="AA13" s="17">
        <v>6.68022193928971E-2</v>
      </c>
      <c r="AB13" s="17"/>
      <c r="AC13" s="17">
        <v>5.7680494312685397E-2</v>
      </c>
      <c r="AD13" s="17">
        <v>5.05898045136478E-2</v>
      </c>
      <c r="AE13" s="17">
        <v>6.38095460094079E-2</v>
      </c>
    </row>
    <row r="14" spans="2:31" x14ac:dyDescent="0.35">
      <c r="B14" s="18" t="s">
        <v>94</v>
      </c>
      <c r="C14" s="17">
        <v>8.4220514744607303E-2</v>
      </c>
      <c r="D14" s="17">
        <v>6.0826495493861099E-2</v>
      </c>
      <c r="E14" s="17">
        <v>0.107133719125606</v>
      </c>
      <c r="F14" s="17"/>
      <c r="G14" s="17">
        <v>8.3660243054934497E-2</v>
      </c>
      <c r="H14" s="17">
        <v>7.3107019838738796E-2</v>
      </c>
      <c r="I14" s="17">
        <v>8.1715006843910601E-2</v>
      </c>
      <c r="J14" s="17">
        <v>0.12957267046828</v>
      </c>
      <c r="K14" s="17">
        <v>8.6989220199163095E-2</v>
      </c>
      <c r="L14" s="17">
        <v>6.3749917816376803E-2</v>
      </c>
      <c r="M14" s="17"/>
      <c r="N14" s="17">
        <v>4.9079689888350597E-2</v>
      </c>
      <c r="O14" s="17">
        <v>8.9150154274746402E-2</v>
      </c>
      <c r="P14" s="17">
        <v>0.109249311099295</v>
      </c>
      <c r="Q14" s="17">
        <v>0.104353340646335</v>
      </c>
      <c r="R14" s="17"/>
      <c r="S14" s="17">
        <v>6.59718231548828E-2</v>
      </c>
      <c r="T14" s="17">
        <v>8.6057126828632993E-2</v>
      </c>
      <c r="U14" s="17">
        <v>0.113495099616851</v>
      </c>
      <c r="V14" s="17"/>
      <c r="W14" s="17">
        <v>6.15869196429049E-2</v>
      </c>
      <c r="X14" s="17">
        <v>8.8131234037878106E-2</v>
      </c>
      <c r="Y14" s="17">
        <v>3.3791639112001899E-2</v>
      </c>
      <c r="Z14" s="17">
        <v>8.8833427956948902E-2</v>
      </c>
      <c r="AA14" s="17">
        <v>0.15184889333142401</v>
      </c>
      <c r="AB14" s="17"/>
      <c r="AC14" s="17">
        <v>5.5237967378406402E-2</v>
      </c>
      <c r="AD14" s="17">
        <v>9.8205754821906896E-2</v>
      </c>
      <c r="AE14" s="17">
        <v>3.4208852616886498E-2</v>
      </c>
    </row>
    <row r="15" spans="2:31" x14ac:dyDescent="0.35">
      <c r="B15" s="18" t="s">
        <v>111</v>
      </c>
      <c r="C15" s="21">
        <v>0.47335232998245902</v>
      </c>
      <c r="D15" s="21">
        <v>0.51013161512937599</v>
      </c>
      <c r="E15" s="21">
        <v>0.43894944076168002</v>
      </c>
      <c r="F15" s="21"/>
      <c r="G15" s="21">
        <v>0.413825952345732</v>
      </c>
      <c r="H15" s="21">
        <v>0.41772528811446702</v>
      </c>
      <c r="I15" s="21">
        <v>0.44831187930289002</v>
      </c>
      <c r="J15" s="21">
        <v>0.409334998846552</v>
      </c>
      <c r="K15" s="21">
        <v>0.52457502183837401</v>
      </c>
      <c r="L15" s="21">
        <v>0.55985488879450795</v>
      </c>
      <c r="M15" s="21"/>
      <c r="N15" s="21">
        <v>0.47747200845750898</v>
      </c>
      <c r="O15" s="21">
        <v>0.44283580175005099</v>
      </c>
      <c r="P15" s="21">
        <v>0.50151277027605901</v>
      </c>
      <c r="Q15" s="21">
        <v>0.47900380280020799</v>
      </c>
      <c r="R15" s="21"/>
      <c r="S15" s="21">
        <v>0.57052154549350598</v>
      </c>
      <c r="T15" s="21">
        <v>0.45695470558117202</v>
      </c>
      <c r="U15" s="21">
        <v>0.37217900105312601</v>
      </c>
      <c r="V15" s="21"/>
      <c r="W15" s="21">
        <v>0.56536256533913098</v>
      </c>
      <c r="X15" s="21">
        <v>0.43924546988841801</v>
      </c>
      <c r="Y15" s="21">
        <v>0.507276633207707</v>
      </c>
      <c r="Z15" s="21">
        <v>0.48427193361418702</v>
      </c>
      <c r="AA15" s="21">
        <v>0.36663828170153001</v>
      </c>
      <c r="AB15" s="21"/>
      <c r="AC15" s="21">
        <v>0.54201446976002998</v>
      </c>
      <c r="AD15" s="21">
        <v>0.42806190796147803</v>
      </c>
      <c r="AE15" s="21">
        <v>0.51496342814428298</v>
      </c>
    </row>
    <row r="16" spans="2:31" x14ac:dyDescent="0.35">
      <c r="B16" s="18" t="s">
        <v>112</v>
      </c>
      <c r="C16" s="21">
        <v>0.16059499977637801</v>
      </c>
      <c r="D16" s="21">
        <v>0.16396621425086</v>
      </c>
      <c r="E16" s="21">
        <v>0.156099816138875</v>
      </c>
      <c r="F16" s="21"/>
      <c r="G16" s="21">
        <v>0.229771885684741</v>
      </c>
      <c r="H16" s="21">
        <v>0.193995352326161</v>
      </c>
      <c r="I16" s="21">
        <v>0.231968877934108</v>
      </c>
      <c r="J16" s="21">
        <v>0.16296674774473499</v>
      </c>
      <c r="K16" s="21">
        <v>9.7505988778242805E-2</v>
      </c>
      <c r="L16" s="21">
        <v>9.0363435482717205E-2</v>
      </c>
      <c r="M16" s="21"/>
      <c r="N16" s="21">
        <v>0.20212728104425601</v>
      </c>
      <c r="O16" s="21">
        <v>0.14182465438112801</v>
      </c>
      <c r="P16" s="21">
        <v>0.145976613494567</v>
      </c>
      <c r="Q16" s="21">
        <v>0.13364096671321299</v>
      </c>
      <c r="R16" s="21"/>
      <c r="S16" s="21">
        <v>0.101218662805415</v>
      </c>
      <c r="T16" s="21">
        <v>0.165111903054907</v>
      </c>
      <c r="U16" s="21">
        <v>0.19775914617595899</v>
      </c>
      <c r="V16" s="21"/>
      <c r="W16" s="21">
        <v>0.115455988739466</v>
      </c>
      <c r="X16" s="21">
        <v>0.16769635658797399</v>
      </c>
      <c r="Y16" s="21">
        <v>0.16600786389577399</v>
      </c>
      <c r="Z16" s="21">
        <v>0</v>
      </c>
      <c r="AA16" s="21">
        <v>0.19488687073319</v>
      </c>
      <c r="AB16" s="21"/>
      <c r="AC16" s="21">
        <v>0.14811188936722</v>
      </c>
      <c r="AD16" s="21">
        <v>0.16368245632222</v>
      </c>
      <c r="AE16" s="21">
        <v>0.17348706406841799</v>
      </c>
    </row>
    <row r="17" spans="2:31" x14ac:dyDescent="0.35">
      <c r="B17" s="18" t="s">
        <v>113</v>
      </c>
      <c r="C17" s="22">
        <v>0.31275733020608099</v>
      </c>
      <c r="D17" s="22">
        <v>0.34616540087851599</v>
      </c>
      <c r="E17" s="22">
        <v>0.282849624622805</v>
      </c>
      <c r="F17" s="22"/>
      <c r="G17" s="22">
        <v>0.18405406666099</v>
      </c>
      <c r="H17" s="22">
        <v>0.22372993578830599</v>
      </c>
      <c r="I17" s="22">
        <v>0.21634300136878201</v>
      </c>
      <c r="J17" s="22">
        <v>0.24636825110181801</v>
      </c>
      <c r="K17" s="22">
        <v>0.427069033060131</v>
      </c>
      <c r="L17" s="22">
        <v>0.46949145331178999</v>
      </c>
      <c r="M17" s="22"/>
      <c r="N17" s="22">
        <v>0.275344727413253</v>
      </c>
      <c r="O17" s="22">
        <v>0.30101114736892298</v>
      </c>
      <c r="P17" s="22">
        <v>0.35553615678149297</v>
      </c>
      <c r="Q17" s="22">
        <v>0.34536283608699497</v>
      </c>
      <c r="R17" s="22"/>
      <c r="S17" s="22">
        <v>0.469302882688092</v>
      </c>
      <c r="T17" s="22">
        <v>0.29184280252626599</v>
      </c>
      <c r="U17" s="22">
        <v>0.17441985487716699</v>
      </c>
      <c r="V17" s="22"/>
      <c r="W17" s="22">
        <v>0.44990657659966599</v>
      </c>
      <c r="X17" s="22">
        <v>0.27154911330044301</v>
      </c>
      <c r="Y17" s="22">
        <v>0.34126876931193301</v>
      </c>
      <c r="Z17" s="22">
        <v>0.48427193361418702</v>
      </c>
      <c r="AA17" s="22">
        <v>0.17175141096833901</v>
      </c>
      <c r="AB17" s="22"/>
      <c r="AC17" s="22">
        <v>0.39390258039281001</v>
      </c>
      <c r="AD17" s="22">
        <v>0.26437945163925802</v>
      </c>
      <c r="AE17" s="22">
        <v>0.34147636407586501</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120</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106</v>
      </c>
      <c r="C9" s="17">
        <v>0</v>
      </c>
      <c r="D9" s="17">
        <v>0</v>
      </c>
      <c r="E9" s="17">
        <v>0</v>
      </c>
      <c r="F9" s="17"/>
      <c r="G9" s="17">
        <v>0</v>
      </c>
      <c r="H9" s="17">
        <v>0</v>
      </c>
      <c r="I9" s="17">
        <v>0</v>
      </c>
      <c r="J9" s="17">
        <v>0</v>
      </c>
      <c r="K9" s="17">
        <v>0</v>
      </c>
      <c r="L9" s="17">
        <v>0</v>
      </c>
      <c r="M9" s="17"/>
      <c r="N9" s="17">
        <v>0</v>
      </c>
      <c r="O9" s="17">
        <v>0</v>
      </c>
      <c r="P9" s="17">
        <v>0</v>
      </c>
      <c r="Q9" s="17">
        <v>0</v>
      </c>
      <c r="R9" s="17"/>
      <c r="S9" s="17">
        <v>0</v>
      </c>
      <c r="T9" s="17">
        <v>0</v>
      </c>
      <c r="U9" s="17">
        <v>0</v>
      </c>
      <c r="V9" s="17"/>
      <c r="W9" s="17">
        <v>0</v>
      </c>
      <c r="X9" s="17">
        <v>0</v>
      </c>
      <c r="Y9" s="17">
        <v>0</v>
      </c>
      <c r="Z9" s="17">
        <v>0</v>
      </c>
      <c r="AA9" s="17">
        <v>0</v>
      </c>
      <c r="AB9" s="17"/>
      <c r="AC9" s="17">
        <v>0</v>
      </c>
      <c r="AD9" s="17">
        <v>0</v>
      </c>
      <c r="AE9" s="17">
        <v>0</v>
      </c>
    </row>
    <row r="10" spans="2:31" x14ac:dyDescent="0.35">
      <c r="B10" s="18" t="s">
        <v>107</v>
      </c>
      <c r="C10" s="17">
        <v>0</v>
      </c>
      <c r="D10" s="17">
        <v>0</v>
      </c>
      <c r="E10" s="17">
        <v>0</v>
      </c>
      <c r="F10" s="17"/>
      <c r="G10" s="17">
        <v>0</v>
      </c>
      <c r="H10" s="17">
        <v>0</v>
      </c>
      <c r="I10" s="17">
        <v>0</v>
      </c>
      <c r="J10" s="17">
        <v>0</v>
      </c>
      <c r="K10" s="17">
        <v>0</v>
      </c>
      <c r="L10" s="17">
        <v>0</v>
      </c>
      <c r="M10" s="17"/>
      <c r="N10" s="17">
        <v>0</v>
      </c>
      <c r="O10" s="17">
        <v>0</v>
      </c>
      <c r="P10" s="17">
        <v>0</v>
      </c>
      <c r="Q10" s="17">
        <v>0</v>
      </c>
      <c r="R10" s="17"/>
      <c r="S10" s="17">
        <v>0</v>
      </c>
      <c r="T10" s="17">
        <v>0</v>
      </c>
      <c r="U10" s="17">
        <v>0</v>
      </c>
      <c r="V10" s="17"/>
      <c r="W10" s="17">
        <v>0</v>
      </c>
      <c r="X10" s="17">
        <v>0</v>
      </c>
      <c r="Y10" s="17">
        <v>0</v>
      </c>
      <c r="Z10" s="17">
        <v>0</v>
      </c>
      <c r="AA10" s="17">
        <v>0</v>
      </c>
      <c r="AB10" s="17"/>
      <c r="AC10" s="17">
        <v>0</v>
      </c>
      <c r="AD10" s="17">
        <v>0</v>
      </c>
      <c r="AE10" s="17">
        <v>0</v>
      </c>
    </row>
    <row r="11" spans="2:31" x14ac:dyDescent="0.35">
      <c r="B11" s="18" t="s">
        <v>108</v>
      </c>
      <c r="C11" s="17">
        <v>0</v>
      </c>
      <c r="D11" s="17">
        <v>0</v>
      </c>
      <c r="E11" s="17">
        <v>0</v>
      </c>
      <c r="F11" s="17"/>
      <c r="G11" s="17">
        <v>0</v>
      </c>
      <c r="H11" s="17">
        <v>0</v>
      </c>
      <c r="I11" s="17">
        <v>0</v>
      </c>
      <c r="J11" s="17">
        <v>0</v>
      </c>
      <c r="K11" s="17">
        <v>0</v>
      </c>
      <c r="L11" s="17">
        <v>0</v>
      </c>
      <c r="M11" s="17"/>
      <c r="N11" s="17">
        <v>0</v>
      </c>
      <c r="O11" s="17">
        <v>0</v>
      </c>
      <c r="P11" s="17">
        <v>0</v>
      </c>
      <c r="Q11" s="17">
        <v>0</v>
      </c>
      <c r="R11" s="17"/>
      <c r="S11" s="17">
        <v>0</v>
      </c>
      <c r="T11" s="17">
        <v>0</v>
      </c>
      <c r="U11" s="17">
        <v>0</v>
      </c>
      <c r="V11" s="17"/>
      <c r="W11" s="17">
        <v>0</v>
      </c>
      <c r="X11" s="17">
        <v>0</v>
      </c>
      <c r="Y11" s="17">
        <v>0</v>
      </c>
      <c r="Z11" s="17">
        <v>0</v>
      </c>
      <c r="AA11" s="17">
        <v>0</v>
      </c>
      <c r="AB11" s="17"/>
      <c r="AC11" s="17">
        <v>0</v>
      </c>
      <c r="AD11" s="17">
        <v>0</v>
      </c>
      <c r="AE11" s="17">
        <v>0</v>
      </c>
    </row>
    <row r="12" spans="2:31" x14ac:dyDescent="0.35">
      <c r="B12" s="18" t="s">
        <v>109</v>
      </c>
      <c r="C12" s="17">
        <v>0</v>
      </c>
      <c r="D12" s="17">
        <v>0</v>
      </c>
      <c r="E12" s="17">
        <v>0</v>
      </c>
      <c r="F12" s="17"/>
      <c r="G12" s="17">
        <v>0</v>
      </c>
      <c r="H12" s="17">
        <v>0</v>
      </c>
      <c r="I12" s="17">
        <v>0</v>
      </c>
      <c r="J12" s="17">
        <v>0</v>
      </c>
      <c r="K12" s="17">
        <v>0</v>
      </c>
      <c r="L12" s="17">
        <v>0</v>
      </c>
      <c r="M12" s="17"/>
      <c r="N12" s="17">
        <v>0</v>
      </c>
      <c r="O12" s="17">
        <v>0</v>
      </c>
      <c r="P12" s="17">
        <v>0</v>
      </c>
      <c r="Q12" s="17">
        <v>0</v>
      </c>
      <c r="R12" s="17"/>
      <c r="S12" s="17">
        <v>0</v>
      </c>
      <c r="T12" s="17">
        <v>0</v>
      </c>
      <c r="U12" s="17">
        <v>0</v>
      </c>
      <c r="V12" s="17"/>
      <c r="W12" s="17">
        <v>0</v>
      </c>
      <c r="X12" s="17">
        <v>0</v>
      </c>
      <c r="Y12" s="17">
        <v>0</v>
      </c>
      <c r="Z12" s="17">
        <v>0</v>
      </c>
      <c r="AA12" s="17">
        <v>0</v>
      </c>
      <c r="AB12" s="17"/>
      <c r="AC12" s="17">
        <v>0</v>
      </c>
      <c r="AD12" s="17">
        <v>0</v>
      </c>
      <c r="AE12" s="17">
        <v>0</v>
      </c>
    </row>
    <row r="13" spans="2:31" x14ac:dyDescent="0.35">
      <c r="B13" s="18" t="s">
        <v>110</v>
      </c>
      <c r="C13" s="17">
        <v>0</v>
      </c>
      <c r="D13" s="17">
        <v>0</v>
      </c>
      <c r="E13" s="17">
        <v>0</v>
      </c>
      <c r="F13" s="17"/>
      <c r="G13" s="17">
        <v>0</v>
      </c>
      <c r="H13" s="17">
        <v>0</v>
      </c>
      <c r="I13" s="17">
        <v>0</v>
      </c>
      <c r="J13" s="17">
        <v>0</v>
      </c>
      <c r="K13" s="17">
        <v>0</v>
      </c>
      <c r="L13" s="17">
        <v>0</v>
      </c>
      <c r="M13" s="17"/>
      <c r="N13" s="17">
        <v>0</v>
      </c>
      <c r="O13" s="17">
        <v>0</v>
      </c>
      <c r="P13" s="17">
        <v>0</v>
      </c>
      <c r="Q13" s="17">
        <v>0</v>
      </c>
      <c r="R13" s="17"/>
      <c r="S13" s="17">
        <v>0</v>
      </c>
      <c r="T13" s="17">
        <v>0</v>
      </c>
      <c r="U13" s="17">
        <v>0</v>
      </c>
      <c r="V13" s="17"/>
      <c r="W13" s="17">
        <v>0</v>
      </c>
      <c r="X13" s="17">
        <v>0</v>
      </c>
      <c r="Y13" s="17">
        <v>0</v>
      </c>
      <c r="Z13" s="17">
        <v>0</v>
      </c>
      <c r="AA13" s="17">
        <v>0</v>
      </c>
      <c r="AB13" s="17"/>
      <c r="AC13" s="17">
        <v>0</v>
      </c>
      <c r="AD13" s="17">
        <v>0</v>
      </c>
      <c r="AE13" s="17">
        <v>0</v>
      </c>
    </row>
    <row r="14" spans="2:31" x14ac:dyDescent="0.35">
      <c r="B14" s="18" t="s">
        <v>94</v>
      </c>
      <c r="C14" s="17">
        <v>1</v>
      </c>
      <c r="D14" s="17">
        <v>1</v>
      </c>
      <c r="E14" s="17">
        <v>1</v>
      </c>
      <c r="F14" s="17"/>
      <c r="G14" s="17">
        <v>1</v>
      </c>
      <c r="H14" s="17">
        <v>1</v>
      </c>
      <c r="I14" s="17">
        <v>1</v>
      </c>
      <c r="J14" s="17">
        <v>1</v>
      </c>
      <c r="K14" s="17">
        <v>1</v>
      </c>
      <c r="L14" s="17">
        <v>1</v>
      </c>
      <c r="M14" s="17"/>
      <c r="N14" s="17">
        <v>1</v>
      </c>
      <c r="O14" s="17">
        <v>1</v>
      </c>
      <c r="P14" s="17">
        <v>1</v>
      </c>
      <c r="Q14" s="17">
        <v>1</v>
      </c>
      <c r="R14" s="17"/>
      <c r="S14" s="17">
        <v>1</v>
      </c>
      <c r="T14" s="17">
        <v>1</v>
      </c>
      <c r="U14" s="17">
        <v>1</v>
      </c>
      <c r="V14" s="17"/>
      <c r="W14" s="17">
        <v>1</v>
      </c>
      <c r="X14" s="17">
        <v>1</v>
      </c>
      <c r="Y14" s="17">
        <v>1</v>
      </c>
      <c r="Z14" s="17">
        <v>1</v>
      </c>
      <c r="AA14" s="17">
        <v>1</v>
      </c>
      <c r="AB14" s="17"/>
      <c r="AC14" s="17">
        <v>1</v>
      </c>
      <c r="AD14" s="17">
        <v>1</v>
      </c>
      <c r="AE14" s="17">
        <v>1</v>
      </c>
    </row>
    <row r="15" spans="2:31" x14ac:dyDescent="0.35">
      <c r="B15" s="18" t="s">
        <v>111</v>
      </c>
      <c r="C15" s="21">
        <v>0</v>
      </c>
      <c r="D15" s="21">
        <v>0</v>
      </c>
      <c r="E15" s="21">
        <v>0</v>
      </c>
      <c r="F15" s="21"/>
      <c r="G15" s="21">
        <v>0</v>
      </c>
      <c r="H15" s="21">
        <v>0</v>
      </c>
      <c r="I15" s="21">
        <v>0</v>
      </c>
      <c r="J15" s="21">
        <v>0</v>
      </c>
      <c r="K15" s="21">
        <v>0</v>
      </c>
      <c r="L15" s="21">
        <v>0</v>
      </c>
      <c r="M15" s="21"/>
      <c r="N15" s="21">
        <v>0</v>
      </c>
      <c r="O15" s="21">
        <v>0</v>
      </c>
      <c r="P15" s="21">
        <v>0</v>
      </c>
      <c r="Q15" s="21">
        <v>0</v>
      </c>
      <c r="R15" s="21"/>
      <c r="S15" s="21">
        <v>0</v>
      </c>
      <c r="T15" s="21">
        <v>0</v>
      </c>
      <c r="U15" s="21">
        <v>0</v>
      </c>
      <c r="V15" s="21"/>
      <c r="W15" s="21">
        <v>0</v>
      </c>
      <c r="X15" s="21">
        <v>0</v>
      </c>
      <c r="Y15" s="21">
        <v>0</v>
      </c>
      <c r="Z15" s="21">
        <v>0</v>
      </c>
      <c r="AA15" s="21">
        <v>0</v>
      </c>
      <c r="AB15" s="21"/>
      <c r="AC15" s="21">
        <v>0</v>
      </c>
      <c r="AD15" s="21">
        <v>0</v>
      </c>
      <c r="AE15" s="21">
        <v>0</v>
      </c>
    </row>
    <row r="16" spans="2:31" x14ac:dyDescent="0.35">
      <c r="B16" s="18" t="s">
        <v>112</v>
      </c>
      <c r="C16" s="21">
        <v>0</v>
      </c>
      <c r="D16" s="21">
        <v>0</v>
      </c>
      <c r="E16" s="21">
        <v>0</v>
      </c>
      <c r="F16" s="21"/>
      <c r="G16" s="21">
        <v>0</v>
      </c>
      <c r="H16" s="21">
        <v>0</v>
      </c>
      <c r="I16" s="21">
        <v>0</v>
      </c>
      <c r="J16" s="21">
        <v>0</v>
      </c>
      <c r="K16" s="21">
        <v>0</v>
      </c>
      <c r="L16" s="21">
        <v>0</v>
      </c>
      <c r="M16" s="21"/>
      <c r="N16" s="21">
        <v>0</v>
      </c>
      <c r="O16" s="21">
        <v>0</v>
      </c>
      <c r="P16" s="21">
        <v>0</v>
      </c>
      <c r="Q16" s="21">
        <v>0</v>
      </c>
      <c r="R16" s="21"/>
      <c r="S16" s="21">
        <v>0</v>
      </c>
      <c r="T16" s="21">
        <v>0</v>
      </c>
      <c r="U16" s="21">
        <v>0</v>
      </c>
      <c r="V16" s="21"/>
      <c r="W16" s="21">
        <v>0</v>
      </c>
      <c r="X16" s="21">
        <v>0</v>
      </c>
      <c r="Y16" s="21">
        <v>0</v>
      </c>
      <c r="Z16" s="21">
        <v>0</v>
      </c>
      <c r="AA16" s="21">
        <v>0</v>
      </c>
      <c r="AB16" s="21"/>
      <c r="AC16" s="21">
        <v>0</v>
      </c>
      <c r="AD16" s="21">
        <v>0</v>
      </c>
      <c r="AE16" s="21">
        <v>0</v>
      </c>
    </row>
    <row r="17" spans="2:31" x14ac:dyDescent="0.35">
      <c r="B17" s="18" t="s">
        <v>113</v>
      </c>
      <c r="C17" s="22">
        <v>0</v>
      </c>
      <c r="D17" s="22">
        <v>0</v>
      </c>
      <c r="E17" s="22">
        <v>0</v>
      </c>
      <c r="F17" s="22"/>
      <c r="G17" s="22">
        <v>0</v>
      </c>
      <c r="H17" s="22">
        <v>0</v>
      </c>
      <c r="I17" s="22">
        <v>0</v>
      </c>
      <c r="J17" s="22">
        <v>0</v>
      </c>
      <c r="K17" s="22">
        <v>0</v>
      </c>
      <c r="L17" s="22">
        <v>0</v>
      </c>
      <c r="M17" s="22"/>
      <c r="N17" s="22">
        <v>0</v>
      </c>
      <c r="O17" s="22">
        <v>0</v>
      </c>
      <c r="P17" s="22">
        <v>0</v>
      </c>
      <c r="Q17" s="22">
        <v>0</v>
      </c>
      <c r="R17" s="22"/>
      <c r="S17" s="22">
        <v>0</v>
      </c>
      <c r="T17" s="22">
        <v>0</v>
      </c>
      <c r="U17" s="22">
        <v>0</v>
      </c>
      <c r="V17" s="22"/>
      <c r="W17" s="22">
        <v>0</v>
      </c>
      <c r="X17" s="22">
        <v>0</v>
      </c>
      <c r="Y17" s="22">
        <v>0</v>
      </c>
      <c r="Z17" s="22">
        <v>0</v>
      </c>
      <c r="AA17" s="22">
        <v>0</v>
      </c>
      <c r="AB17" s="22"/>
      <c r="AC17" s="22">
        <v>0</v>
      </c>
      <c r="AD17" s="22">
        <v>0</v>
      </c>
      <c r="AE17" s="22">
        <v>0</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121</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106</v>
      </c>
      <c r="C9" s="17">
        <v>0.107789336366718</v>
      </c>
      <c r="D9" s="17">
        <v>0.12668440128743499</v>
      </c>
      <c r="E9" s="17">
        <v>8.8382828566206106E-2</v>
      </c>
      <c r="F9" s="17"/>
      <c r="G9" s="17">
        <v>0.10636955525283701</v>
      </c>
      <c r="H9" s="17">
        <v>9.7029248572357299E-2</v>
      </c>
      <c r="I9" s="17">
        <v>0.12429037038545</v>
      </c>
      <c r="J9" s="17">
        <v>0.10415185559740101</v>
      </c>
      <c r="K9" s="17">
        <v>0.11615723021064001</v>
      </c>
      <c r="L9" s="17">
        <v>9.56248767245651E-2</v>
      </c>
      <c r="M9" s="17"/>
      <c r="N9" s="17">
        <v>0.13445373604709299</v>
      </c>
      <c r="O9" s="17">
        <v>7.6197408821678997E-2</v>
      </c>
      <c r="P9" s="17">
        <v>7.5790772869696002E-2</v>
      </c>
      <c r="Q9" s="17">
        <v>0.12028174198925499</v>
      </c>
      <c r="R9" s="17"/>
      <c r="S9" s="17">
        <v>0.14764339982243499</v>
      </c>
      <c r="T9" s="17">
        <v>8.0993028543533699E-2</v>
      </c>
      <c r="U9" s="17">
        <v>9.4629616387621504E-2</v>
      </c>
      <c r="V9" s="17"/>
      <c r="W9" s="17">
        <v>0.13014092628576701</v>
      </c>
      <c r="X9" s="17">
        <v>9.5459272175993204E-2</v>
      </c>
      <c r="Y9" s="17">
        <v>3.2199678519569501E-2</v>
      </c>
      <c r="Z9" s="17">
        <v>0.202519453630265</v>
      </c>
      <c r="AA9" s="17">
        <v>0.10244514724527599</v>
      </c>
      <c r="AB9" s="17"/>
      <c r="AC9" s="17">
        <v>0.10089173655162199</v>
      </c>
      <c r="AD9" s="17">
        <v>8.8380485267861603E-2</v>
      </c>
      <c r="AE9" s="17">
        <v>0.103200434313814</v>
      </c>
    </row>
    <row r="10" spans="2:31" x14ac:dyDescent="0.35">
      <c r="B10" s="18" t="s">
        <v>107</v>
      </c>
      <c r="C10" s="17">
        <v>0.23567292794368899</v>
      </c>
      <c r="D10" s="17">
        <v>0.23079328822128201</v>
      </c>
      <c r="E10" s="17">
        <v>0.24173076876436</v>
      </c>
      <c r="F10" s="17"/>
      <c r="G10" s="17">
        <v>0.27999564883118799</v>
      </c>
      <c r="H10" s="17">
        <v>0.25896114988621</v>
      </c>
      <c r="I10" s="17">
        <v>0.26298175035237398</v>
      </c>
      <c r="J10" s="17">
        <v>0.20803698159759301</v>
      </c>
      <c r="K10" s="17">
        <v>0.22233438549981999</v>
      </c>
      <c r="L10" s="17">
        <v>0.19755827459634201</v>
      </c>
      <c r="M10" s="17"/>
      <c r="N10" s="17">
        <v>0.229789803128502</v>
      </c>
      <c r="O10" s="17">
        <v>0.246996818895794</v>
      </c>
      <c r="P10" s="17">
        <v>0.28926307910090199</v>
      </c>
      <c r="Q10" s="17">
        <v>0.194500025863686</v>
      </c>
      <c r="R10" s="17"/>
      <c r="S10" s="17">
        <v>0.261825804785216</v>
      </c>
      <c r="T10" s="17">
        <v>0.21920310277597099</v>
      </c>
      <c r="U10" s="17">
        <v>0.19223939082894501</v>
      </c>
      <c r="V10" s="17"/>
      <c r="W10" s="17">
        <v>0.27896286832185502</v>
      </c>
      <c r="X10" s="17">
        <v>0.24290282191618201</v>
      </c>
      <c r="Y10" s="17">
        <v>0.236481060209487</v>
      </c>
      <c r="Z10" s="17">
        <v>0.124777349809164</v>
      </c>
      <c r="AA10" s="17">
        <v>0.207537910794381</v>
      </c>
      <c r="AB10" s="17"/>
      <c r="AC10" s="17">
        <v>0.29603453263889001</v>
      </c>
      <c r="AD10" s="17">
        <v>0.24216693080791499</v>
      </c>
      <c r="AE10" s="17">
        <v>0.16275373911624</v>
      </c>
    </row>
    <row r="11" spans="2:31" x14ac:dyDescent="0.35">
      <c r="B11" s="18" t="s">
        <v>108</v>
      </c>
      <c r="C11" s="17">
        <v>0.22749005658251201</v>
      </c>
      <c r="D11" s="17">
        <v>0.18557597504929599</v>
      </c>
      <c r="E11" s="17">
        <v>0.26899167071770502</v>
      </c>
      <c r="F11" s="17"/>
      <c r="G11" s="17">
        <v>0.20103313915321999</v>
      </c>
      <c r="H11" s="17">
        <v>0.25445305316273098</v>
      </c>
      <c r="I11" s="17">
        <v>0.224469772252888</v>
      </c>
      <c r="J11" s="17">
        <v>0.17217430820725299</v>
      </c>
      <c r="K11" s="17">
        <v>0.22171189020298901</v>
      </c>
      <c r="L11" s="17">
        <v>0.26920035427549099</v>
      </c>
      <c r="M11" s="17"/>
      <c r="N11" s="17">
        <v>0.17928914039125901</v>
      </c>
      <c r="O11" s="17">
        <v>0.24672528029750601</v>
      </c>
      <c r="P11" s="17">
        <v>0.23503634717319699</v>
      </c>
      <c r="Q11" s="17">
        <v>0.272920023254419</v>
      </c>
      <c r="R11" s="17"/>
      <c r="S11" s="17">
        <v>0.22939730688727</v>
      </c>
      <c r="T11" s="17">
        <v>0.19780561535946301</v>
      </c>
      <c r="U11" s="17">
        <v>0.303118928609031</v>
      </c>
      <c r="V11" s="17"/>
      <c r="W11" s="17">
        <v>0.21632033312405499</v>
      </c>
      <c r="X11" s="17">
        <v>0.18953395731418499</v>
      </c>
      <c r="Y11" s="17">
        <v>0.16135569135250399</v>
      </c>
      <c r="Z11" s="17">
        <v>0.44487528692127998</v>
      </c>
      <c r="AA11" s="17">
        <v>0.30653972118981099</v>
      </c>
      <c r="AB11" s="17"/>
      <c r="AC11" s="17">
        <v>0.24159611927695801</v>
      </c>
      <c r="AD11" s="17">
        <v>0.18366455284132299</v>
      </c>
      <c r="AE11" s="17">
        <v>0.27845452688504901</v>
      </c>
    </row>
    <row r="12" spans="2:31" x14ac:dyDescent="0.35">
      <c r="B12" s="18" t="s">
        <v>109</v>
      </c>
      <c r="C12" s="17">
        <v>0.257059616663801</v>
      </c>
      <c r="D12" s="17">
        <v>0.28140986531764001</v>
      </c>
      <c r="E12" s="17">
        <v>0.23129910611100499</v>
      </c>
      <c r="F12" s="17"/>
      <c r="G12" s="17">
        <v>0.235609530764091</v>
      </c>
      <c r="H12" s="17">
        <v>0.21507454851407001</v>
      </c>
      <c r="I12" s="17">
        <v>0.19357634019081499</v>
      </c>
      <c r="J12" s="17">
        <v>0.33178638981409703</v>
      </c>
      <c r="K12" s="17">
        <v>0.24858340612791399</v>
      </c>
      <c r="L12" s="17">
        <v>0.315378100012697</v>
      </c>
      <c r="M12" s="17"/>
      <c r="N12" s="17">
        <v>0.27147543859560802</v>
      </c>
      <c r="O12" s="17">
        <v>0.238083959430926</v>
      </c>
      <c r="P12" s="17">
        <v>0.256517762699006</v>
      </c>
      <c r="Q12" s="17">
        <v>0.26311039876203102</v>
      </c>
      <c r="R12" s="17"/>
      <c r="S12" s="17">
        <v>0.263505840634018</v>
      </c>
      <c r="T12" s="17">
        <v>0.26286460242677601</v>
      </c>
      <c r="U12" s="17">
        <v>0.24319768205509601</v>
      </c>
      <c r="V12" s="17"/>
      <c r="W12" s="17">
        <v>0.266997920547214</v>
      </c>
      <c r="X12" s="17">
        <v>0.244591112687361</v>
      </c>
      <c r="Y12" s="17">
        <v>0.31346981360700998</v>
      </c>
      <c r="Z12" s="17">
        <v>0</v>
      </c>
      <c r="AA12" s="17">
        <v>0.19273215086359799</v>
      </c>
      <c r="AB12" s="17"/>
      <c r="AC12" s="17">
        <v>0.27325721547172799</v>
      </c>
      <c r="AD12" s="17">
        <v>0.25054805180053202</v>
      </c>
      <c r="AE12" s="17">
        <v>0.26098889408236903</v>
      </c>
    </row>
    <row r="13" spans="2:31" x14ac:dyDescent="0.35">
      <c r="B13" s="18" t="s">
        <v>110</v>
      </c>
      <c r="C13" s="17">
        <v>0.13746148768284999</v>
      </c>
      <c r="D13" s="17">
        <v>0.156687781229047</v>
      </c>
      <c r="E13" s="17">
        <v>0.119841853547828</v>
      </c>
      <c r="F13" s="17"/>
      <c r="G13" s="17">
        <v>0.123210541177635</v>
      </c>
      <c r="H13" s="17">
        <v>0.16042920240602601</v>
      </c>
      <c r="I13" s="17">
        <v>0.161577481501084</v>
      </c>
      <c r="J13" s="17">
        <v>0.138780230930798</v>
      </c>
      <c r="K13" s="17">
        <v>0.157001197755649</v>
      </c>
      <c r="L13" s="17">
        <v>9.21512838363443E-2</v>
      </c>
      <c r="M13" s="17"/>
      <c r="N13" s="17">
        <v>0.174579909330074</v>
      </c>
      <c r="O13" s="17">
        <v>0.154171056132239</v>
      </c>
      <c r="P13" s="17">
        <v>0.11611008053338</v>
      </c>
      <c r="Q13" s="17">
        <v>8.3398959811240597E-2</v>
      </c>
      <c r="R13" s="17"/>
      <c r="S13" s="17">
        <v>7.1496722587657796E-2</v>
      </c>
      <c r="T13" s="17">
        <v>0.21393132338182699</v>
      </c>
      <c r="U13" s="17">
        <v>0.10977075912046701</v>
      </c>
      <c r="V13" s="17"/>
      <c r="W13" s="17">
        <v>8.2625393688970594E-2</v>
      </c>
      <c r="X13" s="17">
        <v>0.19212669896546</v>
      </c>
      <c r="Y13" s="17">
        <v>0.25649375631143001</v>
      </c>
      <c r="Z13" s="17">
        <v>0.13899448168234199</v>
      </c>
      <c r="AA13" s="17">
        <v>0.121803413821268</v>
      </c>
      <c r="AB13" s="17"/>
      <c r="AC13" s="17">
        <v>7.2867640641031003E-2</v>
      </c>
      <c r="AD13" s="17">
        <v>0.19794136075069399</v>
      </c>
      <c r="AE13" s="17">
        <v>0.178688363806915</v>
      </c>
    </row>
    <row r="14" spans="2:31" x14ac:dyDescent="0.35">
      <c r="B14" s="18" t="s">
        <v>94</v>
      </c>
      <c r="C14" s="17">
        <v>3.4526574760430299E-2</v>
      </c>
      <c r="D14" s="17">
        <v>1.8848688895300201E-2</v>
      </c>
      <c r="E14" s="17">
        <v>4.9753772292896001E-2</v>
      </c>
      <c r="F14" s="17"/>
      <c r="G14" s="17">
        <v>5.37815848210293E-2</v>
      </c>
      <c r="H14" s="17">
        <v>1.40527974586058E-2</v>
      </c>
      <c r="I14" s="17">
        <v>3.3104285317388897E-2</v>
      </c>
      <c r="J14" s="17">
        <v>4.5070233852858299E-2</v>
      </c>
      <c r="K14" s="17">
        <v>3.42118902029886E-2</v>
      </c>
      <c r="L14" s="17">
        <v>3.0087110554561199E-2</v>
      </c>
      <c r="M14" s="17"/>
      <c r="N14" s="17">
        <v>1.04119725074632E-2</v>
      </c>
      <c r="O14" s="17">
        <v>3.7825476421856498E-2</v>
      </c>
      <c r="P14" s="17">
        <v>2.7281957623818999E-2</v>
      </c>
      <c r="Q14" s="17">
        <v>6.5788850319368902E-2</v>
      </c>
      <c r="R14" s="17"/>
      <c r="S14" s="17">
        <v>2.6130925283403501E-2</v>
      </c>
      <c r="T14" s="17">
        <v>2.5202327512428801E-2</v>
      </c>
      <c r="U14" s="17">
        <v>5.7043622998838597E-2</v>
      </c>
      <c r="V14" s="17"/>
      <c r="W14" s="17">
        <v>2.4952558032137799E-2</v>
      </c>
      <c r="X14" s="17">
        <v>3.5386136940818602E-2</v>
      </c>
      <c r="Y14" s="17">
        <v>0</v>
      </c>
      <c r="Z14" s="17">
        <v>8.8833427956948902E-2</v>
      </c>
      <c r="AA14" s="17">
        <v>6.8941656085665604E-2</v>
      </c>
      <c r="AB14" s="17"/>
      <c r="AC14" s="17">
        <v>1.5352755419771101E-2</v>
      </c>
      <c r="AD14" s="17">
        <v>3.72986185316731E-2</v>
      </c>
      <c r="AE14" s="17">
        <v>1.5914041795613301E-2</v>
      </c>
    </row>
    <row r="15" spans="2:31" x14ac:dyDescent="0.35">
      <c r="B15" s="18" t="s">
        <v>111</v>
      </c>
      <c r="C15" s="21">
        <v>0.343462264310407</v>
      </c>
      <c r="D15" s="21">
        <v>0.357477689508717</v>
      </c>
      <c r="E15" s="21">
        <v>0.330113597330566</v>
      </c>
      <c r="F15" s="21"/>
      <c r="G15" s="21">
        <v>0.38636520408402503</v>
      </c>
      <c r="H15" s="21">
        <v>0.355990398458567</v>
      </c>
      <c r="I15" s="21">
        <v>0.38727212073782302</v>
      </c>
      <c r="J15" s="21">
        <v>0.31218883719499402</v>
      </c>
      <c r="K15" s="21">
        <v>0.33849161571045999</v>
      </c>
      <c r="L15" s="21">
        <v>0.293183151320907</v>
      </c>
      <c r="M15" s="21"/>
      <c r="N15" s="21">
        <v>0.36424353917559599</v>
      </c>
      <c r="O15" s="21">
        <v>0.32319422771747303</v>
      </c>
      <c r="P15" s="21">
        <v>0.36505385197059798</v>
      </c>
      <c r="Q15" s="21">
        <v>0.31478176785294099</v>
      </c>
      <c r="R15" s="21"/>
      <c r="S15" s="21">
        <v>0.40946920460765102</v>
      </c>
      <c r="T15" s="21">
        <v>0.30019613131950501</v>
      </c>
      <c r="U15" s="21">
        <v>0.286869007216566</v>
      </c>
      <c r="V15" s="21"/>
      <c r="W15" s="21">
        <v>0.40910379460762297</v>
      </c>
      <c r="X15" s="21">
        <v>0.33836209409217599</v>
      </c>
      <c r="Y15" s="21">
        <v>0.26868073872905601</v>
      </c>
      <c r="Z15" s="21">
        <v>0.32729680343942902</v>
      </c>
      <c r="AA15" s="21">
        <v>0.30998305803965698</v>
      </c>
      <c r="AB15" s="21"/>
      <c r="AC15" s="21">
        <v>0.39692626919051199</v>
      </c>
      <c r="AD15" s="21">
        <v>0.33054741607577698</v>
      </c>
      <c r="AE15" s="21">
        <v>0.26595417343005401</v>
      </c>
    </row>
    <row r="16" spans="2:31" x14ac:dyDescent="0.35">
      <c r="B16" s="18" t="s">
        <v>112</v>
      </c>
      <c r="C16" s="21">
        <v>0.394521104346651</v>
      </c>
      <c r="D16" s="21">
        <v>0.43809764654668698</v>
      </c>
      <c r="E16" s="21">
        <v>0.35114095965883302</v>
      </c>
      <c r="F16" s="21"/>
      <c r="G16" s="21">
        <v>0.35882007194172599</v>
      </c>
      <c r="H16" s="21">
        <v>0.37550375092009602</v>
      </c>
      <c r="I16" s="21">
        <v>0.35515382169190002</v>
      </c>
      <c r="J16" s="21">
        <v>0.47056662074489503</v>
      </c>
      <c r="K16" s="21">
        <v>0.40558460388356299</v>
      </c>
      <c r="L16" s="21">
        <v>0.40752938384904103</v>
      </c>
      <c r="M16" s="21"/>
      <c r="N16" s="21">
        <v>0.44605534792568202</v>
      </c>
      <c r="O16" s="21">
        <v>0.392255015563165</v>
      </c>
      <c r="P16" s="21">
        <v>0.37262784323238601</v>
      </c>
      <c r="Q16" s="21">
        <v>0.34650935857327197</v>
      </c>
      <c r="R16" s="21"/>
      <c r="S16" s="21">
        <v>0.33500256322167499</v>
      </c>
      <c r="T16" s="21">
        <v>0.47679592580860403</v>
      </c>
      <c r="U16" s="21">
        <v>0.35296844117556297</v>
      </c>
      <c r="V16" s="21"/>
      <c r="W16" s="21">
        <v>0.34962331423618398</v>
      </c>
      <c r="X16" s="21">
        <v>0.43671781165282098</v>
      </c>
      <c r="Y16" s="21">
        <v>0.56996356991843999</v>
      </c>
      <c r="Z16" s="21">
        <v>0.13899448168234199</v>
      </c>
      <c r="AA16" s="21">
        <v>0.31453556468486699</v>
      </c>
      <c r="AB16" s="21"/>
      <c r="AC16" s="21">
        <v>0.34612485611275901</v>
      </c>
      <c r="AD16" s="21">
        <v>0.44848941255122698</v>
      </c>
      <c r="AE16" s="21">
        <v>0.43967725788928402</v>
      </c>
    </row>
    <row r="17" spans="2:31" x14ac:dyDescent="0.35">
      <c r="B17" s="18" t="s">
        <v>113</v>
      </c>
      <c r="C17" s="22">
        <v>-5.1058840036243697E-2</v>
      </c>
      <c r="D17" s="22">
        <v>-8.0619957037970494E-2</v>
      </c>
      <c r="E17" s="22">
        <v>-2.10273623282662E-2</v>
      </c>
      <c r="F17" s="22"/>
      <c r="G17" s="22">
        <v>2.7545132142299599E-2</v>
      </c>
      <c r="H17" s="22">
        <v>-1.9513352461528799E-2</v>
      </c>
      <c r="I17" s="22">
        <v>3.21182990459239E-2</v>
      </c>
      <c r="J17" s="22">
        <v>-0.15837778354990101</v>
      </c>
      <c r="K17" s="22">
        <v>-6.7092988173102497E-2</v>
      </c>
      <c r="L17" s="22">
        <v>-0.114346232528134</v>
      </c>
      <c r="M17" s="22"/>
      <c r="N17" s="22">
        <v>-8.1811808750086895E-2</v>
      </c>
      <c r="O17" s="22">
        <v>-6.9060787845691599E-2</v>
      </c>
      <c r="P17" s="22">
        <v>-7.5739912617883197E-3</v>
      </c>
      <c r="Q17" s="22">
        <v>-3.1727590720331197E-2</v>
      </c>
      <c r="R17" s="22"/>
      <c r="S17" s="22">
        <v>7.4466641385975793E-2</v>
      </c>
      <c r="T17" s="22">
        <v>-0.17659979448909899</v>
      </c>
      <c r="U17" s="22">
        <v>-6.6099433958996798E-2</v>
      </c>
      <c r="V17" s="22"/>
      <c r="W17" s="22">
        <v>5.9480480371438701E-2</v>
      </c>
      <c r="X17" s="22">
        <v>-9.8355717560645595E-2</v>
      </c>
      <c r="Y17" s="22">
        <v>-0.30128283118938398</v>
      </c>
      <c r="Z17" s="22">
        <v>0.188302321757087</v>
      </c>
      <c r="AA17" s="22">
        <v>-4.5525066452097897E-3</v>
      </c>
      <c r="AB17" s="22"/>
      <c r="AC17" s="22">
        <v>5.08014130777521E-2</v>
      </c>
      <c r="AD17" s="22">
        <v>-0.11794199647545001</v>
      </c>
      <c r="AE17" s="22">
        <v>-0.17372308445922899</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122</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106</v>
      </c>
      <c r="C9" s="17">
        <v>7.1087521669097001E-2</v>
      </c>
      <c r="D9" s="17">
        <v>0.100982845743019</v>
      </c>
      <c r="E9" s="17">
        <v>4.2854214144635402E-2</v>
      </c>
      <c r="F9" s="17"/>
      <c r="G9" s="17">
        <v>5.5059583090844501E-2</v>
      </c>
      <c r="H9" s="17">
        <v>2.39222287336185E-2</v>
      </c>
      <c r="I9" s="17">
        <v>6.0053772293601801E-2</v>
      </c>
      <c r="J9" s="17">
        <v>9.6045228393220605E-2</v>
      </c>
      <c r="K9" s="17">
        <v>8.8577417349671297E-2</v>
      </c>
      <c r="L9" s="17">
        <v>8.9520563215420304E-2</v>
      </c>
      <c r="M9" s="17"/>
      <c r="N9" s="17">
        <v>7.7944796069120498E-2</v>
      </c>
      <c r="O9" s="17">
        <v>7.5240949694234796E-2</v>
      </c>
      <c r="P9" s="17">
        <v>6.0116517162764498E-2</v>
      </c>
      <c r="Q9" s="17">
        <v>6.2893733311531294E-2</v>
      </c>
      <c r="R9" s="17"/>
      <c r="S9" s="17">
        <v>9.6978254169249004E-2</v>
      </c>
      <c r="T9" s="17">
        <v>6.2135443211580099E-2</v>
      </c>
      <c r="U9" s="17">
        <v>2.49363238439755E-2</v>
      </c>
      <c r="V9" s="17"/>
      <c r="W9" s="17">
        <v>0.102554644421896</v>
      </c>
      <c r="X9" s="17">
        <v>7.2886415487794801E-2</v>
      </c>
      <c r="Y9" s="17">
        <v>5.1063768933753403E-2</v>
      </c>
      <c r="Z9" s="17">
        <v>0.23397558640189101</v>
      </c>
      <c r="AA9" s="17">
        <v>1.9314666801599701E-2</v>
      </c>
      <c r="AB9" s="17"/>
      <c r="AC9" s="17">
        <v>7.9714485257048398E-2</v>
      </c>
      <c r="AD9" s="17">
        <v>5.1866933961915898E-2</v>
      </c>
      <c r="AE9" s="17">
        <v>7.5860046718153995E-2</v>
      </c>
    </row>
    <row r="10" spans="2:31" x14ac:dyDescent="0.35">
      <c r="B10" s="18" t="s">
        <v>107</v>
      </c>
      <c r="C10" s="17">
        <v>9.4414564819314206E-2</v>
      </c>
      <c r="D10" s="17">
        <v>9.8136528041380802E-2</v>
      </c>
      <c r="E10" s="17">
        <v>9.1401082217935803E-2</v>
      </c>
      <c r="F10" s="17"/>
      <c r="G10" s="17">
        <v>0.11965271950305199</v>
      </c>
      <c r="H10" s="17">
        <v>0.122454176213802</v>
      </c>
      <c r="I10" s="17">
        <v>9.2172071339525694E-2</v>
      </c>
      <c r="J10" s="17">
        <v>7.8597675927917499E-2</v>
      </c>
      <c r="K10" s="17">
        <v>8.1065439793185798E-2</v>
      </c>
      <c r="L10" s="17">
        <v>8.4157018154538896E-2</v>
      </c>
      <c r="M10" s="17"/>
      <c r="N10" s="17">
        <v>8.30251756425954E-2</v>
      </c>
      <c r="O10" s="17">
        <v>0.111575070895451</v>
      </c>
      <c r="P10" s="17">
        <v>0.102641477843239</v>
      </c>
      <c r="Q10" s="17">
        <v>9.0784709484103596E-2</v>
      </c>
      <c r="R10" s="17"/>
      <c r="S10" s="17">
        <v>0.13808886179306501</v>
      </c>
      <c r="T10" s="17">
        <v>6.3548423378733093E-2</v>
      </c>
      <c r="U10" s="17">
        <v>9.1200802359866495E-2</v>
      </c>
      <c r="V10" s="17"/>
      <c r="W10" s="17">
        <v>0.115837580370854</v>
      </c>
      <c r="X10" s="17">
        <v>7.8363852493447503E-2</v>
      </c>
      <c r="Y10" s="17">
        <v>9.3198422574219994E-2</v>
      </c>
      <c r="Z10" s="17">
        <v>0</v>
      </c>
      <c r="AA10" s="17">
        <v>7.35159573490093E-2</v>
      </c>
      <c r="AB10" s="17"/>
      <c r="AC10" s="17">
        <v>0.13061200696119901</v>
      </c>
      <c r="AD10" s="17">
        <v>6.4857154954397103E-2</v>
      </c>
      <c r="AE10" s="17">
        <v>0.11896265862279</v>
      </c>
    </row>
    <row r="11" spans="2:31" x14ac:dyDescent="0.35">
      <c r="B11" s="18" t="s">
        <v>108</v>
      </c>
      <c r="C11" s="17">
        <v>0.138487400044814</v>
      </c>
      <c r="D11" s="17">
        <v>0.11274524453906</v>
      </c>
      <c r="E11" s="17">
        <v>0.16396902844962999</v>
      </c>
      <c r="F11" s="17"/>
      <c r="G11" s="17">
        <v>0.135162004471197</v>
      </c>
      <c r="H11" s="17">
        <v>0.20392792841972701</v>
      </c>
      <c r="I11" s="17">
        <v>0.11174189299071199</v>
      </c>
      <c r="J11" s="17">
        <v>0.122566976522438</v>
      </c>
      <c r="K11" s="17">
        <v>0.120492813466109</v>
      </c>
      <c r="L11" s="17">
        <v>0.14874980823821199</v>
      </c>
      <c r="M11" s="17"/>
      <c r="N11" s="17">
        <v>0.111979237268344</v>
      </c>
      <c r="O11" s="17">
        <v>0.157325062496905</v>
      </c>
      <c r="P11" s="17">
        <v>0.162676404217725</v>
      </c>
      <c r="Q11" s="17">
        <v>0.13870190199118401</v>
      </c>
      <c r="R11" s="17"/>
      <c r="S11" s="17">
        <v>0.146196628088297</v>
      </c>
      <c r="T11" s="17">
        <v>0.10892625192611299</v>
      </c>
      <c r="U11" s="17">
        <v>0.21711936051587399</v>
      </c>
      <c r="V11" s="17"/>
      <c r="W11" s="17">
        <v>0.122556989887334</v>
      </c>
      <c r="X11" s="17">
        <v>0.119801952865178</v>
      </c>
      <c r="Y11" s="17">
        <v>8.4075629958646703E-2</v>
      </c>
      <c r="Z11" s="17">
        <v>0.33703258895191501</v>
      </c>
      <c r="AA11" s="17">
        <v>0.217353262145069</v>
      </c>
      <c r="AB11" s="17"/>
      <c r="AC11" s="17">
        <v>0.136404045788071</v>
      </c>
      <c r="AD11" s="17">
        <v>0.11988502020715699</v>
      </c>
      <c r="AE11" s="17">
        <v>0.10298855355981799</v>
      </c>
    </row>
    <row r="12" spans="2:31" x14ac:dyDescent="0.35">
      <c r="B12" s="18" t="s">
        <v>109</v>
      </c>
      <c r="C12" s="17">
        <v>0.27359716503170201</v>
      </c>
      <c r="D12" s="17">
        <v>0.25751670517913</v>
      </c>
      <c r="E12" s="17">
        <v>0.29061155015690299</v>
      </c>
      <c r="F12" s="17"/>
      <c r="G12" s="17">
        <v>0.24528117065288599</v>
      </c>
      <c r="H12" s="17">
        <v>0.27151124843698898</v>
      </c>
      <c r="I12" s="17">
        <v>0.30014942111181597</v>
      </c>
      <c r="J12" s="17">
        <v>0.18371709998505201</v>
      </c>
      <c r="K12" s="17">
        <v>0.31391659387208598</v>
      </c>
      <c r="L12" s="17">
        <v>0.28697673399272899</v>
      </c>
      <c r="M12" s="17"/>
      <c r="N12" s="17">
        <v>0.26373900310919302</v>
      </c>
      <c r="O12" s="17">
        <v>0.248018317254249</v>
      </c>
      <c r="P12" s="17">
        <v>0.325650387406202</v>
      </c>
      <c r="Q12" s="17">
        <v>0.27629234729908497</v>
      </c>
      <c r="R12" s="17"/>
      <c r="S12" s="17">
        <v>0.30583027462151902</v>
      </c>
      <c r="T12" s="17">
        <v>0.25332189113808401</v>
      </c>
      <c r="U12" s="17">
        <v>0.26043896573844699</v>
      </c>
      <c r="V12" s="17"/>
      <c r="W12" s="17">
        <v>0.28144430446023899</v>
      </c>
      <c r="X12" s="17">
        <v>0.29495001926097703</v>
      </c>
      <c r="Y12" s="17">
        <v>0.229154535327694</v>
      </c>
      <c r="Z12" s="17">
        <v>0.19291905202697299</v>
      </c>
      <c r="AA12" s="17">
        <v>0.22643316052791901</v>
      </c>
      <c r="AB12" s="17"/>
      <c r="AC12" s="17">
        <v>0.23287726044862</v>
      </c>
      <c r="AD12" s="17">
        <v>0.28784264153973399</v>
      </c>
      <c r="AE12" s="17">
        <v>0.24002405119081299</v>
      </c>
    </row>
    <row r="13" spans="2:31" x14ac:dyDescent="0.35">
      <c r="B13" s="18" t="s">
        <v>110</v>
      </c>
      <c r="C13" s="17">
        <v>0.38830408910415798</v>
      </c>
      <c r="D13" s="17">
        <v>0.40537906394366502</v>
      </c>
      <c r="E13" s="17">
        <v>0.37028512285637699</v>
      </c>
      <c r="F13" s="17"/>
      <c r="G13" s="17">
        <v>0.40192819173900801</v>
      </c>
      <c r="H13" s="17">
        <v>0.36413162073725702</v>
      </c>
      <c r="I13" s="17">
        <v>0.40486996984607898</v>
      </c>
      <c r="J13" s="17">
        <v>0.46356092679905297</v>
      </c>
      <c r="K13" s="17">
        <v>0.367659625721937</v>
      </c>
      <c r="L13" s="17">
        <v>0.35430234851636</v>
      </c>
      <c r="M13" s="17"/>
      <c r="N13" s="17">
        <v>0.45348728298535701</v>
      </c>
      <c r="O13" s="17">
        <v>0.39332602188044402</v>
      </c>
      <c r="P13" s="17">
        <v>0.31536499927148698</v>
      </c>
      <c r="Q13" s="17">
        <v>0.34203485493969699</v>
      </c>
      <c r="R13" s="17"/>
      <c r="S13" s="17">
        <v>0.285670630226323</v>
      </c>
      <c r="T13" s="17">
        <v>0.47923034072916099</v>
      </c>
      <c r="U13" s="17">
        <v>0.35347302493224497</v>
      </c>
      <c r="V13" s="17"/>
      <c r="W13" s="17">
        <v>0.34506244662774099</v>
      </c>
      <c r="X13" s="17">
        <v>0.40552702515413802</v>
      </c>
      <c r="Y13" s="17">
        <v>0.54250764320568601</v>
      </c>
      <c r="Z13" s="17">
        <v>0.23607277261922099</v>
      </c>
      <c r="AA13" s="17">
        <v>0.39763657804918201</v>
      </c>
      <c r="AB13" s="17"/>
      <c r="AC13" s="17">
        <v>0.38863261246846398</v>
      </c>
      <c r="AD13" s="17">
        <v>0.45051734266315802</v>
      </c>
      <c r="AE13" s="17">
        <v>0.46216468990842602</v>
      </c>
    </row>
    <row r="14" spans="2:31" x14ac:dyDescent="0.35">
      <c r="B14" s="18" t="s">
        <v>94</v>
      </c>
      <c r="C14" s="17">
        <v>3.4109259330913598E-2</v>
      </c>
      <c r="D14" s="17">
        <v>2.5239612553744899E-2</v>
      </c>
      <c r="E14" s="17">
        <v>4.0879002174519098E-2</v>
      </c>
      <c r="F14" s="17"/>
      <c r="G14" s="17">
        <v>4.2916330543012401E-2</v>
      </c>
      <c r="H14" s="17">
        <v>1.40527974586058E-2</v>
      </c>
      <c r="I14" s="17">
        <v>3.1012872418265901E-2</v>
      </c>
      <c r="J14" s="17">
        <v>5.5512092372319299E-2</v>
      </c>
      <c r="K14" s="17">
        <v>2.82881097970114E-2</v>
      </c>
      <c r="L14" s="17">
        <v>3.6293527882739499E-2</v>
      </c>
      <c r="M14" s="17"/>
      <c r="N14" s="17">
        <v>9.8245049253900107E-3</v>
      </c>
      <c r="O14" s="17">
        <v>1.45145777787162E-2</v>
      </c>
      <c r="P14" s="17">
        <v>3.35502140985822E-2</v>
      </c>
      <c r="Q14" s="17">
        <v>8.9292452974400305E-2</v>
      </c>
      <c r="R14" s="17"/>
      <c r="S14" s="17">
        <v>2.7235351101547501E-2</v>
      </c>
      <c r="T14" s="17">
        <v>3.2837649616328901E-2</v>
      </c>
      <c r="U14" s="17">
        <v>5.2831522609591702E-2</v>
      </c>
      <c r="V14" s="17"/>
      <c r="W14" s="17">
        <v>3.25440342319364E-2</v>
      </c>
      <c r="X14" s="17">
        <v>2.8470734738464201E-2</v>
      </c>
      <c r="Y14" s="17">
        <v>0</v>
      </c>
      <c r="Z14" s="17">
        <v>0</v>
      </c>
      <c r="AA14" s="17">
        <v>6.5746375127221202E-2</v>
      </c>
      <c r="AB14" s="17"/>
      <c r="AC14" s="17">
        <v>3.1759589076597899E-2</v>
      </c>
      <c r="AD14" s="17">
        <v>2.5030906673638699E-2</v>
      </c>
      <c r="AE14" s="17">
        <v>0</v>
      </c>
    </row>
    <row r="15" spans="2:31" x14ac:dyDescent="0.35">
      <c r="B15" s="18" t="s">
        <v>111</v>
      </c>
      <c r="C15" s="21">
        <v>0.165502086488411</v>
      </c>
      <c r="D15" s="21">
        <v>0.19911937378440001</v>
      </c>
      <c r="E15" s="21">
        <v>0.134255296362571</v>
      </c>
      <c r="F15" s="21"/>
      <c r="G15" s="21">
        <v>0.174712302593897</v>
      </c>
      <c r="H15" s="21">
        <v>0.14637640494741999</v>
      </c>
      <c r="I15" s="21">
        <v>0.15222584363312699</v>
      </c>
      <c r="J15" s="21">
        <v>0.17464290432113799</v>
      </c>
      <c r="K15" s="21">
        <v>0.16964285714285701</v>
      </c>
      <c r="L15" s="21">
        <v>0.17367758136995901</v>
      </c>
      <c r="M15" s="21"/>
      <c r="N15" s="21">
        <v>0.16096997171171601</v>
      </c>
      <c r="O15" s="21">
        <v>0.18681602058968599</v>
      </c>
      <c r="P15" s="21">
        <v>0.16275799500600399</v>
      </c>
      <c r="Q15" s="21">
        <v>0.153678442795635</v>
      </c>
      <c r="R15" s="21"/>
      <c r="S15" s="21">
        <v>0.235067115962314</v>
      </c>
      <c r="T15" s="21">
        <v>0.125683866590313</v>
      </c>
      <c r="U15" s="21">
        <v>0.11613712620384201</v>
      </c>
      <c r="V15" s="21"/>
      <c r="W15" s="21">
        <v>0.21839222479275</v>
      </c>
      <c r="X15" s="21">
        <v>0.151250267981242</v>
      </c>
      <c r="Y15" s="21">
        <v>0.14426219150797301</v>
      </c>
      <c r="Z15" s="21">
        <v>0.23397558640189101</v>
      </c>
      <c r="AA15" s="21">
        <v>9.2830624150608998E-2</v>
      </c>
      <c r="AB15" s="21"/>
      <c r="AC15" s="21">
        <v>0.21032649221824701</v>
      </c>
      <c r="AD15" s="21">
        <v>0.116724088916313</v>
      </c>
      <c r="AE15" s="21">
        <v>0.19482270534094401</v>
      </c>
    </row>
    <row r="16" spans="2:31" x14ac:dyDescent="0.35">
      <c r="B16" s="18" t="s">
        <v>112</v>
      </c>
      <c r="C16" s="21">
        <v>0.66190125413586098</v>
      </c>
      <c r="D16" s="21">
        <v>0.66289576912279502</v>
      </c>
      <c r="E16" s="21">
        <v>0.66089667301328003</v>
      </c>
      <c r="F16" s="21"/>
      <c r="G16" s="21">
        <v>0.64720936239189397</v>
      </c>
      <c r="H16" s="21">
        <v>0.63564286917424595</v>
      </c>
      <c r="I16" s="21">
        <v>0.70501939095789501</v>
      </c>
      <c r="J16" s="21">
        <v>0.64727802678410495</v>
      </c>
      <c r="K16" s="21">
        <v>0.68157621959402304</v>
      </c>
      <c r="L16" s="21">
        <v>0.64127908250908905</v>
      </c>
      <c r="M16" s="21"/>
      <c r="N16" s="21">
        <v>0.71722628609454997</v>
      </c>
      <c r="O16" s="21">
        <v>0.64134433913469302</v>
      </c>
      <c r="P16" s="21">
        <v>0.64101538667768898</v>
      </c>
      <c r="Q16" s="21">
        <v>0.61832720223878102</v>
      </c>
      <c r="R16" s="21"/>
      <c r="S16" s="21">
        <v>0.59150090484784201</v>
      </c>
      <c r="T16" s="21">
        <v>0.73255223186724505</v>
      </c>
      <c r="U16" s="21">
        <v>0.61391199067069202</v>
      </c>
      <c r="V16" s="21"/>
      <c r="W16" s="21">
        <v>0.62650675108797904</v>
      </c>
      <c r="X16" s="21">
        <v>0.70047704441511505</v>
      </c>
      <c r="Y16" s="21">
        <v>0.77166217853338004</v>
      </c>
      <c r="Z16" s="21">
        <v>0.42899182464619401</v>
      </c>
      <c r="AA16" s="21">
        <v>0.62406973857710002</v>
      </c>
      <c r="AB16" s="21"/>
      <c r="AC16" s="21">
        <v>0.62150987291708404</v>
      </c>
      <c r="AD16" s="21">
        <v>0.73835998420289195</v>
      </c>
      <c r="AE16" s="21">
        <v>0.70218874109923901</v>
      </c>
    </row>
    <row r="17" spans="2:31" x14ac:dyDescent="0.35">
      <c r="B17" s="18" t="s">
        <v>113</v>
      </c>
      <c r="C17" s="22">
        <v>-0.49639916764744901</v>
      </c>
      <c r="D17" s="22">
        <v>-0.46377639533839499</v>
      </c>
      <c r="E17" s="22">
        <v>-0.52664137665070898</v>
      </c>
      <c r="F17" s="22"/>
      <c r="G17" s="22">
        <v>-0.472497059797997</v>
      </c>
      <c r="H17" s="22">
        <v>-0.48926646422682601</v>
      </c>
      <c r="I17" s="22">
        <v>-0.55279354732476804</v>
      </c>
      <c r="J17" s="22">
        <v>-0.47263512246296702</v>
      </c>
      <c r="K17" s="22">
        <v>-0.51193336245116605</v>
      </c>
      <c r="L17" s="22">
        <v>-0.46760150113913002</v>
      </c>
      <c r="M17" s="22"/>
      <c r="N17" s="22">
        <v>-0.55625631438283396</v>
      </c>
      <c r="O17" s="22">
        <v>-0.45452831854500703</v>
      </c>
      <c r="P17" s="22">
        <v>-0.47825739167168602</v>
      </c>
      <c r="Q17" s="22">
        <v>-0.46464875944314599</v>
      </c>
      <c r="R17" s="22"/>
      <c r="S17" s="22">
        <v>-0.35643378888552701</v>
      </c>
      <c r="T17" s="22">
        <v>-0.606868365276931</v>
      </c>
      <c r="U17" s="22">
        <v>-0.49777486446684999</v>
      </c>
      <c r="V17" s="22"/>
      <c r="W17" s="22">
        <v>-0.40811452629522998</v>
      </c>
      <c r="X17" s="22">
        <v>-0.54922677643387297</v>
      </c>
      <c r="Y17" s="22">
        <v>-0.627399987025406</v>
      </c>
      <c r="Z17" s="22">
        <v>-0.195016238244304</v>
      </c>
      <c r="AA17" s="22">
        <v>-0.53123911442649097</v>
      </c>
      <c r="AB17" s="22"/>
      <c r="AC17" s="22">
        <v>-0.41118338069883698</v>
      </c>
      <c r="AD17" s="22">
        <v>-0.62163589528657903</v>
      </c>
      <c r="AE17" s="22">
        <v>-0.50736603575829498</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M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13" width="20.6328125" customWidth="1"/>
  </cols>
  <sheetData>
    <row r="2" spans="2:13" ht="39.9" customHeight="1" x14ac:dyDescent="0.35">
      <c r="D2" s="30" t="s">
        <v>140</v>
      </c>
      <c r="E2" s="26"/>
      <c r="F2" s="26"/>
      <c r="G2" s="26"/>
      <c r="H2" s="26"/>
      <c r="I2" s="26"/>
      <c r="J2" s="26"/>
      <c r="K2" s="26"/>
      <c r="L2" s="26"/>
      <c r="M2" s="26"/>
    </row>
    <row r="6" spans="2:13" ht="50.15" customHeight="1" x14ac:dyDescent="0.35">
      <c r="B6" s="20" t="s">
        <v>13</v>
      </c>
      <c r="C6" s="20" t="s">
        <v>123</v>
      </c>
      <c r="D6" s="20" t="s">
        <v>124</v>
      </c>
      <c r="E6" s="20" t="s">
        <v>125</v>
      </c>
      <c r="F6" s="20" t="s">
        <v>126</v>
      </c>
      <c r="G6" s="20" t="s">
        <v>127</v>
      </c>
      <c r="H6" s="20" t="s">
        <v>128</v>
      </c>
      <c r="I6" s="20" t="s">
        <v>129</v>
      </c>
      <c r="J6" s="20" t="s">
        <v>130</v>
      </c>
      <c r="K6" s="20" t="s">
        <v>131</v>
      </c>
      <c r="L6" s="20" t="s">
        <v>132</v>
      </c>
    </row>
    <row r="7" spans="2:13" x14ac:dyDescent="0.35">
      <c r="B7" s="18" t="s">
        <v>133</v>
      </c>
      <c r="C7" s="17">
        <v>0.26697020598576199</v>
      </c>
      <c r="D7" s="17">
        <v>0.28812596348478098</v>
      </c>
      <c r="E7" s="17">
        <v>0.20027531108785601</v>
      </c>
      <c r="F7" s="17">
        <v>0.255274029419434</v>
      </c>
      <c r="G7" s="17">
        <v>0.19923248451576001</v>
      </c>
      <c r="H7" s="17">
        <v>0.22311635062309801</v>
      </c>
      <c r="I7" s="17">
        <v>0.23190825180407301</v>
      </c>
      <c r="J7" s="17">
        <v>0.136732124029144</v>
      </c>
      <c r="K7" s="17">
        <v>8.3611892825309495E-2</v>
      </c>
      <c r="L7" s="17">
        <v>0</v>
      </c>
    </row>
    <row r="8" spans="2:13" x14ac:dyDescent="0.35">
      <c r="B8" s="18" t="s">
        <v>134</v>
      </c>
      <c r="C8" s="17">
        <v>0.369210117266836</v>
      </c>
      <c r="D8" s="17">
        <v>0.363147721400921</v>
      </c>
      <c r="E8" s="17">
        <v>0.36637522738487699</v>
      </c>
      <c r="F8" s="17">
        <v>0.30756957907807198</v>
      </c>
      <c r="G8" s="17">
        <v>0.312798425718259</v>
      </c>
      <c r="H8" s="17">
        <v>0.34726952753106799</v>
      </c>
      <c r="I8" s="17">
        <v>0.32034533356629802</v>
      </c>
      <c r="J8" s="17">
        <v>0.29570310960014501</v>
      </c>
      <c r="K8" s="17">
        <v>0.13371772692571099</v>
      </c>
      <c r="L8" s="17">
        <v>0</v>
      </c>
    </row>
    <row r="9" spans="2:13" x14ac:dyDescent="0.35">
      <c r="B9" s="18" t="s">
        <v>135</v>
      </c>
      <c r="C9" s="17">
        <v>0.20244079890042899</v>
      </c>
      <c r="D9" s="17">
        <v>0.18602457621685001</v>
      </c>
      <c r="E9" s="17">
        <v>0.24939454403578501</v>
      </c>
      <c r="F9" s="17">
        <v>0.24546227712940499</v>
      </c>
      <c r="G9" s="17">
        <v>0.259531012304973</v>
      </c>
      <c r="H9" s="17">
        <v>0.225137080378911</v>
      </c>
      <c r="I9" s="17">
        <v>0.20186860154857</v>
      </c>
      <c r="J9" s="17">
        <v>0.26293523418496001</v>
      </c>
      <c r="K9" s="17">
        <v>0.18342943175437099</v>
      </c>
      <c r="L9" s="17">
        <v>0</v>
      </c>
    </row>
    <row r="10" spans="2:13" x14ac:dyDescent="0.35">
      <c r="B10" s="18" t="s">
        <v>136</v>
      </c>
      <c r="C10" s="17">
        <v>6.2764121151664201E-2</v>
      </c>
      <c r="D10" s="17">
        <v>8.3701152637841003E-2</v>
      </c>
      <c r="E10" s="17">
        <v>8.41876800088667E-2</v>
      </c>
      <c r="F10" s="17">
        <v>8.4025959306664302E-2</v>
      </c>
      <c r="G10" s="17">
        <v>9.6831270336810701E-2</v>
      </c>
      <c r="H10" s="17">
        <v>8.1985152366185907E-2</v>
      </c>
      <c r="I10" s="17">
        <v>0.117723495908822</v>
      </c>
      <c r="J10" s="17">
        <v>0.14276875128285799</v>
      </c>
      <c r="K10" s="17">
        <v>0.17569784076216299</v>
      </c>
      <c r="L10" s="17">
        <v>0</v>
      </c>
    </row>
    <row r="11" spans="2:13" x14ac:dyDescent="0.35">
      <c r="B11" s="18" t="s">
        <v>137</v>
      </c>
      <c r="C11" s="17">
        <v>6.1302022490371602E-2</v>
      </c>
      <c r="D11" s="17">
        <v>4.6921713063993301E-2</v>
      </c>
      <c r="E11" s="17">
        <v>5.04965051809683E-2</v>
      </c>
      <c r="F11" s="17">
        <v>6.8903334261991897E-2</v>
      </c>
      <c r="G11" s="17">
        <v>6.2203274255255403E-2</v>
      </c>
      <c r="H11" s="17">
        <v>8.4570509315166104E-2</v>
      </c>
      <c r="I11" s="17">
        <v>0.111219038549164</v>
      </c>
      <c r="J11" s="17">
        <v>0.116670802223759</v>
      </c>
      <c r="K11" s="17">
        <v>0.37408635108057398</v>
      </c>
      <c r="L11" s="17">
        <v>1</v>
      </c>
    </row>
    <row r="12" spans="2:13" x14ac:dyDescent="0.35">
      <c r="B12" s="18" t="s">
        <v>96</v>
      </c>
      <c r="C12" s="17">
        <v>3.7312734204937102E-2</v>
      </c>
      <c r="D12" s="17">
        <v>3.2078873195614199E-2</v>
      </c>
      <c r="E12" s="17">
        <v>4.9270732301647101E-2</v>
      </c>
      <c r="F12" s="17">
        <v>3.8764820804432998E-2</v>
      </c>
      <c r="G12" s="17">
        <v>6.94035328689422E-2</v>
      </c>
      <c r="H12" s="17">
        <v>3.7921379785572099E-2</v>
      </c>
      <c r="I12" s="17">
        <v>1.6935278623073102E-2</v>
      </c>
      <c r="J12" s="17">
        <v>4.5189978679135399E-2</v>
      </c>
      <c r="K12" s="17">
        <v>4.94567566518717E-2</v>
      </c>
      <c r="L12" s="17">
        <v>0</v>
      </c>
    </row>
    <row r="13" spans="2:13" x14ac:dyDescent="0.35">
      <c r="B13" s="23" t="s">
        <v>138</v>
      </c>
      <c r="C13" s="21">
        <v>0.63618032325259799</v>
      </c>
      <c r="D13" s="21">
        <v>0.65127368488570103</v>
      </c>
      <c r="E13" s="21">
        <v>0.56665053847273295</v>
      </c>
      <c r="F13" s="21">
        <v>0.56284360849750603</v>
      </c>
      <c r="G13" s="21">
        <v>0.51203091023401803</v>
      </c>
      <c r="H13" s="21">
        <v>0.57038587815416497</v>
      </c>
      <c r="I13" s="21">
        <v>0.55225358537037095</v>
      </c>
      <c r="J13" s="21">
        <v>0.43243523362928799</v>
      </c>
      <c r="K13" s="21">
        <v>0.217329619751021</v>
      </c>
      <c r="L13" s="21">
        <v>0</v>
      </c>
    </row>
    <row r="14" spans="2:13" x14ac:dyDescent="0.35">
      <c r="B14" s="23" t="s">
        <v>139</v>
      </c>
      <c r="C14" s="21">
        <v>0.124066143642036</v>
      </c>
      <c r="D14" s="21">
        <v>0.13062286570183401</v>
      </c>
      <c r="E14" s="21">
        <v>0.13468418518983499</v>
      </c>
      <c r="F14" s="21">
        <v>0.15292929356865601</v>
      </c>
      <c r="G14" s="21">
        <v>0.15903454459206601</v>
      </c>
      <c r="H14" s="21">
        <v>0.166555661681352</v>
      </c>
      <c r="I14" s="21">
        <v>0.22894253445798499</v>
      </c>
      <c r="J14" s="21">
        <v>0.25943955350661702</v>
      </c>
      <c r="K14" s="21">
        <v>0.54978419184273597</v>
      </c>
      <c r="L14" s="21">
        <v>1</v>
      </c>
    </row>
    <row r="15" spans="2:13" x14ac:dyDescent="0.35">
      <c r="B15" s="23" t="s">
        <v>113</v>
      </c>
      <c r="C15" s="22">
        <v>0.51211417961056305</v>
      </c>
      <c r="D15" s="22">
        <v>0.52065081918386702</v>
      </c>
      <c r="E15" s="22">
        <v>0.43196635328289801</v>
      </c>
      <c r="F15" s="22">
        <v>0.40991431492885</v>
      </c>
      <c r="G15" s="22">
        <v>0.35299636564195203</v>
      </c>
      <c r="H15" s="22">
        <v>0.40383021647281298</v>
      </c>
      <c r="I15" s="22">
        <v>0.32331105091238499</v>
      </c>
      <c r="J15" s="22">
        <v>0.172995680122672</v>
      </c>
      <c r="K15" s="22">
        <v>-0.33245457209171603</v>
      </c>
      <c r="L15" s="22">
        <v>-1</v>
      </c>
    </row>
    <row r="16" spans="2:13" x14ac:dyDescent="0.35">
      <c r="B16" s="16"/>
      <c r="C16" s="16"/>
      <c r="D16" s="16"/>
      <c r="E16" s="16"/>
      <c r="F16" s="16"/>
      <c r="G16" s="16"/>
      <c r="H16" s="16"/>
      <c r="I16" s="16"/>
      <c r="J16" s="16"/>
      <c r="K16" s="16"/>
      <c r="L16" s="16"/>
    </row>
    <row r="17" spans="2:2" x14ac:dyDescent="0.35">
      <c r="B17" t="s">
        <v>61</v>
      </c>
    </row>
    <row r="18" spans="2:2" x14ac:dyDescent="0.35">
      <c r="B18" t="s">
        <v>62</v>
      </c>
    </row>
    <row r="22" spans="2:2" x14ac:dyDescent="0.35">
      <c r="B22"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141</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133</v>
      </c>
      <c r="C9" s="17">
        <v>0.22311635062309801</v>
      </c>
      <c r="D9" s="17">
        <v>0.25477710698968098</v>
      </c>
      <c r="E9" s="17">
        <v>0.19042629217976301</v>
      </c>
      <c r="F9" s="17"/>
      <c r="G9" s="17">
        <v>0.19856152649418299</v>
      </c>
      <c r="H9" s="17">
        <v>0.165952902227503</v>
      </c>
      <c r="I9" s="17">
        <v>0.27036141567740102</v>
      </c>
      <c r="J9" s="17">
        <v>0.211421279808336</v>
      </c>
      <c r="K9" s="17">
        <v>0.25600958204518798</v>
      </c>
      <c r="L9" s="17">
        <v>0.210813981519996</v>
      </c>
      <c r="M9" s="17"/>
      <c r="N9" s="17">
        <v>0.20520824703417501</v>
      </c>
      <c r="O9" s="17">
        <v>0.216144269354903</v>
      </c>
      <c r="P9" s="17">
        <v>0.233033790870489</v>
      </c>
      <c r="Q9" s="17">
        <v>0.24583866363540699</v>
      </c>
      <c r="R9" s="17"/>
      <c r="S9" s="17">
        <v>0.20483872752554599</v>
      </c>
      <c r="T9" s="17">
        <v>0.26965950948623202</v>
      </c>
      <c r="U9" s="17">
        <v>0.180117954464633</v>
      </c>
      <c r="V9" s="17"/>
      <c r="W9" s="17">
        <v>0.209498960289144</v>
      </c>
      <c r="X9" s="17">
        <v>0.27961717479527598</v>
      </c>
      <c r="Y9" s="17">
        <v>0.23639259079791999</v>
      </c>
      <c r="Z9" s="17">
        <v>0.35124972082509298</v>
      </c>
      <c r="AA9" s="17">
        <v>0.16656742971524099</v>
      </c>
      <c r="AB9" s="17"/>
      <c r="AC9" s="17">
        <v>0.20866939755612701</v>
      </c>
      <c r="AD9" s="17">
        <v>0.26009989281606199</v>
      </c>
      <c r="AE9" s="17">
        <v>0.19116127672274599</v>
      </c>
    </row>
    <row r="10" spans="2:31" x14ac:dyDescent="0.35">
      <c r="B10" s="18" t="s">
        <v>134</v>
      </c>
      <c r="C10" s="17">
        <v>0.34726952753106799</v>
      </c>
      <c r="D10" s="17">
        <v>0.30828637995117197</v>
      </c>
      <c r="E10" s="17">
        <v>0.38445864594957402</v>
      </c>
      <c r="F10" s="17"/>
      <c r="G10" s="17">
        <v>0.32894141370781999</v>
      </c>
      <c r="H10" s="17">
        <v>0.39089688201658501</v>
      </c>
      <c r="I10" s="17">
        <v>0.30938161862357999</v>
      </c>
      <c r="J10" s="17">
        <v>0.42554825325491302</v>
      </c>
      <c r="K10" s="17">
        <v>0.35555465999234898</v>
      </c>
      <c r="L10" s="17">
        <v>0.30906957886548497</v>
      </c>
      <c r="M10" s="17"/>
      <c r="N10" s="17">
        <v>0.39333361568080499</v>
      </c>
      <c r="O10" s="17">
        <v>0.34432153432514701</v>
      </c>
      <c r="P10" s="17">
        <v>0.32967372506367398</v>
      </c>
      <c r="Q10" s="17">
        <v>0.30190007699738203</v>
      </c>
      <c r="R10" s="17"/>
      <c r="S10" s="17">
        <v>0.31368859804819799</v>
      </c>
      <c r="T10" s="17">
        <v>0.37491823599708202</v>
      </c>
      <c r="U10" s="17">
        <v>0.335104132439417</v>
      </c>
      <c r="V10" s="17"/>
      <c r="W10" s="17">
        <v>0.35119476431880797</v>
      </c>
      <c r="X10" s="17">
        <v>0.33143489420629901</v>
      </c>
      <c r="Y10" s="17">
        <v>0.39355951972346198</v>
      </c>
      <c r="Z10" s="17">
        <v>0.43513950140879398</v>
      </c>
      <c r="AA10" s="17">
        <v>0.32986060382702698</v>
      </c>
      <c r="AB10" s="17"/>
      <c r="AC10" s="17">
        <v>0.34575351644670899</v>
      </c>
      <c r="AD10" s="17">
        <v>0.39800902667651999</v>
      </c>
      <c r="AE10" s="17">
        <v>0.41084894969352198</v>
      </c>
    </row>
    <row r="11" spans="2:31" x14ac:dyDescent="0.35">
      <c r="B11" s="18" t="s">
        <v>135</v>
      </c>
      <c r="C11" s="17">
        <v>0.225137080378911</v>
      </c>
      <c r="D11" s="17">
        <v>0.22189618982353199</v>
      </c>
      <c r="E11" s="17">
        <v>0.22956267657134199</v>
      </c>
      <c r="F11" s="17"/>
      <c r="G11" s="17">
        <v>0.30503848712069598</v>
      </c>
      <c r="H11" s="17">
        <v>0.251934751156907</v>
      </c>
      <c r="I11" s="17">
        <v>0.226680625508204</v>
      </c>
      <c r="J11" s="17">
        <v>0.197728487876736</v>
      </c>
      <c r="K11" s="17">
        <v>0.172647648165451</v>
      </c>
      <c r="L11" s="17">
        <v>0.220493991736395</v>
      </c>
      <c r="M11" s="17"/>
      <c r="N11" s="17">
        <v>0.19450794837450699</v>
      </c>
      <c r="O11" s="17">
        <v>0.22836459800422201</v>
      </c>
      <c r="P11" s="17">
        <v>0.26847259418376701</v>
      </c>
      <c r="Q11" s="17">
        <v>0.234612283962566</v>
      </c>
      <c r="R11" s="17"/>
      <c r="S11" s="17">
        <v>0.21268027371284801</v>
      </c>
      <c r="T11" s="17">
        <v>0.199843516471476</v>
      </c>
      <c r="U11" s="17">
        <v>0.30358476657022399</v>
      </c>
      <c r="V11" s="17"/>
      <c r="W11" s="17">
        <v>0.18162956320430301</v>
      </c>
      <c r="X11" s="17">
        <v>0.221637137311607</v>
      </c>
      <c r="Y11" s="17">
        <v>0.224208811688594</v>
      </c>
      <c r="Z11" s="17">
        <v>0.124777349809164</v>
      </c>
      <c r="AA11" s="17">
        <v>0.30201865042003601</v>
      </c>
      <c r="AB11" s="17"/>
      <c r="AC11" s="17">
        <v>0.20652987129389</v>
      </c>
      <c r="AD11" s="17">
        <v>0.18160264319948</v>
      </c>
      <c r="AE11" s="17">
        <v>0.25551011152250003</v>
      </c>
    </row>
    <row r="12" spans="2:31" x14ac:dyDescent="0.35">
      <c r="B12" s="18" t="s">
        <v>136</v>
      </c>
      <c r="C12" s="17">
        <v>8.1985152366185907E-2</v>
      </c>
      <c r="D12" s="17">
        <v>9.8074088995586006E-2</v>
      </c>
      <c r="E12" s="17">
        <v>6.7046994797951204E-2</v>
      </c>
      <c r="F12" s="17"/>
      <c r="G12" s="17">
        <v>5.6199494793228097E-2</v>
      </c>
      <c r="H12" s="17">
        <v>7.5950052384448602E-2</v>
      </c>
      <c r="I12" s="17">
        <v>7.2482809332146694E-2</v>
      </c>
      <c r="J12" s="17">
        <v>6.1283488261218801E-2</v>
      </c>
      <c r="K12" s="17">
        <v>8.0357142857142905E-2</v>
      </c>
      <c r="L12" s="17">
        <v>0.124971218830863</v>
      </c>
      <c r="M12" s="17"/>
      <c r="N12" s="17">
        <v>0.10542417806404</v>
      </c>
      <c r="O12" s="17">
        <v>7.6373984090638905E-2</v>
      </c>
      <c r="P12" s="17">
        <v>6.7709170774818098E-2</v>
      </c>
      <c r="Q12" s="17">
        <v>6.7375192361146405E-2</v>
      </c>
      <c r="R12" s="17"/>
      <c r="S12" s="17">
        <v>0.10243311903544</v>
      </c>
      <c r="T12" s="17">
        <v>7.0968933044167196E-2</v>
      </c>
      <c r="U12" s="17">
        <v>5.8095232569762803E-2</v>
      </c>
      <c r="V12" s="17"/>
      <c r="W12" s="17">
        <v>9.8829407809195594E-2</v>
      </c>
      <c r="X12" s="17">
        <v>8.1866869099155498E-2</v>
      </c>
      <c r="Y12" s="17">
        <v>7.9759028997108294E-2</v>
      </c>
      <c r="Z12" s="17">
        <v>0</v>
      </c>
      <c r="AA12" s="17">
        <v>7.1640985798923695E-2</v>
      </c>
      <c r="AB12" s="17"/>
      <c r="AC12" s="17">
        <v>7.7982525759839494E-2</v>
      </c>
      <c r="AD12" s="17">
        <v>7.6834504465506701E-2</v>
      </c>
      <c r="AE12" s="17">
        <v>9.5842605717218296E-2</v>
      </c>
    </row>
    <row r="13" spans="2:31" x14ac:dyDescent="0.35">
      <c r="B13" s="18" t="s">
        <v>137</v>
      </c>
      <c r="C13" s="17">
        <v>8.4570509315166104E-2</v>
      </c>
      <c r="D13" s="17">
        <v>0.10755599958442599</v>
      </c>
      <c r="E13" s="17">
        <v>6.3038234936778403E-2</v>
      </c>
      <c r="F13" s="17"/>
      <c r="G13" s="17">
        <v>3.11566565037204E-2</v>
      </c>
      <c r="H13" s="17">
        <v>8.0133418568041806E-2</v>
      </c>
      <c r="I13" s="17">
        <v>7.2482809332146694E-2</v>
      </c>
      <c r="J13" s="17">
        <v>6.7054884150118399E-2</v>
      </c>
      <c r="K13" s="17">
        <v>0.107936955718111</v>
      </c>
      <c r="L13" s="17">
        <v>0.121395522123609</v>
      </c>
      <c r="M13" s="17"/>
      <c r="N13" s="17">
        <v>8.1821733342184497E-2</v>
      </c>
      <c r="O13" s="17">
        <v>9.4400731074921404E-2</v>
      </c>
      <c r="P13" s="17">
        <v>7.4579723021599098E-2</v>
      </c>
      <c r="Q13" s="17">
        <v>7.9975432630368201E-2</v>
      </c>
      <c r="R13" s="17"/>
      <c r="S13" s="17">
        <v>0.14502009363018001</v>
      </c>
      <c r="T13" s="17">
        <v>5.5141080818051497E-2</v>
      </c>
      <c r="U13" s="17">
        <v>6.7908744043069194E-2</v>
      </c>
      <c r="V13" s="17"/>
      <c r="W13" s="17">
        <v>0.14025859593035001</v>
      </c>
      <c r="X13" s="17">
        <v>5.3497874938268603E-2</v>
      </c>
      <c r="Y13" s="17">
        <v>3.58905205047646E-2</v>
      </c>
      <c r="Z13" s="17">
        <v>8.8833427956948902E-2</v>
      </c>
      <c r="AA13" s="17">
        <v>7.0386401014036301E-2</v>
      </c>
      <c r="AB13" s="17"/>
      <c r="AC13" s="17">
        <v>0.14007540807515001</v>
      </c>
      <c r="AD13" s="17">
        <v>4.7468694784370602E-2</v>
      </c>
      <c r="AE13" s="17">
        <v>1.81844691083697E-2</v>
      </c>
    </row>
    <row r="14" spans="2:31" x14ac:dyDescent="0.35">
      <c r="B14" s="18" t="s">
        <v>96</v>
      </c>
      <c r="C14" s="17">
        <v>3.7921379785572099E-2</v>
      </c>
      <c r="D14" s="17">
        <v>9.4102346556028203E-3</v>
      </c>
      <c r="E14" s="17">
        <v>6.5467155564590596E-2</v>
      </c>
      <c r="F14" s="17"/>
      <c r="G14" s="17">
        <v>8.0102421380352201E-2</v>
      </c>
      <c r="H14" s="17">
        <v>3.5131993646514599E-2</v>
      </c>
      <c r="I14" s="17">
        <v>4.8610721526521801E-2</v>
      </c>
      <c r="J14" s="17">
        <v>3.6963606648678003E-2</v>
      </c>
      <c r="K14" s="17">
        <v>2.7494011221757299E-2</v>
      </c>
      <c r="L14" s="17">
        <v>1.32557069236535E-2</v>
      </c>
      <c r="M14" s="17"/>
      <c r="N14" s="17">
        <v>1.9704277504288201E-2</v>
      </c>
      <c r="O14" s="17">
        <v>4.03948831501671E-2</v>
      </c>
      <c r="P14" s="17">
        <v>2.6530996085651799E-2</v>
      </c>
      <c r="Q14" s="17">
        <v>7.0298350413130595E-2</v>
      </c>
      <c r="R14" s="17"/>
      <c r="S14" s="17">
        <v>2.1339188047787502E-2</v>
      </c>
      <c r="T14" s="17">
        <v>2.9468724182990399E-2</v>
      </c>
      <c r="U14" s="17">
        <v>5.5189169912893001E-2</v>
      </c>
      <c r="V14" s="17"/>
      <c r="W14" s="17">
        <v>1.8588708448199699E-2</v>
      </c>
      <c r="X14" s="17">
        <v>3.1946049649392898E-2</v>
      </c>
      <c r="Y14" s="17">
        <v>3.0189528288151499E-2</v>
      </c>
      <c r="Z14" s="17">
        <v>0</v>
      </c>
      <c r="AA14" s="17">
        <v>5.9525929224735798E-2</v>
      </c>
      <c r="AB14" s="17"/>
      <c r="AC14" s="17">
        <v>2.09892808682846E-2</v>
      </c>
      <c r="AD14" s="17">
        <v>3.5985238058061003E-2</v>
      </c>
      <c r="AE14" s="17">
        <v>2.8452587235644301E-2</v>
      </c>
    </row>
    <row r="15" spans="2:31" x14ac:dyDescent="0.35">
      <c r="B15" s="18" t="s">
        <v>138</v>
      </c>
      <c r="C15" s="21">
        <v>0.57038587815416497</v>
      </c>
      <c r="D15" s="21">
        <v>0.56306348694085295</v>
      </c>
      <c r="E15" s="21">
        <v>0.57488493812933705</v>
      </c>
      <c r="F15" s="21"/>
      <c r="G15" s="21">
        <v>0.52750294020200295</v>
      </c>
      <c r="H15" s="21">
        <v>0.55684978424408804</v>
      </c>
      <c r="I15" s="21">
        <v>0.57974303430098095</v>
      </c>
      <c r="J15" s="21">
        <v>0.63696953306324799</v>
      </c>
      <c r="K15" s="21">
        <v>0.61156424203753701</v>
      </c>
      <c r="L15" s="21">
        <v>0.51988356038548</v>
      </c>
      <c r="M15" s="21"/>
      <c r="N15" s="21">
        <v>0.59854186271498</v>
      </c>
      <c r="O15" s="21">
        <v>0.56046580368004995</v>
      </c>
      <c r="P15" s="21">
        <v>0.56270751593416402</v>
      </c>
      <c r="Q15" s="21">
        <v>0.54773874063278905</v>
      </c>
      <c r="R15" s="21"/>
      <c r="S15" s="21">
        <v>0.51852732557374404</v>
      </c>
      <c r="T15" s="21">
        <v>0.64457774548331503</v>
      </c>
      <c r="U15" s="21">
        <v>0.51522208690405003</v>
      </c>
      <c r="V15" s="21"/>
      <c r="W15" s="21">
        <v>0.56069372460795197</v>
      </c>
      <c r="X15" s="21">
        <v>0.61105206900157605</v>
      </c>
      <c r="Y15" s="21">
        <v>0.629952110521381</v>
      </c>
      <c r="Z15" s="21">
        <v>0.78638922223388696</v>
      </c>
      <c r="AA15" s="21">
        <v>0.496428033542268</v>
      </c>
      <c r="AB15" s="21"/>
      <c r="AC15" s="21">
        <v>0.55442291400283605</v>
      </c>
      <c r="AD15" s="21">
        <v>0.65810891949258199</v>
      </c>
      <c r="AE15" s="21">
        <v>0.602010226416268</v>
      </c>
    </row>
    <row r="16" spans="2:31" x14ac:dyDescent="0.35">
      <c r="B16" s="18" t="s">
        <v>139</v>
      </c>
      <c r="C16" s="21">
        <v>0.166555661681352</v>
      </c>
      <c r="D16" s="21">
        <v>0.205630088580012</v>
      </c>
      <c r="E16" s="21">
        <v>0.13008522973473</v>
      </c>
      <c r="F16" s="21"/>
      <c r="G16" s="21">
        <v>8.73561512969485E-2</v>
      </c>
      <c r="H16" s="21">
        <v>0.15608347095249001</v>
      </c>
      <c r="I16" s="21">
        <v>0.144965618664293</v>
      </c>
      <c r="J16" s="21">
        <v>0.128338372411337</v>
      </c>
      <c r="K16" s="21">
        <v>0.188294098575254</v>
      </c>
      <c r="L16" s="21">
        <v>0.246366740954472</v>
      </c>
      <c r="M16" s="21"/>
      <c r="N16" s="21">
        <v>0.18724591140622501</v>
      </c>
      <c r="O16" s="21">
        <v>0.17077471516556</v>
      </c>
      <c r="P16" s="21">
        <v>0.14228889379641699</v>
      </c>
      <c r="Q16" s="21">
        <v>0.14735062499151499</v>
      </c>
      <c r="R16" s="21"/>
      <c r="S16" s="21">
        <v>0.24745321266562001</v>
      </c>
      <c r="T16" s="21">
        <v>0.12611001386221901</v>
      </c>
      <c r="U16" s="21">
        <v>0.126003976612832</v>
      </c>
      <c r="V16" s="21"/>
      <c r="W16" s="21">
        <v>0.239088003739545</v>
      </c>
      <c r="X16" s="21">
        <v>0.13536474403742399</v>
      </c>
      <c r="Y16" s="21">
        <v>0.11564954950187301</v>
      </c>
      <c r="Z16" s="21">
        <v>8.8833427956948902E-2</v>
      </c>
      <c r="AA16" s="21">
        <v>0.14202738681296001</v>
      </c>
      <c r="AB16" s="21"/>
      <c r="AC16" s="21">
        <v>0.218057933834989</v>
      </c>
      <c r="AD16" s="21">
        <v>0.124303199249877</v>
      </c>
      <c r="AE16" s="21">
        <v>0.11402707482558801</v>
      </c>
    </row>
    <row r="17" spans="2:31" x14ac:dyDescent="0.35">
      <c r="B17" s="18" t="s">
        <v>113</v>
      </c>
      <c r="C17" s="22">
        <v>0.40383021647281298</v>
      </c>
      <c r="D17" s="22">
        <v>0.35743339836084098</v>
      </c>
      <c r="E17" s="22">
        <v>0.44479970839460797</v>
      </c>
      <c r="F17" s="22"/>
      <c r="G17" s="22">
        <v>0.44014678890505499</v>
      </c>
      <c r="H17" s="22">
        <v>0.40076631329159801</v>
      </c>
      <c r="I17" s="22">
        <v>0.43477741563668698</v>
      </c>
      <c r="J17" s="22">
        <v>0.50863116065191105</v>
      </c>
      <c r="K17" s="22">
        <v>0.42327014346228298</v>
      </c>
      <c r="L17" s="22">
        <v>0.27351681943100797</v>
      </c>
      <c r="M17" s="22"/>
      <c r="N17" s="22">
        <v>0.41129595130875501</v>
      </c>
      <c r="O17" s="22">
        <v>0.38969108851449002</v>
      </c>
      <c r="P17" s="22">
        <v>0.420418622137746</v>
      </c>
      <c r="Q17" s="22">
        <v>0.40038811564127502</v>
      </c>
      <c r="R17" s="22"/>
      <c r="S17" s="22">
        <v>0.271074112908124</v>
      </c>
      <c r="T17" s="22">
        <v>0.51846773162109605</v>
      </c>
      <c r="U17" s="22">
        <v>0.389218110291218</v>
      </c>
      <c r="V17" s="22"/>
      <c r="W17" s="22">
        <v>0.321605720868407</v>
      </c>
      <c r="X17" s="22">
        <v>0.475687324964152</v>
      </c>
      <c r="Y17" s="22">
        <v>0.514302561019509</v>
      </c>
      <c r="Z17" s="22">
        <v>0.69755579427693803</v>
      </c>
      <c r="AA17" s="22">
        <v>0.35440064672930799</v>
      </c>
      <c r="AB17" s="22"/>
      <c r="AC17" s="22">
        <v>0.33636498016784699</v>
      </c>
      <c r="AD17" s="22">
        <v>0.53380572024270501</v>
      </c>
      <c r="AE17" s="22">
        <v>0.48798315159068001</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142</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133</v>
      </c>
      <c r="C9" s="17">
        <v>0.26697020598576199</v>
      </c>
      <c r="D9" s="17">
        <v>0.303177969692767</v>
      </c>
      <c r="E9" s="17">
        <v>0.230179612163567</v>
      </c>
      <c r="F9" s="17"/>
      <c r="G9" s="17">
        <v>0.23555582807725201</v>
      </c>
      <c r="H9" s="17">
        <v>0.16745560113532901</v>
      </c>
      <c r="I9" s="17">
        <v>0.25572152538353998</v>
      </c>
      <c r="J9" s="17">
        <v>0.26459814086537398</v>
      </c>
      <c r="K9" s="17">
        <v>0.305159625721937</v>
      </c>
      <c r="L9" s="17">
        <v>0.32600308631542602</v>
      </c>
      <c r="M9" s="17"/>
      <c r="N9" s="17">
        <v>0.27243984609813898</v>
      </c>
      <c r="O9" s="17">
        <v>0.25097271717599501</v>
      </c>
      <c r="P9" s="17">
        <v>0.27444230901970301</v>
      </c>
      <c r="Q9" s="17">
        <v>0.27296125175397601</v>
      </c>
      <c r="R9" s="17"/>
      <c r="S9" s="17">
        <v>0.26664547968538599</v>
      </c>
      <c r="T9" s="17">
        <v>0.326518860206096</v>
      </c>
      <c r="U9" s="17">
        <v>0.13460596558772001</v>
      </c>
      <c r="V9" s="17"/>
      <c r="W9" s="17">
        <v>0.29072412492584299</v>
      </c>
      <c r="X9" s="17">
        <v>0.28326156524572499</v>
      </c>
      <c r="Y9" s="17">
        <v>0.332425456319424</v>
      </c>
      <c r="Z9" s="17">
        <v>0.27066115584807399</v>
      </c>
      <c r="AA9" s="17">
        <v>0.16738855153207799</v>
      </c>
      <c r="AB9" s="17"/>
      <c r="AC9" s="17">
        <v>0.26011782922898202</v>
      </c>
      <c r="AD9" s="17">
        <v>0.28409653234927801</v>
      </c>
      <c r="AE9" s="17">
        <v>0.31554397348212998</v>
      </c>
    </row>
    <row r="10" spans="2:31" x14ac:dyDescent="0.35">
      <c r="B10" s="18" t="s">
        <v>134</v>
      </c>
      <c r="C10" s="17">
        <v>0.369210117266836</v>
      </c>
      <c r="D10" s="17">
        <v>0.347934751037553</v>
      </c>
      <c r="E10" s="17">
        <v>0.389557698778904</v>
      </c>
      <c r="F10" s="17"/>
      <c r="G10" s="17">
        <v>0.27388183061697602</v>
      </c>
      <c r="H10" s="17">
        <v>0.44710807185100798</v>
      </c>
      <c r="I10" s="17">
        <v>0.37275167080015598</v>
      </c>
      <c r="J10" s="17">
        <v>0.43709104503271201</v>
      </c>
      <c r="K10" s="17">
        <v>0.38384276978935999</v>
      </c>
      <c r="L10" s="17">
        <v>0.32411313414276499</v>
      </c>
      <c r="M10" s="17"/>
      <c r="N10" s="17">
        <v>0.40559636114106501</v>
      </c>
      <c r="O10" s="17">
        <v>0.38458671255836302</v>
      </c>
      <c r="P10" s="17">
        <v>0.37338698388603703</v>
      </c>
      <c r="Q10" s="17">
        <v>0.29718389165651699</v>
      </c>
      <c r="R10" s="17"/>
      <c r="S10" s="17">
        <v>0.37158710730591199</v>
      </c>
      <c r="T10" s="17">
        <v>0.37050235426688599</v>
      </c>
      <c r="U10" s="17">
        <v>0.40561825572803201</v>
      </c>
      <c r="V10" s="17"/>
      <c r="W10" s="17">
        <v>0.35784153458567902</v>
      </c>
      <c r="X10" s="17">
        <v>0.40582832960120402</v>
      </c>
      <c r="Y10" s="17">
        <v>0.38173924761126898</v>
      </c>
      <c r="Z10" s="17">
        <v>0.53130717960225005</v>
      </c>
      <c r="AA10" s="17">
        <v>0.36929091421073701</v>
      </c>
      <c r="AB10" s="17"/>
      <c r="AC10" s="17">
        <v>0.42597442466559499</v>
      </c>
      <c r="AD10" s="17">
        <v>0.41260098214670898</v>
      </c>
      <c r="AE10" s="17">
        <v>0.40132580668066797</v>
      </c>
    </row>
    <row r="11" spans="2:31" x14ac:dyDescent="0.35">
      <c r="B11" s="18" t="s">
        <v>135</v>
      </c>
      <c r="C11" s="17">
        <v>0.20244079890042899</v>
      </c>
      <c r="D11" s="17">
        <v>0.19073850038923701</v>
      </c>
      <c r="E11" s="17">
        <v>0.21484229468996299</v>
      </c>
      <c r="F11" s="17"/>
      <c r="G11" s="17">
        <v>0.29678293206914802</v>
      </c>
      <c r="H11" s="17">
        <v>0.21948342478615901</v>
      </c>
      <c r="I11" s="17">
        <v>0.190379500664034</v>
      </c>
      <c r="J11" s="17">
        <v>0.15953058317111601</v>
      </c>
      <c r="K11" s="17">
        <v>0.167432164695517</v>
      </c>
      <c r="L11" s="17">
        <v>0.19924401913093601</v>
      </c>
      <c r="M11" s="17"/>
      <c r="N11" s="17">
        <v>0.186980886158817</v>
      </c>
      <c r="O11" s="17">
        <v>0.19011874930790801</v>
      </c>
      <c r="P11" s="17">
        <v>0.222943058293438</v>
      </c>
      <c r="Q11" s="17">
        <v>0.22271094040755701</v>
      </c>
      <c r="R11" s="17"/>
      <c r="S11" s="17">
        <v>0.167314211126357</v>
      </c>
      <c r="T11" s="17">
        <v>0.18920385386929101</v>
      </c>
      <c r="U11" s="17">
        <v>0.26668857521554601</v>
      </c>
      <c r="V11" s="17"/>
      <c r="W11" s="17">
        <v>0.17359098802303299</v>
      </c>
      <c r="X11" s="17">
        <v>0.195755684166352</v>
      </c>
      <c r="Y11" s="17">
        <v>0.19526671120485201</v>
      </c>
      <c r="Z11" s="17">
        <v>0</v>
      </c>
      <c r="AA11" s="17">
        <v>0.25389150981083197</v>
      </c>
      <c r="AB11" s="17"/>
      <c r="AC11" s="17">
        <v>0.15218816503843999</v>
      </c>
      <c r="AD11" s="17">
        <v>0.17027365630500399</v>
      </c>
      <c r="AE11" s="17">
        <v>0.226778722621398</v>
      </c>
    </row>
    <row r="12" spans="2:31" x14ac:dyDescent="0.35">
      <c r="B12" s="18" t="s">
        <v>136</v>
      </c>
      <c r="C12" s="17">
        <v>6.2764121151664201E-2</v>
      </c>
      <c r="D12" s="17">
        <v>6.1800163578914102E-2</v>
      </c>
      <c r="E12" s="17">
        <v>6.4055834739137799E-2</v>
      </c>
      <c r="F12" s="17"/>
      <c r="G12" s="17">
        <v>0.10286543626509299</v>
      </c>
      <c r="H12" s="17">
        <v>3.0948627462921399E-2</v>
      </c>
      <c r="I12" s="17">
        <v>7.7651621401857704E-2</v>
      </c>
      <c r="J12" s="17">
        <v>6.1283488261218801E-2</v>
      </c>
      <c r="K12" s="17">
        <v>5.9495208977405803E-2</v>
      </c>
      <c r="L12" s="17">
        <v>4.78634902717993E-2</v>
      </c>
      <c r="M12" s="17"/>
      <c r="N12" s="17">
        <v>5.3551431281374198E-2</v>
      </c>
      <c r="O12" s="17">
        <v>8.38517446972947E-2</v>
      </c>
      <c r="P12" s="17">
        <v>5.5100382871934299E-2</v>
      </c>
      <c r="Q12" s="17">
        <v>6.1331782121039798E-2</v>
      </c>
      <c r="R12" s="17"/>
      <c r="S12" s="17">
        <v>6.6901045111115595E-2</v>
      </c>
      <c r="T12" s="17">
        <v>4.9315308489154802E-2</v>
      </c>
      <c r="U12" s="17">
        <v>9.0600498372534796E-2</v>
      </c>
      <c r="V12" s="17"/>
      <c r="W12" s="17">
        <v>6.4274566782005105E-2</v>
      </c>
      <c r="X12" s="17">
        <v>3.7540235143529901E-2</v>
      </c>
      <c r="Y12" s="17">
        <v>3.0189528288151499E-2</v>
      </c>
      <c r="Z12" s="17">
        <v>8.8833427956948902E-2</v>
      </c>
      <c r="AA12" s="17">
        <v>7.6772477257312996E-2</v>
      </c>
      <c r="AB12" s="17"/>
      <c r="AC12" s="17">
        <v>4.5157839311999202E-2</v>
      </c>
      <c r="AD12" s="17">
        <v>5.8355456392734803E-2</v>
      </c>
      <c r="AE12" s="17">
        <v>3.8167028107434102E-2</v>
      </c>
    </row>
    <row r="13" spans="2:31" x14ac:dyDescent="0.35">
      <c r="B13" s="18" t="s">
        <v>137</v>
      </c>
      <c r="C13" s="17">
        <v>6.1302022490371602E-2</v>
      </c>
      <c r="D13" s="17">
        <v>6.9410248668420299E-2</v>
      </c>
      <c r="E13" s="17">
        <v>5.3890891576362197E-2</v>
      </c>
      <c r="F13" s="17"/>
      <c r="G13" s="17">
        <v>1.43693732657608E-2</v>
      </c>
      <c r="H13" s="17">
        <v>9.9872281118066994E-2</v>
      </c>
      <c r="I13" s="17">
        <v>5.7962359394478802E-2</v>
      </c>
      <c r="J13" s="17">
        <v>4.9740696483419701E-2</v>
      </c>
      <c r="K13" s="17">
        <v>5.8786912041362799E-2</v>
      </c>
      <c r="L13" s="17">
        <v>7.9738449179987694E-2</v>
      </c>
      <c r="M13" s="17"/>
      <c r="N13" s="17">
        <v>6.1956213835621297E-2</v>
      </c>
      <c r="O13" s="17">
        <v>4.9345573728779499E-2</v>
      </c>
      <c r="P13" s="17">
        <v>5.7635742951702498E-2</v>
      </c>
      <c r="Q13" s="17">
        <v>7.1216640936083403E-2</v>
      </c>
      <c r="R13" s="17"/>
      <c r="S13" s="17">
        <v>0.102763820039944</v>
      </c>
      <c r="T13" s="17">
        <v>3.7274157021693503E-2</v>
      </c>
      <c r="U13" s="17">
        <v>4.7975055219294502E-2</v>
      </c>
      <c r="V13" s="17"/>
      <c r="W13" s="17">
        <v>8.2952036268286303E-2</v>
      </c>
      <c r="X13" s="17">
        <v>4.7803740688450301E-2</v>
      </c>
      <c r="Y13" s="17">
        <v>4.6289367547936201E-2</v>
      </c>
      <c r="Z13" s="17">
        <v>0</v>
      </c>
      <c r="AA13" s="17">
        <v>7.4377614916490906E-2</v>
      </c>
      <c r="AB13" s="17"/>
      <c r="AC13" s="17">
        <v>8.1068263752481898E-2</v>
      </c>
      <c r="AD13" s="17">
        <v>3.9049102539781597E-2</v>
      </c>
      <c r="AE13" s="17">
        <v>1.81844691083697E-2</v>
      </c>
    </row>
    <row r="14" spans="2:31" x14ac:dyDescent="0.35">
      <c r="B14" s="18" t="s">
        <v>96</v>
      </c>
      <c r="C14" s="17">
        <v>3.7312734204937102E-2</v>
      </c>
      <c r="D14" s="17">
        <v>2.6938366633108699E-2</v>
      </c>
      <c r="E14" s="17">
        <v>4.7473668052066001E-2</v>
      </c>
      <c r="F14" s="17"/>
      <c r="G14" s="17">
        <v>7.6544599705769906E-2</v>
      </c>
      <c r="H14" s="17">
        <v>3.5131993646514599E-2</v>
      </c>
      <c r="I14" s="17">
        <v>4.5533322355933797E-2</v>
      </c>
      <c r="J14" s="17">
        <v>2.7756046186159601E-2</v>
      </c>
      <c r="K14" s="17">
        <v>2.52833187744172E-2</v>
      </c>
      <c r="L14" s="17">
        <v>2.3037820959086099E-2</v>
      </c>
      <c r="M14" s="17"/>
      <c r="N14" s="17">
        <v>1.9475261484982999E-2</v>
      </c>
      <c r="O14" s="17">
        <v>4.1124502531660397E-2</v>
      </c>
      <c r="P14" s="17">
        <v>1.6491522977185501E-2</v>
      </c>
      <c r="Q14" s="17">
        <v>7.4595493124826204E-2</v>
      </c>
      <c r="R14" s="17"/>
      <c r="S14" s="17">
        <v>2.4788336731285901E-2</v>
      </c>
      <c r="T14" s="17">
        <v>2.7185466146877699E-2</v>
      </c>
      <c r="U14" s="17">
        <v>5.4511649876873097E-2</v>
      </c>
      <c r="V14" s="17"/>
      <c r="W14" s="17">
        <v>3.0616749415153501E-2</v>
      </c>
      <c r="X14" s="17">
        <v>2.9810445154739001E-2</v>
      </c>
      <c r="Y14" s="17">
        <v>1.40896890283667E-2</v>
      </c>
      <c r="Z14" s="17">
        <v>0.109198236592727</v>
      </c>
      <c r="AA14" s="17">
        <v>5.8278932272549801E-2</v>
      </c>
      <c r="AB14" s="17"/>
      <c r="AC14" s="17">
        <v>3.5493478002500502E-2</v>
      </c>
      <c r="AD14" s="17">
        <v>3.5624270266492397E-2</v>
      </c>
      <c r="AE14" s="17">
        <v>0</v>
      </c>
    </row>
    <row r="15" spans="2:31" x14ac:dyDescent="0.35">
      <c r="B15" s="18" t="s">
        <v>138</v>
      </c>
      <c r="C15" s="21">
        <v>0.63618032325259799</v>
      </c>
      <c r="D15" s="21">
        <v>0.65111272073032</v>
      </c>
      <c r="E15" s="21">
        <v>0.61973731094247098</v>
      </c>
      <c r="F15" s="21"/>
      <c r="G15" s="21">
        <v>0.50943765869422797</v>
      </c>
      <c r="H15" s="21">
        <v>0.61456367298633796</v>
      </c>
      <c r="I15" s="21">
        <v>0.62847319618369601</v>
      </c>
      <c r="J15" s="21">
        <v>0.70168918589808604</v>
      </c>
      <c r="K15" s="21">
        <v>0.68900239551129705</v>
      </c>
      <c r="L15" s="21">
        <v>0.65011622045819095</v>
      </c>
      <c r="M15" s="21"/>
      <c r="N15" s="21">
        <v>0.67803620723920399</v>
      </c>
      <c r="O15" s="21">
        <v>0.63555942973435697</v>
      </c>
      <c r="P15" s="21">
        <v>0.64782929290573998</v>
      </c>
      <c r="Q15" s="21">
        <v>0.57014514341049305</v>
      </c>
      <c r="R15" s="21"/>
      <c r="S15" s="21">
        <v>0.63823258699129803</v>
      </c>
      <c r="T15" s="21">
        <v>0.69702121447298204</v>
      </c>
      <c r="U15" s="21">
        <v>0.54022422131575099</v>
      </c>
      <c r="V15" s="21"/>
      <c r="W15" s="21">
        <v>0.64856565951152201</v>
      </c>
      <c r="X15" s="21">
        <v>0.68908989484692895</v>
      </c>
      <c r="Y15" s="21">
        <v>0.71416470393069298</v>
      </c>
      <c r="Z15" s="21">
        <v>0.80196833545032398</v>
      </c>
      <c r="AA15" s="21">
        <v>0.536679465742815</v>
      </c>
      <c r="AB15" s="21"/>
      <c r="AC15" s="21">
        <v>0.68609225389457795</v>
      </c>
      <c r="AD15" s="21">
        <v>0.69669751449598705</v>
      </c>
      <c r="AE15" s="21">
        <v>0.71686978016279801</v>
      </c>
    </row>
    <row r="16" spans="2:31" x14ac:dyDescent="0.35">
      <c r="B16" s="18" t="s">
        <v>139</v>
      </c>
      <c r="C16" s="21">
        <v>0.124066143642036</v>
      </c>
      <c r="D16" s="21">
        <v>0.13121041224733401</v>
      </c>
      <c r="E16" s="21">
        <v>0.1179467263155</v>
      </c>
      <c r="F16" s="21"/>
      <c r="G16" s="21">
        <v>0.117234809530854</v>
      </c>
      <c r="H16" s="21">
        <v>0.13082090858098799</v>
      </c>
      <c r="I16" s="21">
        <v>0.13561398079633599</v>
      </c>
      <c r="J16" s="21">
        <v>0.111024184744639</v>
      </c>
      <c r="K16" s="21">
        <v>0.118282121018769</v>
      </c>
      <c r="L16" s="21">
        <v>0.12760193945178699</v>
      </c>
      <c r="M16" s="21"/>
      <c r="N16" s="21">
        <v>0.115507645116995</v>
      </c>
      <c r="O16" s="21">
        <v>0.13319731842607399</v>
      </c>
      <c r="P16" s="21">
        <v>0.112736125823637</v>
      </c>
      <c r="Q16" s="21">
        <v>0.132548423057123</v>
      </c>
      <c r="R16" s="21"/>
      <c r="S16" s="21">
        <v>0.16966486515106</v>
      </c>
      <c r="T16" s="21">
        <v>8.6589465510848299E-2</v>
      </c>
      <c r="U16" s="21">
        <v>0.13857555359182899</v>
      </c>
      <c r="V16" s="21"/>
      <c r="W16" s="21">
        <v>0.14722660305029101</v>
      </c>
      <c r="X16" s="21">
        <v>8.5343975831980196E-2</v>
      </c>
      <c r="Y16" s="21">
        <v>7.6478895836087704E-2</v>
      </c>
      <c r="Z16" s="21">
        <v>8.8833427956948902E-2</v>
      </c>
      <c r="AA16" s="21">
        <v>0.15115009217380401</v>
      </c>
      <c r="AB16" s="21"/>
      <c r="AC16" s="21">
        <v>0.12622610306448101</v>
      </c>
      <c r="AD16" s="21">
        <v>9.7404558932516302E-2</v>
      </c>
      <c r="AE16" s="21">
        <v>5.6351497215803799E-2</v>
      </c>
    </row>
    <row r="17" spans="2:31" x14ac:dyDescent="0.35">
      <c r="B17" s="18" t="s">
        <v>113</v>
      </c>
      <c r="C17" s="22">
        <v>0.51211417961056305</v>
      </c>
      <c r="D17" s="22">
        <v>0.51990230848298502</v>
      </c>
      <c r="E17" s="22">
        <v>0.50179058462697101</v>
      </c>
      <c r="F17" s="22"/>
      <c r="G17" s="22">
        <v>0.392202849163375</v>
      </c>
      <c r="H17" s="22">
        <v>0.48374276440534902</v>
      </c>
      <c r="I17" s="22">
        <v>0.492859215387359</v>
      </c>
      <c r="J17" s="22">
        <v>0.590665001153448</v>
      </c>
      <c r="K17" s="22">
        <v>0.57072027449252805</v>
      </c>
      <c r="L17" s="22">
        <v>0.52251428100640396</v>
      </c>
      <c r="M17" s="22"/>
      <c r="N17" s="22">
        <v>0.56252856212220903</v>
      </c>
      <c r="O17" s="22">
        <v>0.50236211130828301</v>
      </c>
      <c r="P17" s="22">
        <v>0.53509316708210297</v>
      </c>
      <c r="Q17" s="22">
        <v>0.43759672035336999</v>
      </c>
      <c r="R17" s="22"/>
      <c r="S17" s="22">
        <v>0.46856772184023798</v>
      </c>
      <c r="T17" s="22">
        <v>0.61043174896213404</v>
      </c>
      <c r="U17" s="22">
        <v>0.40164866772392199</v>
      </c>
      <c r="V17" s="22"/>
      <c r="W17" s="22">
        <v>0.501339056461231</v>
      </c>
      <c r="X17" s="22">
        <v>0.60374591901494901</v>
      </c>
      <c r="Y17" s="22">
        <v>0.63768580809460496</v>
      </c>
      <c r="Z17" s="22">
        <v>0.71313490749337505</v>
      </c>
      <c r="AA17" s="22">
        <v>0.38552937356901101</v>
      </c>
      <c r="AB17" s="22"/>
      <c r="AC17" s="22">
        <v>0.55986615083009705</v>
      </c>
      <c r="AD17" s="22">
        <v>0.59929295556347095</v>
      </c>
      <c r="AE17" s="22">
        <v>0.660518282946994</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143</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133</v>
      </c>
      <c r="C9" s="17">
        <v>0.28812596348478098</v>
      </c>
      <c r="D9" s="17">
        <v>0.30712116667126599</v>
      </c>
      <c r="E9" s="17">
        <v>0.26795493661967901</v>
      </c>
      <c r="F9" s="17"/>
      <c r="G9" s="17">
        <v>0.29659114281487797</v>
      </c>
      <c r="H9" s="17">
        <v>0.27151124843698898</v>
      </c>
      <c r="I9" s="17">
        <v>0.38837754736548202</v>
      </c>
      <c r="J9" s="17">
        <v>0.280811395273735</v>
      </c>
      <c r="K9" s="17">
        <v>0.29764764816545097</v>
      </c>
      <c r="L9" s="17">
        <v>0.20197684357089299</v>
      </c>
      <c r="M9" s="17"/>
      <c r="N9" s="17">
        <v>0.28517636535148</v>
      </c>
      <c r="O9" s="17">
        <v>0.29597487774265901</v>
      </c>
      <c r="P9" s="17">
        <v>0.29259595078492801</v>
      </c>
      <c r="Q9" s="17">
        <v>0.27760233917301103</v>
      </c>
      <c r="R9" s="17"/>
      <c r="S9" s="17">
        <v>0.24503695743205101</v>
      </c>
      <c r="T9" s="17">
        <v>0.33524489728814399</v>
      </c>
      <c r="U9" s="17">
        <v>0.25978649725758601</v>
      </c>
      <c r="V9" s="17"/>
      <c r="W9" s="17">
        <v>0.25179417978781699</v>
      </c>
      <c r="X9" s="17">
        <v>0.342002003780772</v>
      </c>
      <c r="Y9" s="17">
        <v>0.34742468051848602</v>
      </c>
      <c r="Z9" s="17">
        <v>0.35949458380502303</v>
      </c>
      <c r="AA9" s="17">
        <v>0.22965159606294799</v>
      </c>
      <c r="AB9" s="17"/>
      <c r="AC9" s="17">
        <v>0.26738476445294801</v>
      </c>
      <c r="AD9" s="17">
        <v>0.34155736714551799</v>
      </c>
      <c r="AE9" s="17">
        <v>0.365434404245573</v>
      </c>
    </row>
    <row r="10" spans="2:31" x14ac:dyDescent="0.35">
      <c r="B10" s="18" t="s">
        <v>134</v>
      </c>
      <c r="C10" s="17">
        <v>0.363147721400921</v>
      </c>
      <c r="D10" s="17">
        <v>0.36677678286837601</v>
      </c>
      <c r="E10" s="17">
        <v>0.359592754472147</v>
      </c>
      <c r="F10" s="17"/>
      <c r="G10" s="17">
        <v>0.38158308682646602</v>
      </c>
      <c r="H10" s="17">
        <v>0.420505175841623</v>
      </c>
      <c r="I10" s="17">
        <v>0.287720384073271</v>
      </c>
      <c r="J10" s="17">
        <v>0.40466453621599102</v>
      </c>
      <c r="K10" s="17">
        <v>0.333361933879737</v>
      </c>
      <c r="L10" s="17">
        <v>0.38270371453632801</v>
      </c>
      <c r="M10" s="17"/>
      <c r="N10" s="17">
        <v>0.38970370458752301</v>
      </c>
      <c r="O10" s="17">
        <v>0.35832375617626</v>
      </c>
      <c r="P10" s="17">
        <v>0.38715613427510598</v>
      </c>
      <c r="Q10" s="17">
        <v>0.316107865106733</v>
      </c>
      <c r="R10" s="17"/>
      <c r="S10" s="17">
        <v>0.337278575501053</v>
      </c>
      <c r="T10" s="17">
        <v>0.356902855480491</v>
      </c>
      <c r="U10" s="17">
        <v>0.40033080124964399</v>
      </c>
      <c r="V10" s="17"/>
      <c r="W10" s="17">
        <v>0.36093161601243201</v>
      </c>
      <c r="X10" s="17">
        <v>0.37910165021729197</v>
      </c>
      <c r="Y10" s="17">
        <v>0.33794707098121701</v>
      </c>
      <c r="Z10" s="17">
        <v>0.124777349809164</v>
      </c>
      <c r="AA10" s="17">
        <v>0.36375098614142898</v>
      </c>
      <c r="AB10" s="17"/>
      <c r="AC10" s="17">
        <v>0.38625245817439502</v>
      </c>
      <c r="AD10" s="17">
        <v>0.38895080722196201</v>
      </c>
      <c r="AE10" s="17">
        <v>0.36352046429877999</v>
      </c>
    </row>
    <row r="11" spans="2:31" x14ac:dyDescent="0.35">
      <c r="B11" s="18" t="s">
        <v>135</v>
      </c>
      <c r="C11" s="17">
        <v>0.18602457621685001</v>
      </c>
      <c r="D11" s="17">
        <v>0.17519507224744299</v>
      </c>
      <c r="E11" s="17">
        <v>0.197493405928412</v>
      </c>
      <c r="F11" s="17"/>
      <c r="G11" s="17">
        <v>0.20700887080000099</v>
      </c>
      <c r="H11" s="17">
        <v>0.120951477305976</v>
      </c>
      <c r="I11" s="17">
        <v>0.16761283948606701</v>
      </c>
      <c r="J11" s="17">
        <v>0.16076488122805799</v>
      </c>
      <c r="K11" s="17">
        <v>0.20164405489850601</v>
      </c>
      <c r="L11" s="17">
        <v>0.230174001952794</v>
      </c>
      <c r="M11" s="17"/>
      <c r="N11" s="17">
        <v>0.169557706819155</v>
      </c>
      <c r="O11" s="17">
        <v>0.16795414713857101</v>
      </c>
      <c r="P11" s="17">
        <v>0.19675264399283601</v>
      </c>
      <c r="Q11" s="17">
        <v>0.224959285533679</v>
      </c>
      <c r="R11" s="17"/>
      <c r="S11" s="17">
        <v>0.220903787587931</v>
      </c>
      <c r="T11" s="17">
        <v>0.16682514570381901</v>
      </c>
      <c r="U11" s="17">
        <v>0.17700368272074099</v>
      </c>
      <c r="V11" s="17"/>
      <c r="W11" s="17">
        <v>0.187952358554731</v>
      </c>
      <c r="X11" s="17">
        <v>0.15488608839797899</v>
      </c>
      <c r="Y11" s="17">
        <v>0.18839342842627299</v>
      </c>
      <c r="Z11" s="17">
        <v>0.31769640183613701</v>
      </c>
      <c r="AA11" s="17">
        <v>0.22022458411406501</v>
      </c>
      <c r="AB11" s="17"/>
      <c r="AC11" s="17">
        <v>0.163466056166722</v>
      </c>
      <c r="AD11" s="17">
        <v>0.15824625385951199</v>
      </c>
      <c r="AE11" s="17">
        <v>0.177000615629124</v>
      </c>
    </row>
    <row r="12" spans="2:31" x14ac:dyDescent="0.35">
      <c r="B12" s="18" t="s">
        <v>136</v>
      </c>
      <c r="C12" s="17">
        <v>8.3701152637841003E-2</v>
      </c>
      <c r="D12" s="17">
        <v>7.3660957922884795E-2</v>
      </c>
      <c r="E12" s="17">
        <v>9.3813753366034994E-2</v>
      </c>
      <c r="F12" s="17"/>
      <c r="G12" s="17">
        <v>6.2175226440009099E-2</v>
      </c>
      <c r="H12" s="17">
        <v>0.10689867984737</v>
      </c>
      <c r="I12" s="17">
        <v>7.1377382704488707E-2</v>
      </c>
      <c r="J12" s="17">
        <v>7.2826280039017893E-2</v>
      </c>
      <c r="K12" s="17">
        <v>9.8922582650328703E-2</v>
      </c>
      <c r="L12" s="17">
        <v>8.5944866508166004E-2</v>
      </c>
      <c r="M12" s="17"/>
      <c r="N12" s="17">
        <v>9.3665010325877901E-2</v>
      </c>
      <c r="O12" s="17">
        <v>8.3182914225210097E-2</v>
      </c>
      <c r="P12" s="17">
        <v>8.3669180654991501E-2</v>
      </c>
      <c r="Q12" s="17">
        <v>7.3402885441965396E-2</v>
      </c>
      <c r="R12" s="17"/>
      <c r="S12" s="17">
        <v>9.8767016572710906E-2</v>
      </c>
      <c r="T12" s="17">
        <v>7.1619407476278901E-2</v>
      </c>
      <c r="U12" s="17">
        <v>9.3937180838672002E-2</v>
      </c>
      <c r="V12" s="17"/>
      <c r="W12" s="17">
        <v>0.105215590597716</v>
      </c>
      <c r="X12" s="17">
        <v>6.0243180582693998E-2</v>
      </c>
      <c r="Y12" s="17">
        <v>0.11363939927045499</v>
      </c>
      <c r="Z12" s="17">
        <v>8.8833427956948902E-2</v>
      </c>
      <c r="AA12" s="17">
        <v>9.7689155863177196E-2</v>
      </c>
      <c r="AB12" s="17"/>
      <c r="AC12" s="17">
        <v>9.6858101906648897E-2</v>
      </c>
      <c r="AD12" s="17">
        <v>6.1717211802729301E-2</v>
      </c>
      <c r="AE12" s="17">
        <v>9.4044515826523706E-2</v>
      </c>
    </row>
    <row r="13" spans="2:31" x14ac:dyDescent="0.35">
      <c r="B13" s="18" t="s">
        <v>137</v>
      </c>
      <c r="C13" s="17">
        <v>4.6921713063993301E-2</v>
      </c>
      <c r="D13" s="17">
        <v>5.5719585204857001E-2</v>
      </c>
      <c r="E13" s="17">
        <v>3.8765369545674298E-2</v>
      </c>
      <c r="F13" s="17"/>
      <c r="G13" s="17">
        <v>0</v>
      </c>
      <c r="H13" s="17">
        <v>3.7975026192224301E-2</v>
      </c>
      <c r="I13" s="17">
        <v>4.9716148154179803E-2</v>
      </c>
      <c r="J13" s="17">
        <v>3.1192210759778499E-2</v>
      </c>
      <c r="K13" s="17">
        <v>5.3571428571428603E-2</v>
      </c>
      <c r="L13" s="17">
        <v>8.4157018154538896E-2</v>
      </c>
      <c r="M13" s="17"/>
      <c r="N13" s="17">
        <v>4.59004694088537E-2</v>
      </c>
      <c r="O13" s="17">
        <v>6.3823072636973094E-2</v>
      </c>
      <c r="P13" s="17">
        <v>1.70315059592657E-2</v>
      </c>
      <c r="Q13" s="17">
        <v>5.0205030920252101E-2</v>
      </c>
      <c r="R13" s="17"/>
      <c r="S13" s="17">
        <v>8.6892016417015605E-2</v>
      </c>
      <c r="T13" s="17">
        <v>3.5456848245971201E-2</v>
      </c>
      <c r="U13" s="17">
        <v>1.4587765394167E-2</v>
      </c>
      <c r="V13" s="17"/>
      <c r="W13" s="17">
        <v>7.4935159928034595E-2</v>
      </c>
      <c r="X13" s="17">
        <v>3.0055708904758199E-2</v>
      </c>
      <c r="Y13" s="17">
        <v>1.2595420803570101E-2</v>
      </c>
      <c r="Z13" s="17">
        <v>0</v>
      </c>
      <c r="AA13" s="17">
        <v>2.13642505476264E-2</v>
      </c>
      <c r="AB13" s="17"/>
      <c r="AC13" s="17">
        <v>6.3995705286205906E-2</v>
      </c>
      <c r="AD13" s="17">
        <v>1.91594615356445E-2</v>
      </c>
      <c r="AE13" s="17">
        <v>0</v>
      </c>
    </row>
    <row r="14" spans="2:31" x14ac:dyDescent="0.35">
      <c r="B14" s="18" t="s">
        <v>96</v>
      </c>
      <c r="C14" s="17">
        <v>3.2078873195614199E-2</v>
      </c>
      <c r="D14" s="17">
        <v>2.1526435085173299E-2</v>
      </c>
      <c r="E14" s="17">
        <v>4.2379780068052701E-2</v>
      </c>
      <c r="F14" s="17"/>
      <c r="G14" s="17">
        <v>5.2641673118645801E-2</v>
      </c>
      <c r="H14" s="17">
        <v>4.2158392375817498E-2</v>
      </c>
      <c r="I14" s="17">
        <v>3.5195698216511903E-2</v>
      </c>
      <c r="J14" s="17">
        <v>4.9740696483419701E-2</v>
      </c>
      <c r="K14" s="17">
        <v>1.4852351834548701E-2</v>
      </c>
      <c r="L14" s="17">
        <v>1.50435552772806E-2</v>
      </c>
      <c r="M14" s="17"/>
      <c r="N14" s="17">
        <v>1.59967435071105E-2</v>
      </c>
      <c r="O14" s="17">
        <v>3.0741232080327301E-2</v>
      </c>
      <c r="P14" s="17">
        <v>2.2794584332872899E-2</v>
      </c>
      <c r="Q14" s="17">
        <v>5.7722593824359299E-2</v>
      </c>
      <c r="R14" s="17"/>
      <c r="S14" s="17">
        <v>1.1121646489238701E-2</v>
      </c>
      <c r="T14" s="17">
        <v>3.3950845805296198E-2</v>
      </c>
      <c r="U14" s="17">
        <v>5.43540725391903E-2</v>
      </c>
      <c r="V14" s="17"/>
      <c r="W14" s="17">
        <v>1.91710951192696E-2</v>
      </c>
      <c r="X14" s="17">
        <v>3.3711368116504402E-2</v>
      </c>
      <c r="Y14" s="17">
        <v>0</v>
      </c>
      <c r="Z14" s="17">
        <v>0.109198236592727</v>
      </c>
      <c r="AA14" s="17">
        <v>6.7319427270754698E-2</v>
      </c>
      <c r="AB14" s="17"/>
      <c r="AC14" s="17">
        <v>2.2042914013080301E-2</v>
      </c>
      <c r="AD14" s="17">
        <v>3.0368898434633099E-2</v>
      </c>
      <c r="AE14" s="17">
        <v>0</v>
      </c>
    </row>
    <row r="15" spans="2:31" x14ac:dyDescent="0.35">
      <c r="B15" s="18" t="s">
        <v>138</v>
      </c>
      <c r="C15" s="21">
        <v>0.65127368488570103</v>
      </c>
      <c r="D15" s="21">
        <v>0.67389794953964199</v>
      </c>
      <c r="E15" s="21">
        <v>0.62754769109182595</v>
      </c>
      <c r="F15" s="21"/>
      <c r="G15" s="21">
        <v>0.678174229641344</v>
      </c>
      <c r="H15" s="21">
        <v>0.69201642427861199</v>
      </c>
      <c r="I15" s="21">
        <v>0.67609793143875196</v>
      </c>
      <c r="J15" s="21">
        <v>0.68547593148972596</v>
      </c>
      <c r="K15" s="21">
        <v>0.63100958204518798</v>
      </c>
      <c r="L15" s="21">
        <v>0.58468055810722097</v>
      </c>
      <c r="M15" s="21"/>
      <c r="N15" s="21">
        <v>0.67488006993900196</v>
      </c>
      <c r="O15" s="21">
        <v>0.65429863391891896</v>
      </c>
      <c r="P15" s="21">
        <v>0.67975208506003404</v>
      </c>
      <c r="Q15" s="21">
        <v>0.59371020427974397</v>
      </c>
      <c r="R15" s="21"/>
      <c r="S15" s="21">
        <v>0.58231553293310401</v>
      </c>
      <c r="T15" s="21">
        <v>0.69214775276863505</v>
      </c>
      <c r="U15" s="21">
        <v>0.66011729850723</v>
      </c>
      <c r="V15" s="21"/>
      <c r="W15" s="21">
        <v>0.612725795800249</v>
      </c>
      <c r="X15" s="21">
        <v>0.72110365399806398</v>
      </c>
      <c r="Y15" s="21">
        <v>0.68537175149970198</v>
      </c>
      <c r="Z15" s="21">
        <v>0.48427193361418702</v>
      </c>
      <c r="AA15" s="21">
        <v>0.59340258220437703</v>
      </c>
      <c r="AB15" s="21"/>
      <c r="AC15" s="21">
        <v>0.65363722262734303</v>
      </c>
      <c r="AD15" s="21">
        <v>0.73050817436748094</v>
      </c>
      <c r="AE15" s="21">
        <v>0.72895486854435299</v>
      </c>
    </row>
    <row r="16" spans="2:31" x14ac:dyDescent="0.35">
      <c r="B16" s="18" t="s">
        <v>139</v>
      </c>
      <c r="C16" s="21">
        <v>0.13062286570183401</v>
      </c>
      <c r="D16" s="21">
        <v>0.129380543127742</v>
      </c>
      <c r="E16" s="21">
        <v>0.13257912291170901</v>
      </c>
      <c r="F16" s="21"/>
      <c r="G16" s="21">
        <v>6.2175226440009099E-2</v>
      </c>
      <c r="H16" s="21">
        <v>0.14487370603959401</v>
      </c>
      <c r="I16" s="21">
        <v>0.121093530858669</v>
      </c>
      <c r="J16" s="21">
        <v>0.10401849079879601</v>
      </c>
      <c r="K16" s="21">
        <v>0.15249401122175699</v>
      </c>
      <c r="L16" s="21">
        <v>0.17010188466270501</v>
      </c>
      <c r="M16" s="21"/>
      <c r="N16" s="21">
        <v>0.13956547973473199</v>
      </c>
      <c r="O16" s="21">
        <v>0.147005986862183</v>
      </c>
      <c r="P16" s="21">
        <v>0.100700686614257</v>
      </c>
      <c r="Q16" s="21">
        <v>0.123607916362217</v>
      </c>
      <c r="R16" s="21"/>
      <c r="S16" s="21">
        <v>0.185659032989727</v>
      </c>
      <c r="T16" s="21">
        <v>0.10707625572225</v>
      </c>
      <c r="U16" s="21">
        <v>0.108524946232839</v>
      </c>
      <c r="V16" s="21"/>
      <c r="W16" s="21">
        <v>0.180150750525751</v>
      </c>
      <c r="X16" s="21">
        <v>9.0298889487452197E-2</v>
      </c>
      <c r="Y16" s="21">
        <v>0.12623482007402501</v>
      </c>
      <c r="Z16" s="21">
        <v>8.8833427956948902E-2</v>
      </c>
      <c r="AA16" s="21">
        <v>0.119053406410804</v>
      </c>
      <c r="AB16" s="21"/>
      <c r="AC16" s="21">
        <v>0.160853807192855</v>
      </c>
      <c r="AD16" s="21">
        <v>8.0876673338373797E-2</v>
      </c>
      <c r="AE16" s="21">
        <v>9.4044515826523706E-2</v>
      </c>
    </row>
    <row r="17" spans="2:31" x14ac:dyDescent="0.35">
      <c r="B17" s="18" t="s">
        <v>113</v>
      </c>
      <c r="C17" s="22">
        <v>0.52065081918386702</v>
      </c>
      <c r="D17" s="22">
        <v>0.54451740641190005</v>
      </c>
      <c r="E17" s="22">
        <v>0.49496856818011598</v>
      </c>
      <c r="F17" s="22"/>
      <c r="G17" s="22">
        <v>0.61599900320133505</v>
      </c>
      <c r="H17" s="22">
        <v>0.54714271823901806</v>
      </c>
      <c r="I17" s="22">
        <v>0.55500440058008405</v>
      </c>
      <c r="J17" s="22">
        <v>0.58145744069092897</v>
      </c>
      <c r="K17" s="22">
        <v>0.47851557082343099</v>
      </c>
      <c r="L17" s="22">
        <v>0.41457867344451599</v>
      </c>
      <c r="M17" s="22"/>
      <c r="N17" s="22">
        <v>0.53531459020427097</v>
      </c>
      <c r="O17" s="22">
        <v>0.50729264705673505</v>
      </c>
      <c r="P17" s="22">
        <v>0.57905139844577702</v>
      </c>
      <c r="Q17" s="22">
        <v>0.47010228791752701</v>
      </c>
      <c r="R17" s="22"/>
      <c r="S17" s="22">
        <v>0.39665649994337698</v>
      </c>
      <c r="T17" s="22">
        <v>0.58507149704638495</v>
      </c>
      <c r="U17" s="22">
        <v>0.55159235227439096</v>
      </c>
      <c r="V17" s="22"/>
      <c r="W17" s="22">
        <v>0.43257504527449803</v>
      </c>
      <c r="X17" s="22">
        <v>0.63080476451061196</v>
      </c>
      <c r="Y17" s="22">
        <v>0.559136931425677</v>
      </c>
      <c r="Z17" s="22">
        <v>0.39543850565723798</v>
      </c>
      <c r="AA17" s="22">
        <v>0.474349175793573</v>
      </c>
      <c r="AB17" s="22"/>
      <c r="AC17" s="22">
        <v>0.492783415434488</v>
      </c>
      <c r="AD17" s="22">
        <v>0.64963150102910705</v>
      </c>
      <c r="AE17" s="22">
        <v>0.63491035271782903</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144</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133</v>
      </c>
      <c r="C9" s="17">
        <v>0.136732124029144</v>
      </c>
      <c r="D9" s="17">
        <v>0.14982717766189099</v>
      </c>
      <c r="E9" s="17">
        <v>0.123053679692212</v>
      </c>
      <c r="F9" s="17"/>
      <c r="G9" s="17">
        <v>0.211652901490128</v>
      </c>
      <c r="H9" s="17">
        <v>0.138009672580234</v>
      </c>
      <c r="I9" s="17">
        <v>0.20194199178730701</v>
      </c>
      <c r="J9" s="17">
        <v>0.100582326225178</v>
      </c>
      <c r="K9" s="17">
        <v>0.104932164695517</v>
      </c>
      <c r="L9" s="17">
        <v>8.2369169800911704E-2</v>
      </c>
      <c r="M9" s="17"/>
      <c r="N9" s="17">
        <v>0.15750178134259099</v>
      </c>
      <c r="O9" s="17">
        <v>0.13002646384688901</v>
      </c>
      <c r="P9" s="17">
        <v>0.113752447030798</v>
      </c>
      <c r="Q9" s="17">
        <v>0.12840706930610099</v>
      </c>
      <c r="R9" s="17"/>
      <c r="S9" s="17">
        <v>0.107694721543914</v>
      </c>
      <c r="T9" s="17">
        <v>0.14539936839563</v>
      </c>
      <c r="U9" s="17">
        <v>0.14051706084366</v>
      </c>
      <c r="V9" s="17"/>
      <c r="W9" s="17">
        <v>0.12292687518100499</v>
      </c>
      <c r="X9" s="17">
        <v>0.156161694920154</v>
      </c>
      <c r="Y9" s="17">
        <v>0.16061666473990399</v>
      </c>
      <c r="Z9" s="17">
        <v>0.19291905202697299</v>
      </c>
      <c r="AA9" s="17">
        <v>0.11564656733185601</v>
      </c>
      <c r="AB9" s="17"/>
      <c r="AC9" s="17">
        <v>0.14449563814513799</v>
      </c>
      <c r="AD9" s="17">
        <v>0.156502131508892</v>
      </c>
      <c r="AE9" s="17">
        <v>0.14730490414552999</v>
      </c>
    </row>
    <row r="10" spans="2:31" x14ac:dyDescent="0.35">
      <c r="B10" s="18" t="s">
        <v>134</v>
      </c>
      <c r="C10" s="17">
        <v>0.29570310960014501</v>
      </c>
      <c r="D10" s="17">
        <v>0.27181266349983702</v>
      </c>
      <c r="E10" s="17">
        <v>0.31640030563016203</v>
      </c>
      <c r="F10" s="17"/>
      <c r="G10" s="17">
        <v>0.33861305359661498</v>
      </c>
      <c r="H10" s="17">
        <v>0.38387048328728202</v>
      </c>
      <c r="I10" s="17">
        <v>0.30950105897977298</v>
      </c>
      <c r="J10" s="17">
        <v>0.36407953383221398</v>
      </c>
      <c r="K10" s="17">
        <v>0.25963686836461403</v>
      </c>
      <c r="L10" s="17">
        <v>0.19219472953546099</v>
      </c>
      <c r="M10" s="17"/>
      <c r="N10" s="17">
        <v>0.29404595665948402</v>
      </c>
      <c r="O10" s="17">
        <v>0.30446218623192201</v>
      </c>
      <c r="P10" s="17">
        <v>0.35077900882806401</v>
      </c>
      <c r="Q10" s="17">
        <v>0.253164928362833</v>
      </c>
      <c r="R10" s="17"/>
      <c r="S10" s="17">
        <v>0.26303309321893498</v>
      </c>
      <c r="T10" s="17">
        <v>0.33925135702675802</v>
      </c>
      <c r="U10" s="17">
        <v>0.21841325542314799</v>
      </c>
      <c r="V10" s="17"/>
      <c r="W10" s="17">
        <v>0.29945809933815698</v>
      </c>
      <c r="X10" s="17">
        <v>0.32082219299228398</v>
      </c>
      <c r="Y10" s="17">
        <v>0.29493086501168497</v>
      </c>
      <c r="Z10" s="17">
        <v>0.202519453630265</v>
      </c>
      <c r="AA10" s="17">
        <v>0.23172044425400401</v>
      </c>
      <c r="AB10" s="17"/>
      <c r="AC10" s="17">
        <v>0.31508297590358803</v>
      </c>
      <c r="AD10" s="17">
        <v>0.37672020272022699</v>
      </c>
      <c r="AE10" s="17">
        <v>0.13013241448013599</v>
      </c>
    </row>
    <row r="11" spans="2:31" x14ac:dyDescent="0.35">
      <c r="B11" s="18" t="s">
        <v>135</v>
      </c>
      <c r="C11" s="17">
        <v>0.26293523418496001</v>
      </c>
      <c r="D11" s="17">
        <v>0.268286453193465</v>
      </c>
      <c r="E11" s="17">
        <v>0.259348197766547</v>
      </c>
      <c r="F11" s="17"/>
      <c r="G11" s="17">
        <v>0.24997890402985201</v>
      </c>
      <c r="H11" s="17">
        <v>0.217980725878333</v>
      </c>
      <c r="I11" s="17">
        <v>0.23910966254674901</v>
      </c>
      <c r="J11" s="17">
        <v>0.28333185775049602</v>
      </c>
      <c r="K11" s="17">
        <v>0.240363131635386</v>
      </c>
      <c r="L11" s="17">
        <v>0.32947667920364698</v>
      </c>
      <c r="M11" s="17"/>
      <c r="N11" s="17">
        <v>0.237358978184143</v>
      </c>
      <c r="O11" s="17">
        <v>0.26640616994029598</v>
      </c>
      <c r="P11" s="17">
        <v>0.278416057569008</v>
      </c>
      <c r="Q11" s="17">
        <v>0.28259146027444099</v>
      </c>
      <c r="R11" s="17"/>
      <c r="S11" s="17">
        <v>0.231715196788741</v>
      </c>
      <c r="T11" s="17">
        <v>0.267712635098735</v>
      </c>
      <c r="U11" s="17">
        <v>0.314760047990641</v>
      </c>
      <c r="V11" s="17"/>
      <c r="W11" s="17">
        <v>0.22433131574194001</v>
      </c>
      <c r="X11" s="17">
        <v>0.27432584415056499</v>
      </c>
      <c r="Y11" s="17">
        <v>0.28436673197395401</v>
      </c>
      <c r="Z11" s="17">
        <v>0.19427459065033501</v>
      </c>
      <c r="AA11" s="17">
        <v>0.298144671252706</v>
      </c>
      <c r="AB11" s="17"/>
      <c r="AC11" s="17">
        <v>0.22186050110552399</v>
      </c>
      <c r="AD11" s="17">
        <v>0.21584258148583699</v>
      </c>
      <c r="AE11" s="17">
        <v>0.43037808209093298</v>
      </c>
    </row>
    <row r="12" spans="2:31" x14ac:dyDescent="0.35">
      <c r="B12" s="18" t="s">
        <v>136</v>
      </c>
      <c r="C12" s="17">
        <v>0.14276875128285799</v>
      </c>
      <c r="D12" s="17">
        <v>0.130089646364203</v>
      </c>
      <c r="E12" s="17">
        <v>0.15575657834484999</v>
      </c>
      <c r="F12" s="17"/>
      <c r="G12" s="17">
        <v>9.6889704618311798E-2</v>
      </c>
      <c r="H12" s="17">
        <v>8.2976451113751501E-2</v>
      </c>
      <c r="I12" s="17">
        <v>0.11174189299071199</v>
      </c>
      <c r="J12" s="17">
        <v>0.12600314109605601</v>
      </c>
      <c r="K12" s="17">
        <v>0.19342378040597699</v>
      </c>
      <c r="L12" s="17">
        <v>0.20008689139823299</v>
      </c>
      <c r="M12" s="17"/>
      <c r="N12" s="17">
        <v>0.15498862698587201</v>
      </c>
      <c r="O12" s="17">
        <v>0.13474913117701801</v>
      </c>
      <c r="P12" s="17">
        <v>0.123282269311611</v>
      </c>
      <c r="Q12" s="17">
        <v>0.15103982763196999</v>
      </c>
      <c r="R12" s="17"/>
      <c r="S12" s="17">
        <v>0.17546798269972499</v>
      </c>
      <c r="T12" s="17">
        <v>0.12492753055859999</v>
      </c>
      <c r="U12" s="17">
        <v>0.165351415008821</v>
      </c>
      <c r="V12" s="17"/>
      <c r="W12" s="17">
        <v>0.158088348528308</v>
      </c>
      <c r="X12" s="17">
        <v>0.112634147600123</v>
      </c>
      <c r="Y12" s="17">
        <v>0.16722171962743701</v>
      </c>
      <c r="Z12" s="17">
        <v>0.12342181118580201</v>
      </c>
      <c r="AA12" s="17">
        <v>0.180001872369184</v>
      </c>
      <c r="AB12" s="17"/>
      <c r="AC12" s="17">
        <v>0.161461214030832</v>
      </c>
      <c r="AD12" s="17">
        <v>0.115035423242275</v>
      </c>
      <c r="AE12" s="17">
        <v>0.184815427569126</v>
      </c>
    </row>
    <row r="13" spans="2:31" x14ac:dyDescent="0.35">
      <c r="B13" s="18" t="s">
        <v>137</v>
      </c>
      <c r="C13" s="17">
        <v>0.116670802223759</v>
      </c>
      <c r="D13" s="17">
        <v>0.15141179050650899</v>
      </c>
      <c r="E13" s="17">
        <v>8.4060880804677607E-2</v>
      </c>
      <c r="F13" s="17"/>
      <c r="G13" s="17">
        <v>2.0345104912541899E-2</v>
      </c>
      <c r="H13" s="17">
        <v>0.10689867984737</v>
      </c>
      <c r="I13" s="17">
        <v>7.2482809332146694E-2</v>
      </c>
      <c r="J13" s="17">
        <v>7.8597675927917499E-2</v>
      </c>
      <c r="K13" s="17">
        <v>0.17114525265415401</v>
      </c>
      <c r="L13" s="17">
        <v>0.19587253006174801</v>
      </c>
      <c r="M13" s="17"/>
      <c r="N13" s="17">
        <v>0.13016872832110099</v>
      </c>
      <c r="O13" s="17">
        <v>0.120314372155698</v>
      </c>
      <c r="P13" s="17">
        <v>9.2453016221740902E-2</v>
      </c>
      <c r="Q13" s="17">
        <v>0.10658721905914301</v>
      </c>
      <c r="R13" s="17"/>
      <c r="S13" s="17">
        <v>0.18782384116522099</v>
      </c>
      <c r="T13" s="17">
        <v>9.4580348039846301E-2</v>
      </c>
      <c r="U13" s="17">
        <v>7.1668541042939807E-2</v>
      </c>
      <c r="V13" s="17"/>
      <c r="W13" s="17">
        <v>0.160945561257757</v>
      </c>
      <c r="X13" s="17">
        <v>9.9372520774225606E-2</v>
      </c>
      <c r="Y13" s="17">
        <v>7.8774329618653799E-2</v>
      </c>
      <c r="Z13" s="17">
        <v>8.8833427956948902E-2</v>
      </c>
      <c r="AA13" s="17">
        <v>9.2721229159508603E-2</v>
      </c>
      <c r="AB13" s="17"/>
      <c r="AC13" s="17">
        <v>0.120927243026811</v>
      </c>
      <c r="AD13" s="17">
        <v>9.3394976369188601E-2</v>
      </c>
      <c r="AE13" s="17">
        <v>8.5015965205444299E-2</v>
      </c>
    </row>
    <row r="14" spans="2:31" x14ac:dyDescent="0.35">
      <c r="B14" s="18" t="s">
        <v>96</v>
      </c>
      <c r="C14" s="17">
        <v>4.5189978679135399E-2</v>
      </c>
      <c r="D14" s="17">
        <v>2.8572268774093499E-2</v>
      </c>
      <c r="E14" s="17">
        <v>6.1380357761551999E-2</v>
      </c>
      <c r="F14" s="17"/>
      <c r="G14" s="17">
        <v>8.2520331352551005E-2</v>
      </c>
      <c r="H14" s="17">
        <v>7.0263987293029101E-2</v>
      </c>
      <c r="I14" s="17">
        <v>6.5222584363312699E-2</v>
      </c>
      <c r="J14" s="17">
        <v>4.7405465168138997E-2</v>
      </c>
      <c r="K14" s="17">
        <v>3.0498802244351499E-2</v>
      </c>
      <c r="L14" s="17">
        <v>0</v>
      </c>
      <c r="M14" s="17"/>
      <c r="N14" s="17">
        <v>2.5935928506808599E-2</v>
      </c>
      <c r="O14" s="17">
        <v>4.4041676648175702E-2</v>
      </c>
      <c r="P14" s="17">
        <v>4.1317201038778499E-2</v>
      </c>
      <c r="Q14" s="17">
        <v>7.8209495365511403E-2</v>
      </c>
      <c r="R14" s="17"/>
      <c r="S14" s="17">
        <v>3.4265164583463799E-2</v>
      </c>
      <c r="T14" s="17">
        <v>2.8128760880430901E-2</v>
      </c>
      <c r="U14" s="17">
        <v>8.9289679690790505E-2</v>
      </c>
      <c r="V14" s="17"/>
      <c r="W14" s="17">
        <v>3.42497999528329E-2</v>
      </c>
      <c r="X14" s="17">
        <v>3.66835995626483E-2</v>
      </c>
      <c r="Y14" s="17">
        <v>1.40896890283667E-2</v>
      </c>
      <c r="Z14" s="17">
        <v>0.198031664549676</v>
      </c>
      <c r="AA14" s="17">
        <v>8.1765215632741403E-2</v>
      </c>
      <c r="AB14" s="17"/>
      <c r="AC14" s="17">
        <v>3.6172427788107697E-2</v>
      </c>
      <c r="AD14" s="17">
        <v>4.2504684673579103E-2</v>
      </c>
      <c r="AE14" s="17">
        <v>2.2353206508829299E-2</v>
      </c>
    </row>
    <row r="15" spans="2:31" x14ac:dyDescent="0.35">
      <c r="B15" s="18" t="s">
        <v>138</v>
      </c>
      <c r="C15" s="21">
        <v>0.43243523362928799</v>
      </c>
      <c r="D15" s="21">
        <v>0.42163984116172898</v>
      </c>
      <c r="E15" s="21">
        <v>0.43945398532237301</v>
      </c>
      <c r="F15" s="21"/>
      <c r="G15" s="21">
        <v>0.55026595508674403</v>
      </c>
      <c r="H15" s="21">
        <v>0.52188015586751602</v>
      </c>
      <c r="I15" s="21">
        <v>0.51144305076707997</v>
      </c>
      <c r="J15" s="21">
        <v>0.46466186005739102</v>
      </c>
      <c r="K15" s="21">
        <v>0.364569033060131</v>
      </c>
      <c r="L15" s="21">
        <v>0.27456389933637199</v>
      </c>
      <c r="M15" s="21"/>
      <c r="N15" s="21">
        <v>0.45154773800207498</v>
      </c>
      <c r="O15" s="21">
        <v>0.43448865007881199</v>
      </c>
      <c r="P15" s="21">
        <v>0.46453145585886202</v>
      </c>
      <c r="Q15" s="21">
        <v>0.38157199766893402</v>
      </c>
      <c r="R15" s="21"/>
      <c r="S15" s="21">
        <v>0.370727814762849</v>
      </c>
      <c r="T15" s="21">
        <v>0.48465072542238802</v>
      </c>
      <c r="U15" s="21">
        <v>0.35893031626680799</v>
      </c>
      <c r="V15" s="21"/>
      <c r="W15" s="21">
        <v>0.42238497451916202</v>
      </c>
      <c r="X15" s="21">
        <v>0.47698388791243901</v>
      </c>
      <c r="Y15" s="21">
        <v>0.45554752975158902</v>
      </c>
      <c r="Z15" s="21">
        <v>0.39543850565723798</v>
      </c>
      <c r="AA15" s="21">
        <v>0.34736701158585997</v>
      </c>
      <c r="AB15" s="21"/>
      <c r="AC15" s="21">
        <v>0.45957861404872602</v>
      </c>
      <c r="AD15" s="21">
        <v>0.53322233422912002</v>
      </c>
      <c r="AE15" s="21">
        <v>0.27743731862566701</v>
      </c>
    </row>
    <row r="16" spans="2:31" x14ac:dyDescent="0.35">
      <c r="B16" s="18" t="s">
        <v>139</v>
      </c>
      <c r="C16" s="21">
        <v>0.25943955350661702</v>
      </c>
      <c r="D16" s="21">
        <v>0.281501436870712</v>
      </c>
      <c r="E16" s="21">
        <v>0.23981745914952801</v>
      </c>
      <c r="F16" s="21"/>
      <c r="G16" s="21">
        <v>0.117234809530854</v>
      </c>
      <c r="H16" s="21">
        <v>0.18987513096112099</v>
      </c>
      <c r="I16" s="21">
        <v>0.18422470232285801</v>
      </c>
      <c r="J16" s="21">
        <v>0.20460081702397401</v>
      </c>
      <c r="K16" s="21">
        <v>0.364569033060131</v>
      </c>
      <c r="L16" s="21">
        <v>0.39595942145998098</v>
      </c>
      <c r="M16" s="21"/>
      <c r="N16" s="21">
        <v>0.285157355306973</v>
      </c>
      <c r="O16" s="21">
        <v>0.25506350333271699</v>
      </c>
      <c r="P16" s="21">
        <v>0.215735285533352</v>
      </c>
      <c r="Q16" s="21">
        <v>0.25762704669111403</v>
      </c>
      <c r="R16" s="21"/>
      <c r="S16" s="21">
        <v>0.36329182386494602</v>
      </c>
      <c r="T16" s="21">
        <v>0.219507878598446</v>
      </c>
      <c r="U16" s="21">
        <v>0.23701995605176099</v>
      </c>
      <c r="V16" s="21"/>
      <c r="W16" s="21">
        <v>0.319033909786065</v>
      </c>
      <c r="X16" s="21">
        <v>0.21200666837434901</v>
      </c>
      <c r="Y16" s="21">
        <v>0.24599604924609</v>
      </c>
      <c r="Z16" s="21">
        <v>0.21225523914275099</v>
      </c>
      <c r="AA16" s="21">
        <v>0.272723101528693</v>
      </c>
      <c r="AB16" s="21"/>
      <c r="AC16" s="21">
        <v>0.28238845705764298</v>
      </c>
      <c r="AD16" s="21">
        <v>0.20843039961146401</v>
      </c>
      <c r="AE16" s="21">
        <v>0.26983139277457002</v>
      </c>
    </row>
    <row r="17" spans="2:31" x14ac:dyDescent="0.35">
      <c r="B17" s="18" t="s">
        <v>113</v>
      </c>
      <c r="C17" s="22">
        <v>0.172995680122672</v>
      </c>
      <c r="D17" s="22">
        <v>0.14013840429101701</v>
      </c>
      <c r="E17" s="22">
        <v>0.199636526172846</v>
      </c>
      <c r="F17" s="22"/>
      <c r="G17" s="22">
        <v>0.43303114555589001</v>
      </c>
      <c r="H17" s="22">
        <v>0.332005024906395</v>
      </c>
      <c r="I17" s="22">
        <v>0.32721834844422198</v>
      </c>
      <c r="J17" s="22">
        <v>0.26006104303341698</v>
      </c>
      <c r="K17" s="22">
        <v>0</v>
      </c>
      <c r="L17" s="22">
        <v>-0.121395522123609</v>
      </c>
      <c r="M17" s="22"/>
      <c r="N17" s="22">
        <v>0.16639038269510201</v>
      </c>
      <c r="O17" s="22">
        <v>0.179425146746095</v>
      </c>
      <c r="P17" s="22">
        <v>0.24879617032550999</v>
      </c>
      <c r="Q17" s="22">
        <v>0.12394495097782</v>
      </c>
      <c r="R17" s="22"/>
      <c r="S17" s="22">
        <v>7.4359908979039196E-3</v>
      </c>
      <c r="T17" s="22">
        <v>0.26514284682394201</v>
      </c>
      <c r="U17" s="22">
        <v>0.121910360215047</v>
      </c>
      <c r="V17" s="22"/>
      <c r="W17" s="22">
        <v>0.10335106473309801</v>
      </c>
      <c r="X17" s="22">
        <v>0.26497721953809</v>
      </c>
      <c r="Y17" s="22">
        <v>0.20955148050549899</v>
      </c>
      <c r="Z17" s="22">
        <v>0.18318326651448699</v>
      </c>
      <c r="AA17" s="22">
        <v>7.4643910057167195E-2</v>
      </c>
      <c r="AB17" s="22"/>
      <c r="AC17" s="22">
        <v>0.17719015699108301</v>
      </c>
      <c r="AD17" s="22">
        <v>0.32479193461765599</v>
      </c>
      <c r="AE17" s="22">
        <v>7.6059258510965998E-3</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145</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133</v>
      </c>
      <c r="C9" s="17">
        <v>0.20027531108785601</v>
      </c>
      <c r="D9" s="17">
        <v>0.242501571935787</v>
      </c>
      <c r="E9" s="17">
        <v>0.157325973994447</v>
      </c>
      <c r="F9" s="17"/>
      <c r="G9" s="17">
        <v>0.222464453081307</v>
      </c>
      <c r="H9" s="17">
        <v>0.16042920240602601</v>
      </c>
      <c r="I9" s="17">
        <v>0.26408717698003198</v>
      </c>
      <c r="J9" s="17">
        <v>0.143265462399879</v>
      </c>
      <c r="K9" s="17">
        <v>0.20022746102642</v>
      </c>
      <c r="L9" s="17">
        <v>0.19050898500086699</v>
      </c>
      <c r="M9" s="17"/>
      <c r="N9" s="17">
        <v>0.19938430197631499</v>
      </c>
      <c r="O9" s="17">
        <v>0.19654976349626599</v>
      </c>
      <c r="P9" s="17">
        <v>0.220267891829629</v>
      </c>
      <c r="Q9" s="17">
        <v>0.187233256670023</v>
      </c>
      <c r="R9" s="17"/>
      <c r="S9" s="17">
        <v>0.16452706004719</v>
      </c>
      <c r="T9" s="17">
        <v>0.24580911771087199</v>
      </c>
      <c r="U9" s="17">
        <v>0.13738545407609001</v>
      </c>
      <c r="V9" s="17"/>
      <c r="W9" s="17">
        <v>0.176311582854732</v>
      </c>
      <c r="X9" s="17">
        <v>0.23668871579393699</v>
      </c>
      <c r="Y9" s="17">
        <v>0.23989700925413401</v>
      </c>
      <c r="Z9" s="17">
        <v>0.48427193361418702</v>
      </c>
      <c r="AA9" s="17">
        <v>0.14484899524727601</v>
      </c>
      <c r="AB9" s="17"/>
      <c r="AC9" s="17">
        <v>0.18722815800407899</v>
      </c>
      <c r="AD9" s="17">
        <v>0.25356083429632098</v>
      </c>
      <c r="AE9" s="17">
        <v>0.18461177029662601</v>
      </c>
    </row>
    <row r="10" spans="2:31" x14ac:dyDescent="0.35">
      <c r="B10" s="18" t="s">
        <v>134</v>
      </c>
      <c r="C10" s="17">
        <v>0.36637522738487699</v>
      </c>
      <c r="D10" s="17">
        <v>0.36450154056218098</v>
      </c>
      <c r="E10" s="17">
        <v>0.36811270592164302</v>
      </c>
      <c r="F10" s="17"/>
      <c r="G10" s="17">
        <v>0.37318944520748598</v>
      </c>
      <c r="H10" s="17">
        <v>0.39508024820017801</v>
      </c>
      <c r="I10" s="17">
        <v>0.35097099589365399</v>
      </c>
      <c r="J10" s="17">
        <v>0.37580755677149302</v>
      </c>
      <c r="K10" s="17">
        <v>0.359353549590197</v>
      </c>
      <c r="L10" s="17">
        <v>0.35787804522361399</v>
      </c>
      <c r="M10" s="17"/>
      <c r="N10" s="17">
        <v>0.44010747820670498</v>
      </c>
      <c r="O10" s="17">
        <v>0.29549341540485902</v>
      </c>
      <c r="P10" s="17">
        <v>0.34767334197625899</v>
      </c>
      <c r="Q10" s="17">
        <v>0.35787690471949202</v>
      </c>
      <c r="R10" s="17"/>
      <c r="S10" s="17">
        <v>0.34060199140534198</v>
      </c>
      <c r="T10" s="17">
        <v>0.376387259264788</v>
      </c>
      <c r="U10" s="17">
        <v>0.36841169064735502</v>
      </c>
      <c r="V10" s="17"/>
      <c r="W10" s="17">
        <v>0.38754206447078698</v>
      </c>
      <c r="X10" s="17">
        <v>0.32169984819938302</v>
      </c>
      <c r="Y10" s="17">
        <v>0.4487078107718</v>
      </c>
      <c r="Z10" s="17">
        <v>0.19291905202697299</v>
      </c>
      <c r="AA10" s="17">
        <v>0.37592096550028598</v>
      </c>
      <c r="AB10" s="17"/>
      <c r="AC10" s="17">
        <v>0.44271072018312202</v>
      </c>
      <c r="AD10" s="17">
        <v>0.365711854948923</v>
      </c>
      <c r="AE10" s="17">
        <v>0.44706610088044701</v>
      </c>
    </row>
    <row r="11" spans="2:31" x14ac:dyDescent="0.35">
      <c r="B11" s="18" t="s">
        <v>135</v>
      </c>
      <c r="C11" s="17">
        <v>0.24939454403578501</v>
      </c>
      <c r="D11" s="17">
        <v>0.23872070952041399</v>
      </c>
      <c r="E11" s="17">
        <v>0.261085650704171</v>
      </c>
      <c r="F11" s="17"/>
      <c r="G11" s="17">
        <v>0.25125690229966702</v>
      </c>
      <c r="H11" s="17">
        <v>0.25327508479479</v>
      </c>
      <c r="I11" s="17">
        <v>0.17893644989695401</v>
      </c>
      <c r="J11" s="17">
        <v>0.285533724267172</v>
      </c>
      <c r="K11" s="17">
        <v>0.24699520897740601</v>
      </c>
      <c r="L11" s="17">
        <v>0.28697673399272899</v>
      </c>
      <c r="M11" s="17"/>
      <c r="N11" s="17">
        <v>0.20882814360979099</v>
      </c>
      <c r="O11" s="17">
        <v>0.29964843820582499</v>
      </c>
      <c r="P11" s="17">
        <v>0.26140568812031401</v>
      </c>
      <c r="Q11" s="17">
        <v>0.247299561684762</v>
      </c>
      <c r="R11" s="17"/>
      <c r="S11" s="17">
        <v>0.28848858112706599</v>
      </c>
      <c r="T11" s="17">
        <v>0.218196745910441</v>
      </c>
      <c r="U11" s="17">
        <v>0.28346629522416</v>
      </c>
      <c r="V11" s="17"/>
      <c r="W11" s="17">
        <v>0.23385177847240099</v>
      </c>
      <c r="X11" s="17">
        <v>0.278909048311407</v>
      </c>
      <c r="Y11" s="17">
        <v>0.20120094992295101</v>
      </c>
      <c r="Z11" s="17">
        <v>0.32280901435884002</v>
      </c>
      <c r="AA11" s="17">
        <v>0.25723915663514901</v>
      </c>
      <c r="AB11" s="17"/>
      <c r="AC11" s="17">
        <v>0.18217404928911199</v>
      </c>
      <c r="AD11" s="17">
        <v>0.22125509876063201</v>
      </c>
      <c r="AE11" s="17">
        <v>0.19925360194094399</v>
      </c>
    </row>
    <row r="12" spans="2:31" x14ac:dyDescent="0.35">
      <c r="B12" s="18" t="s">
        <v>136</v>
      </c>
      <c r="C12" s="17">
        <v>8.41876800088667E-2</v>
      </c>
      <c r="D12" s="17">
        <v>7.3408551776087697E-2</v>
      </c>
      <c r="E12" s="17">
        <v>9.5011285255338196E-2</v>
      </c>
      <c r="F12" s="17"/>
      <c r="G12" s="17">
        <v>5.8617404765426803E-2</v>
      </c>
      <c r="H12" s="17">
        <v>9.00028498430544E-2</v>
      </c>
      <c r="I12" s="17">
        <v>9.8326869680701603E-2</v>
      </c>
      <c r="J12" s="17">
        <v>7.2826280039017893E-2</v>
      </c>
      <c r="K12" s="17">
        <v>9.1496406733054397E-2</v>
      </c>
      <c r="L12" s="17">
        <v>8.49998904218357E-2</v>
      </c>
      <c r="M12" s="17"/>
      <c r="N12" s="17">
        <v>8.99459465144576E-2</v>
      </c>
      <c r="O12" s="17">
        <v>0.10294874575796401</v>
      </c>
      <c r="P12" s="17">
        <v>6.9309359921930699E-2</v>
      </c>
      <c r="Q12" s="17">
        <v>5.80141219614939E-2</v>
      </c>
      <c r="R12" s="17"/>
      <c r="S12" s="17">
        <v>8.7801187875913803E-2</v>
      </c>
      <c r="T12" s="17">
        <v>8.8445322842153104E-2</v>
      </c>
      <c r="U12" s="17">
        <v>8.2138863338734505E-2</v>
      </c>
      <c r="V12" s="17"/>
      <c r="W12" s="17">
        <v>0.103648422721116</v>
      </c>
      <c r="X12" s="17">
        <v>8.1437987977764401E-2</v>
      </c>
      <c r="Y12" s="17">
        <v>6.5399130727974999E-2</v>
      </c>
      <c r="Z12" s="17">
        <v>0</v>
      </c>
      <c r="AA12" s="17">
        <v>8.4061374452679902E-2</v>
      </c>
      <c r="AB12" s="17"/>
      <c r="AC12" s="17">
        <v>6.00959833839039E-2</v>
      </c>
      <c r="AD12" s="17">
        <v>7.2091099036181105E-2</v>
      </c>
      <c r="AE12" s="17">
        <v>8.1893794920769106E-2</v>
      </c>
    </row>
    <row r="13" spans="2:31" x14ac:dyDescent="0.35">
      <c r="B13" s="18" t="s">
        <v>137</v>
      </c>
      <c r="C13" s="17">
        <v>5.04965051809683E-2</v>
      </c>
      <c r="D13" s="17">
        <v>4.5592588519202497E-2</v>
      </c>
      <c r="E13" s="17">
        <v>5.5492145134752299E-2</v>
      </c>
      <c r="F13" s="17"/>
      <c r="G13" s="17">
        <v>2.6320836559322901E-2</v>
      </c>
      <c r="H13" s="17">
        <v>5.2027823650830099E-2</v>
      </c>
      <c r="I13" s="17">
        <v>5.4884960223890798E-2</v>
      </c>
      <c r="J13" s="17">
        <v>5.8948256945938103E-2</v>
      </c>
      <c r="K13" s="17">
        <v>6.25E-2</v>
      </c>
      <c r="L13" s="17">
        <v>4.5130665831841797E-2</v>
      </c>
      <c r="M13" s="17"/>
      <c r="N13" s="17">
        <v>3.4975043181614603E-2</v>
      </c>
      <c r="O13" s="17">
        <v>6.07182288172756E-2</v>
      </c>
      <c r="P13" s="17">
        <v>5.62553004793864E-2</v>
      </c>
      <c r="Q13" s="17">
        <v>5.7611914381551901E-2</v>
      </c>
      <c r="R13" s="17"/>
      <c r="S13" s="17">
        <v>7.4586091981358196E-2</v>
      </c>
      <c r="T13" s="17">
        <v>3.6471298579538201E-2</v>
      </c>
      <c r="U13" s="17">
        <v>5.13638092950717E-2</v>
      </c>
      <c r="V13" s="17"/>
      <c r="W13" s="17">
        <v>5.9372679870692301E-2</v>
      </c>
      <c r="X13" s="17">
        <v>3.7885447649230401E-2</v>
      </c>
      <c r="Y13" s="17">
        <v>4.47950993231397E-2</v>
      </c>
      <c r="Z13" s="17">
        <v>0</v>
      </c>
      <c r="AA13" s="17">
        <v>5.3603776636070202E-2</v>
      </c>
      <c r="AB13" s="17"/>
      <c r="AC13" s="17">
        <v>8.29563368931647E-2</v>
      </c>
      <c r="AD13" s="17">
        <v>3.00008384250911E-2</v>
      </c>
      <c r="AE13" s="17">
        <v>6.4821525452383705E-2</v>
      </c>
    </row>
    <row r="14" spans="2:31" x14ac:dyDescent="0.35">
      <c r="B14" s="18" t="s">
        <v>96</v>
      </c>
      <c r="C14" s="17">
        <v>4.9270732301647101E-2</v>
      </c>
      <c r="D14" s="17">
        <v>3.5275037686327199E-2</v>
      </c>
      <c r="E14" s="17">
        <v>6.2972238989649695E-2</v>
      </c>
      <c r="F14" s="17"/>
      <c r="G14" s="17">
        <v>6.8150958086790198E-2</v>
      </c>
      <c r="H14" s="17">
        <v>4.9184791105120397E-2</v>
      </c>
      <c r="I14" s="17">
        <v>5.2793547324767799E-2</v>
      </c>
      <c r="J14" s="17">
        <v>6.3618719576499505E-2</v>
      </c>
      <c r="K14" s="17">
        <v>3.94273736729229E-2</v>
      </c>
      <c r="L14" s="17">
        <v>3.4505679529112397E-2</v>
      </c>
      <c r="M14" s="17"/>
      <c r="N14" s="17">
        <v>2.6759086511116199E-2</v>
      </c>
      <c r="O14" s="17">
        <v>4.4641408317811201E-2</v>
      </c>
      <c r="P14" s="17">
        <v>4.50884176724815E-2</v>
      </c>
      <c r="Q14" s="17">
        <v>9.1964240582677506E-2</v>
      </c>
      <c r="R14" s="17"/>
      <c r="S14" s="17">
        <v>4.3995087563130003E-2</v>
      </c>
      <c r="T14" s="17">
        <v>3.4690255692207399E-2</v>
      </c>
      <c r="U14" s="17">
        <v>7.7233887418588901E-2</v>
      </c>
      <c r="V14" s="17"/>
      <c r="W14" s="17">
        <v>3.92734716102714E-2</v>
      </c>
      <c r="X14" s="17">
        <v>4.3378952068277701E-2</v>
      </c>
      <c r="Y14" s="17">
        <v>0</v>
      </c>
      <c r="Z14" s="17">
        <v>0</v>
      </c>
      <c r="AA14" s="17">
        <v>8.43257315285382E-2</v>
      </c>
      <c r="AB14" s="17"/>
      <c r="AC14" s="17">
        <v>4.4834752246618398E-2</v>
      </c>
      <c r="AD14" s="17">
        <v>5.7380274532851598E-2</v>
      </c>
      <c r="AE14" s="17">
        <v>2.2353206508829299E-2</v>
      </c>
    </row>
    <row r="15" spans="2:31" x14ac:dyDescent="0.35">
      <c r="B15" s="18" t="s">
        <v>138</v>
      </c>
      <c r="C15" s="21">
        <v>0.56665053847273295</v>
      </c>
      <c r="D15" s="21">
        <v>0.60700311249796801</v>
      </c>
      <c r="E15" s="21">
        <v>0.52543867991608895</v>
      </c>
      <c r="F15" s="21"/>
      <c r="G15" s="21">
        <v>0.595653898288793</v>
      </c>
      <c r="H15" s="21">
        <v>0.55550945060620505</v>
      </c>
      <c r="I15" s="21">
        <v>0.61505817287368503</v>
      </c>
      <c r="J15" s="21">
        <v>0.51907301917137205</v>
      </c>
      <c r="K15" s="21">
        <v>0.55958101061661703</v>
      </c>
      <c r="L15" s="21">
        <v>0.54838703022448099</v>
      </c>
      <c r="M15" s="21"/>
      <c r="N15" s="21">
        <v>0.63949178018302</v>
      </c>
      <c r="O15" s="21">
        <v>0.49204317890112498</v>
      </c>
      <c r="P15" s="21">
        <v>0.56794123380588801</v>
      </c>
      <c r="Q15" s="21">
        <v>0.54511016138951496</v>
      </c>
      <c r="R15" s="21"/>
      <c r="S15" s="21">
        <v>0.50512905145253195</v>
      </c>
      <c r="T15" s="21">
        <v>0.62219637697565999</v>
      </c>
      <c r="U15" s="21">
        <v>0.50579714472344495</v>
      </c>
      <c r="V15" s="21"/>
      <c r="W15" s="21">
        <v>0.56385364732551901</v>
      </c>
      <c r="X15" s="21">
        <v>0.55838856399332104</v>
      </c>
      <c r="Y15" s="21">
        <v>0.68860482002593404</v>
      </c>
      <c r="Z15" s="21">
        <v>0.67719098564115998</v>
      </c>
      <c r="AA15" s="21">
        <v>0.52076996074756199</v>
      </c>
      <c r="AB15" s="21"/>
      <c r="AC15" s="21">
        <v>0.62993887818720096</v>
      </c>
      <c r="AD15" s="21">
        <v>0.61927268924524403</v>
      </c>
      <c r="AE15" s="21">
        <v>0.63167787117707397</v>
      </c>
    </row>
    <row r="16" spans="2:31" x14ac:dyDescent="0.35">
      <c r="B16" s="18" t="s">
        <v>139</v>
      </c>
      <c r="C16" s="21">
        <v>0.13468418518983499</v>
      </c>
      <c r="D16" s="21">
        <v>0.11900114029529001</v>
      </c>
      <c r="E16" s="21">
        <v>0.15050343039009101</v>
      </c>
      <c r="F16" s="21"/>
      <c r="G16" s="21">
        <v>8.4938241324749697E-2</v>
      </c>
      <c r="H16" s="21">
        <v>0.14203067349388401</v>
      </c>
      <c r="I16" s="21">
        <v>0.15321182990459201</v>
      </c>
      <c r="J16" s="21">
        <v>0.131774536984956</v>
      </c>
      <c r="K16" s="21">
        <v>0.15399640673305401</v>
      </c>
      <c r="L16" s="21">
        <v>0.130130556253678</v>
      </c>
      <c r="M16" s="21"/>
      <c r="N16" s="21">
        <v>0.124920989696072</v>
      </c>
      <c r="O16" s="21">
        <v>0.16366697457523999</v>
      </c>
      <c r="P16" s="21">
        <v>0.125564660401317</v>
      </c>
      <c r="Q16" s="21">
        <v>0.115626036343046</v>
      </c>
      <c r="R16" s="21"/>
      <c r="S16" s="21">
        <v>0.162387279857272</v>
      </c>
      <c r="T16" s="21">
        <v>0.12491662142169099</v>
      </c>
      <c r="U16" s="21">
        <v>0.133502672633806</v>
      </c>
      <c r="V16" s="21"/>
      <c r="W16" s="21">
        <v>0.16302110259180899</v>
      </c>
      <c r="X16" s="21">
        <v>0.119323435626995</v>
      </c>
      <c r="Y16" s="21">
        <v>0.11019423005111501</v>
      </c>
      <c r="Z16" s="21">
        <v>0</v>
      </c>
      <c r="AA16" s="21">
        <v>0.13766515108874999</v>
      </c>
      <c r="AB16" s="21"/>
      <c r="AC16" s="21">
        <v>0.14305232027706899</v>
      </c>
      <c r="AD16" s="21">
        <v>0.102091937461272</v>
      </c>
      <c r="AE16" s="21">
        <v>0.14671532037315299</v>
      </c>
    </row>
    <row r="17" spans="2:31" x14ac:dyDescent="0.35">
      <c r="B17" s="18" t="s">
        <v>113</v>
      </c>
      <c r="C17" s="22">
        <v>0.43196635328289801</v>
      </c>
      <c r="D17" s="22">
        <v>0.48800197220267799</v>
      </c>
      <c r="E17" s="22">
        <v>0.37493524952599899</v>
      </c>
      <c r="F17" s="22"/>
      <c r="G17" s="22">
        <v>0.51071565696404397</v>
      </c>
      <c r="H17" s="22">
        <v>0.41347877711232001</v>
      </c>
      <c r="I17" s="22">
        <v>0.46184634296909299</v>
      </c>
      <c r="J17" s="22">
        <v>0.38729848218641599</v>
      </c>
      <c r="K17" s="22">
        <v>0.40558460388356299</v>
      </c>
      <c r="L17" s="22">
        <v>0.41825647397080401</v>
      </c>
      <c r="M17" s="22"/>
      <c r="N17" s="22">
        <v>0.51457079048694798</v>
      </c>
      <c r="O17" s="22">
        <v>0.32837620432588499</v>
      </c>
      <c r="P17" s="22">
        <v>0.44237657340457098</v>
      </c>
      <c r="Q17" s="22">
        <v>0.42948412504646899</v>
      </c>
      <c r="R17" s="22"/>
      <c r="S17" s="22">
        <v>0.34274177159525998</v>
      </c>
      <c r="T17" s="22">
        <v>0.49727975555396903</v>
      </c>
      <c r="U17" s="22">
        <v>0.37229447208963901</v>
      </c>
      <c r="V17" s="22"/>
      <c r="W17" s="22">
        <v>0.40083254473370999</v>
      </c>
      <c r="X17" s="22">
        <v>0.439065128366326</v>
      </c>
      <c r="Y17" s="22">
        <v>0.57841058997481998</v>
      </c>
      <c r="Z17" s="22">
        <v>0.67719098564115998</v>
      </c>
      <c r="AA17" s="22">
        <v>0.383104809658812</v>
      </c>
      <c r="AB17" s="22"/>
      <c r="AC17" s="22">
        <v>0.48688655791013202</v>
      </c>
      <c r="AD17" s="22">
        <v>0.51718075178397205</v>
      </c>
      <c r="AE17" s="22">
        <v>0.48496255080392098</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146</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133</v>
      </c>
      <c r="C9" s="17">
        <v>0</v>
      </c>
      <c r="D9" s="17">
        <v>0</v>
      </c>
      <c r="E9" s="17">
        <v>0</v>
      </c>
      <c r="F9" s="17"/>
      <c r="G9" s="17">
        <v>0</v>
      </c>
      <c r="H9" s="17">
        <v>0</v>
      </c>
      <c r="I9" s="17">
        <v>0</v>
      </c>
      <c r="J9" s="17">
        <v>0</v>
      </c>
      <c r="K9" s="17">
        <v>0</v>
      </c>
      <c r="L9" s="17">
        <v>0</v>
      </c>
      <c r="M9" s="17"/>
      <c r="N9" s="17">
        <v>0</v>
      </c>
      <c r="O9" s="17">
        <v>0</v>
      </c>
      <c r="P9" s="17">
        <v>0</v>
      </c>
      <c r="Q9" s="17">
        <v>0</v>
      </c>
      <c r="R9" s="17"/>
      <c r="S9" s="17">
        <v>0</v>
      </c>
      <c r="T9" s="17">
        <v>0</v>
      </c>
      <c r="U9" s="17">
        <v>0</v>
      </c>
      <c r="V9" s="17"/>
      <c r="W9" s="17">
        <v>0</v>
      </c>
      <c r="X9" s="17">
        <v>0</v>
      </c>
      <c r="Y9" s="17">
        <v>0</v>
      </c>
      <c r="Z9" s="17">
        <v>0</v>
      </c>
      <c r="AA9" s="17">
        <v>0</v>
      </c>
      <c r="AB9" s="17"/>
      <c r="AC9" s="17">
        <v>0</v>
      </c>
      <c r="AD9" s="17">
        <v>0</v>
      </c>
      <c r="AE9" s="17">
        <v>0</v>
      </c>
    </row>
    <row r="10" spans="2:31" x14ac:dyDescent="0.35">
      <c r="B10" s="18" t="s">
        <v>134</v>
      </c>
      <c r="C10" s="17">
        <v>0</v>
      </c>
      <c r="D10" s="17">
        <v>0</v>
      </c>
      <c r="E10" s="17">
        <v>0</v>
      </c>
      <c r="F10" s="17"/>
      <c r="G10" s="17">
        <v>0</v>
      </c>
      <c r="H10" s="17">
        <v>0</v>
      </c>
      <c r="I10" s="17">
        <v>0</v>
      </c>
      <c r="J10" s="17">
        <v>0</v>
      </c>
      <c r="K10" s="17">
        <v>0</v>
      </c>
      <c r="L10" s="17">
        <v>0</v>
      </c>
      <c r="M10" s="17"/>
      <c r="N10" s="17">
        <v>0</v>
      </c>
      <c r="O10" s="17">
        <v>0</v>
      </c>
      <c r="P10" s="17">
        <v>0</v>
      </c>
      <c r="Q10" s="17">
        <v>0</v>
      </c>
      <c r="R10" s="17"/>
      <c r="S10" s="17">
        <v>0</v>
      </c>
      <c r="T10" s="17">
        <v>0</v>
      </c>
      <c r="U10" s="17">
        <v>0</v>
      </c>
      <c r="V10" s="17"/>
      <c r="W10" s="17">
        <v>0</v>
      </c>
      <c r="X10" s="17">
        <v>0</v>
      </c>
      <c r="Y10" s="17">
        <v>0</v>
      </c>
      <c r="Z10" s="17">
        <v>0</v>
      </c>
      <c r="AA10" s="17">
        <v>0</v>
      </c>
      <c r="AB10" s="17"/>
      <c r="AC10" s="17">
        <v>0</v>
      </c>
      <c r="AD10" s="17">
        <v>0</v>
      </c>
      <c r="AE10" s="17">
        <v>0</v>
      </c>
    </row>
    <row r="11" spans="2:31" x14ac:dyDescent="0.35">
      <c r="B11" s="18" t="s">
        <v>135</v>
      </c>
      <c r="C11" s="17">
        <v>0</v>
      </c>
      <c r="D11" s="17">
        <v>0</v>
      </c>
      <c r="E11" s="17">
        <v>0</v>
      </c>
      <c r="F11" s="17"/>
      <c r="G11" s="17">
        <v>0</v>
      </c>
      <c r="H11" s="17">
        <v>0</v>
      </c>
      <c r="I11" s="17">
        <v>0</v>
      </c>
      <c r="J11" s="17">
        <v>0</v>
      </c>
      <c r="K11" s="17">
        <v>0</v>
      </c>
      <c r="L11" s="17">
        <v>0</v>
      </c>
      <c r="M11" s="17"/>
      <c r="N11" s="17">
        <v>0</v>
      </c>
      <c r="O11" s="17">
        <v>0</v>
      </c>
      <c r="P11" s="17">
        <v>0</v>
      </c>
      <c r="Q11" s="17">
        <v>0</v>
      </c>
      <c r="R11" s="17"/>
      <c r="S11" s="17">
        <v>0</v>
      </c>
      <c r="T11" s="17">
        <v>0</v>
      </c>
      <c r="U11" s="17">
        <v>0</v>
      </c>
      <c r="V11" s="17"/>
      <c r="W11" s="17">
        <v>0</v>
      </c>
      <c r="X11" s="17">
        <v>0</v>
      </c>
      <c r="Y11" s="17">
        <v>0</v>
      </c>
      <c r="Z11" s="17">
        <v>0</v>
      </c>
      <c r="AA11" s="17">
        <v>0</v>
      </c>
      <c r="AB11" s="17"/>
      <c r="AC11" s="17">
        <v>0</v>
      </c>
      <c r="AD11" s="17">
        <v>0</v>
      </c>
      <c r="AE11" s="17">
        <v>0</v>
      </c>
    </row>
    <row r="12" spans="2:31" x14ac:dyDescent="0.35">
      <c r="B12" s="18" t="s">
        <v>136</v>
      </c>
      <c r="C12" s="17">
        <v>0</v>
      </c>
      <c r="D12" s="17">
        <v>0</v>
      </c>
      <c r="E12" s="17">
        <v>0</v>
      </c>
      <c r="F12" s="17"/>
      <c r="G12" s="17">
        <v>0</v>
      </c>
      <c r="H12" s="17">
        <v>0</v>
      </c>
      <c r="I12" s="17">
        <v>0</v>
      </c>
      <c r="J12" s="17">
        <v>0</v>
      </c>
      <c r="K12" s="17">
        <v>0</v>
      </c>
      <c r="L12" s="17">
        <v>0</v>
      </c>
      <c r="M12" s="17"/>
      <c r="N12" s="17">
        <v>0</v>
      </c>
      <c r="O12" s="17">
        <v>0</v>
      </c>
      <c r="P12" s="17">
        <v>0</v>
      </c>
      <c r="Q12" s="17">
        <v>0</v>
      </c>
      <c r="R12" s="17"/>
      <c r="S12" s="17">
        <v>0</v>
      </c>
      <c r="T12" s="17">
        <v>0</v>
      </c>
      <c r="U12" s="17">
        <v>0</v>
      </c>
      <c r="V12" s="17"/>
      <c r="W12" s="17">
        <v>0</v>
      </c>
      <c r="X12" s="17">
        <v>0</v>
      </c>
      <c r="Y12" s="17">
        <v>0</v>
      </c>
      <c r="Z12" s="17">
        <v>0</v>
      </c>
      <c r="AA12" s="17">
        <v>0</v>
      </c>
      <c r="AB12" s="17"/>
      <c r="AC12" s="17">
        <v>0</v>
      </c>
      <c r="AD12" s="17">
        <v>0</v>
      </c>
      <c r="AE12" s="17">
        <v>0</v>
      </c>
    </row>
    <row r="13" spans="2:31" x14ac:dyDescent="0.35">
      <c r="B13" s="18" t="s">
        <v>137</v>
      </c>
      <c r="C13" s="17">
        <v>1</v>
      </c>
      <c r="D13" s="17">
        <v>1</v>
      </c>
      <c r="E13" s="17">
        <v>1</v>
      </c>
      <c r="F13" s="17"/>
      <c r="G13" s="17">
        <v>1</v>
      </c>
      <c r="H13" s="17">
        <v>1</v>
      </c>
      <c r="I13" s="17">
        <v>1</v>
      </c>
      <c r="J13" s="17">
        <v>1</v>
      </c>
      <c r="K13" s="17">
        <v>1</v>
      </c>
      <c r="L13" s="17">
        <v>1</v>
      </c>
      <c r="M13" s="17"/>
      <c r="N13" s="17">
        <v>1</v>
      </c>
      <c r="O13" s="17">
        <v>1</v>
      </c>
      <c r="P13" s="17">
        <v>1</v>
      </c>
      <c r="Q13" s="17">
        <v>1</v>
      </c>
      <c r="R13" s="17"/>
      <c r="S13" s="17">
        <v>1</v>
      </c>
      <c r="T13" s="17">
        <v>1</v>
      </c>
      <c r="U13" s="17">
        <v>1</v>
      </c>
      <c r="V13" s="17"/>
      <c r="W13" s="17">
        <v>1</v>
      </c>
      <c r="X13" s="17">
        <v>1</v>
      </c>
      <c r="Y13" s="17">
        <v>1</v>
      </c>
      <c r="Z13" s="17">
        <v>1</v>
      </c>
      <c r="AA13" s="17">
        <v>1</v>
      </c>
      <c r="AB13" s="17"/>
      <c r="AC13" s="17">
        <v>1</v>
      </c>
      <c r="AD13" s="17">
        <v>1</v>
      </c>
      <c r="AE13" s="17">
        <v>1</v>
      </c>
    </row>
    <row r="14" spans="2:31" x14ac:dyDescent="0.35">
      <c r="B14" s="18" t="s">
        <v>96</v>
      </c>
      <c r="C14" s="17">
        <v>0</v>
      </c>
      <c r="D14" s="17">
        <v>0</v>
      </c>
      <c r="E14" s="17">
        <v>0</v>
      </c>
      <c r="F14" s="17"/>
      <c r="G14" s="17">
        <v>0</v>
      </c>
      <c r="H14" s="17">
        <v>0</v>
      </c>
      <c r="I14" s="17">
        <v>0</v>
      </c>
      <c r="J14" s="17">
        <v>0</v>
      </c>
      <c r="K14" s="17">
        <v>0</v>
      </c>
      <c r="L14" s="17">
        <v>0</v>
      </c>
      <c r="M14" s="17"/>
      <c r="N14" s="17">
        <v>0</v>
      </c>
      <c r="O14" s="17">
        <v>0</v>
      </c>
      <c r="P14" s="17">
        <v>0</v>
      </c>
      <c r="Q14" s="17">
        <v>0</v>
      </c>
      <c r="R14" s="17"/>
      <c r="S14" s="17">
        <v>0</v>
      </c>
      <c r="T14" s="17">
        <v>0</v>
      </c>
      <c r="U14" s="17">
        <v>0</v>
      </c>
      <c r="V14" s="17"/>
      <c r="W14" s="17">
        <v>0</v>
      </c>
      <c r="X14" s="17">
        <v>0</v>
      </c>
      <c r="Y14" s="17">
        <v>0</v>
      </c>
      <c r="Z14" s="17">
        <v>0</v>
      </c>
      <c r="AA14" s="17">
        <v>0</v>
      </c>
      <c r="AB14" s="17"/>
      <c r="AC14" s="17">
        <v>0</v>
      </c>
      <c r="AD14" s="17">
        <v>0</v>
      </c>
      <c r="AE14" s="17">
        <v>0</v>
      </c>
    </row>
    <row r="15" spans="2:31" x14ac:dyDescent="0.35">
      <c r="B15" s="18" t="s">
        <v>138</v>
      </c>
      <c r="C15" s="21">
        <v>0</v>
      </c>
      <c r="D15" s="21">
        <v>0</v>
      </c>
      <c r="E15" s="21">
        <v>0</v>
      </c>
      <c r="F15" s="21"/>
      <c r="G15" s="21">
        <v>0</v>
      </c>
      <c r="H15" s="21">
        <v>0</v>
      </c>
      <c r="I15" s="21">
        <v>0</v>
      </c>
      <c r="J15" s="21">
        <v>0</v>
      </c>
      <c r="K15" s="21">
        <v>0</v>
      </c>
      <c r="L15" s="21">
        <v>0</v>
      </c>
      <c r="M15" s="21"/>
      <c r="N15" s="21">
        <v>0</v>
      </c>
      <c r="O15" s="21">
        <v>0</v>
      </c>
      <c r="P15" s="21">
        <v>0</v>
      </c>
      <c r="Q15" s="21">
        <v>0</v>
      </c>
      <c r="R15" s="21"/>
      <c r="S15" s="21">
        <v>0</v>
      </c>
      <c r="T15" s="21">
        <v>0</v>
      </c>
      <c r="U15" s="21">
        <v>0</v>
      </c>
      <c r="V15" s="21"/>
      <c r="W15" s="21">
        <v>0</v>
      </c>
      <c r="X15" s="21">
        <v>0</v>
      </c>
      <c r="Y15" s="21">
        <v>0</v>
      </c>
      <c r="Z15" s="21">
        <v>0</v>
      </c>
      <c r="AA15" s="21">
        <v>0</v>
      </c>
      <c r="AB15" s="21"/>
      <c r="AC15" s="21">
        <v>0</v>
      </c>
      <c r="AD15" s="21">
        <v>0</v>
      </c>
      <c r="AE15" s="21">
        <v>0</v>
      </c>
    </row>
    <row r="16" spans="2:31" x14ac:dyDescent="0.35">
      <c r="B16" s="18" t="s">
        <v>139</v>
      </c>
      <c r="C16" s="21">
        <v>1</v>
      </c>
      <c r="D16" s="21">
        <v>1</v>
      </c>
      <c r="E16" s="21">
        <v>1</v>
      </c>
      <c r="F16" s="21"/>
      <c r="G16" s="21">
        <v>1</v>
      </c>
      <c r="H16" s="21">
        <v>1</v>
      </c>
      <c r="I16" s="21">
        <v>1</v>
      </c>
      <c r="J16" s="21">
        <v>1</v>
      </c>
      <c r="K16" s="21">
        <v>1</v>
      </c>
      <c r="L16" s="21">
        <v>1</v>
      </c>
      <c r="M16" s="21"/>
      <c r="N16" s="21">
        <v>1</v>
      </c>
      <c r="O16" s="21">
        <v>1</v>
      </c>
      <c r="P16" s="21">
        <v>1</v>
      </c>
      <c r="Q16" s="21">
        <v>1</v>
      </c>
      <c r="R16" s="21"/>
      <c r="S16" s="21">
        <v>1</v>
      </c>
      <c r="T16" s="21">
        <v>1</v>
      </c>
      <c r="U16" s="21">
        <v>1</v>
      </c>
      <c r="V16" s="21"/>
      <c r="W16" s="21">
        <v>1</v>
      </c>
      <c r="X16" s="21">
        <v>1</v>
      </c>
      <c r="Y16" s="21">
        <v>1</v>
      </c>
      <c r="Z16" s="21">
        <v>1</v>
      </c>
      <c r="AA16" s="21">
        <v>1</v>
      </c>
      <c r="AB16" s="21"/>
      <c r="AC16" s="21">
        <v>1</v>
      </c>
      <c r="AD16" s="21">
        <v>1</v>
      </c>
      <c r="AE16" s="21">
        <v>1</v>
      </c>
    </row>
    <row r="17" spans="2:31" x14ac:dyDescent="0.35">
      <c r="B17" s="18" t="s">
        <v>113</v>
      </c>
      <c r="C17" s="22">
        <v>-1</v>
      </c>
      <c r="D17" s="22">
        <v>-1</v>
      </c>
      <c r="E17" s="22">
        <v>-1</v>
      </c>
      <c r="F17" s="22"/>
      <c r="G17" s="22">
        <v>-1</v>
      </c>
      <c r="H17" s="22">
        <v>-1</v>
      </c>
      <c r="I17" s="22">
        <v>-1</v>
      </c>
      <c r="J17" s="22">
        <v>-1</v>
      </c>
      <c r="K17" s="22">
        <v>-1</v>
      </c>
      <c r="L17" s="22">
        <v>-1</v>
      </c>
      <c r="M17" s="22"/>
      <c r="N17" s="22">
        <v>-1</v>
      </c>
      <c r="O17" s="22">
        <v>-1</v>
      </c>
      <c r="P17" s="22">
        <v>-1</v>
      </c>
      <c r="Q17" s="22">
        <v>-1</v>
      </c>
      <c r="R17" s="22"/>
      <c r="S17" s="22">
        <v>-1</v>
      </c>
      <c r="T17" s="22">
        <v>-1</v>
      </c>
      <c r="U17" s="22">
        <v>-1</v>
      </c>
      <c r="V17" s="22"/>
      <c r="W17" s="22">
        <v>-1</v>
      </c>
      <c r="X17" s="22">
        <v>-1</v>
      </c>
      <c r="Y17" s="22">
        <v>-1</v>
      </c>
      <c r="Z17" s="22">
        <v>-1</v>
      </c>
      <c r="AA17" s="22">
        <v>-1</v>
      </c>
      <c r="AB17" s="22"/>
      <c r="AC17" s="22">
        <v>-1</v>
      </c>
      <c r="AD17" s="22">
        <v>-1</v>
      </c>
      <c r="AE17" s="22">
        <v>-1</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147</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133</v>
      </c>
      <c r="C9" s="17">
        <v>0.23190825180407301</v>
      </c>
      <c r="D9" s="17">
        <v>0.24775025599741299</v>
      </c>
      <c r="E9" s="17">
        <v>0.21615518664648201</v>
      </c>
      <c r="F9" s="17"/>
      <c r="G9" s="17">
        <v>0.28463967952131602</v>
      </c>
      <c r="H9" s="17">
        <v>0.33759186954642501</v>
      </c>
      <c r="I9" s="17">
        <v>0.29928287519654401</v>
      </c>
      <c r="J9" s="17">
        <v>0.202398950507298</v>
      </c>
      <c r="K9" s="17">
        <v>0.14665603245499101</v>
      </c>
      <c r="L9" s="17">
        <v>0.17010188466270501</v>
      </c>
      <c r="M9" s="17"/>
      <c r="N9" s="17">
        <v>0.22943390051845999</v>
      </c>
      <c r="O9" s="17">
        <v>0.22078030029975301</v>
      </c>
      <c r="P9" s="17">
        <v>0.23185881641197301</v>
      </c>
      <c r="Q9" s="17">
        <v>0.24875225028037301</v>
      </c>
      <c r="R9" s="17"/>
      <c r="S9" s="17">
        <v>0.165551526375318</v>
      </c>
      <c r="T9" s="17">
        <v>0.25307592800456602</v>
      </c>
      <c r="U9" s="17">
        <v>0.31540733165972801</v>
      </c>
      <c r="V9" s="17"/>
      <c r="W9" s="17">
        <v>0.177453706568513</v>
      </c>
      <c r="X9" s="17">
        <v>0.30071180571678002</v>
      </c>
      <c r="Y9" s="17">
        <v>0.229215291921365</v>
      </c>
      <c r="Z9" s="17">
        <v>0.371941446564233</v>
      </c>
      <c r="AA9" s="17">
        <v>0.286236011238445</v>
      </c>
      <c r="AB9" s="17"/>
      <c r="AC9" s="17">
        <v>0.23023231363222199</v>
      </c>
      <c r="AD9" s="17">
        <v>0.27817842557276601</v>
      </c>
      <c r="AE9" s="17">
        <v>0.22663546531033801</v>
      </c>
    </row>
    <row r="10" spans="2:31" x14ac:dyDescent="0.35">
      <c r="B10" s="18" t="s">
        <v>134</v>
      </c>
      <c r="C10" s="17">
        <v>0.32034533356629802</v>
      </c>
      <c r="D10" s="17">
        <v>0.31867178266122898</v>
      </c>
      <c r="E10" s="17">
        <v>0.32162119514668902</v>
      </c>
      <c r="F10" s="17"/>
      <c r="G10" s="17">
        <v>0.37930326342169901</v>
      </c>
      <c r="H10" s="17">
        <v>0.34305242454934798</v>
      </c>
      <c r="I10" s="17">
        <v>0.34161935802569698</v>
      </c>
      <c r="J10" s="17">
        <v>0.25791104287961703</v>
      </c>
      <c r="K10" s="17">
        <v>0.319217878981231</v>
      </c>
      <c r="L10" s="17">
        <v>0.28781960626002601</v>
      </c>
      <c r="M10" s="17"/>
      <c r="N10" s="17">
        <v>0.32122828958688898</v>
      </c>
      <c r="O10" s="17">
        <v>0.34454499880580303</v>
      </c>
      <c r="P10" s="17">
        <v>0.38368460851488101</v>
      </c>
      <c r="Q10" s="17">
        <v>0.24153395552583801</v>
      </c>
      <c r="R10" s="17"/>
      <c r="S10" s="17">
        <v>0.308992650967785</v>
      </c>
      <c r="T10" s="17">
        <v>0.32982601371718101</v>
      </c>
      <c r="U10" s="17">
        <v>0.28553247601974002</v>
      </c>
      <c r="V10" s="17"/>
      <c r="W10" s="17">
        <v>0.32303236638663602</v>
      </c>
      <c r="X10" s="17">
        <v>0.33817449054578802</v>
      </c>
      <c r="Y10" s="17">
        <v>0.23945280274875699</v>
      </c>
      <c r="Z10" s="17">
        <v>0.248199160994966</v>
      </c>
      <c r="AA10" s="17">
        <v>0.289924334277888</v>
      </c>
      <c r="AB10" s="17"/>
      <c r="AC10" s="17">
        <v>0.33309450784677103</v>
      </c>
      <c r="AD10" s="17">
        <v>0.34463880484996001</v>
      </c>
      <c r="AE10" s="17">
        <v>0.39789510872322797</v>
      </c>
    </row>
    <row r="11" spans="2:31" x14ac:dyDescent="0.35">
      <c r="B11" s="18" t="s">
        <v>135</v>
      </c>
      <c r="C11" s="17">
        <v>0.20186860154857</v>
      </c>
      <c r="D11" s="17">
        <v>0.21595596337714601</v>
      </c>
      <c r="E11" s="17">
        <v>0.189551373823798</v>
      </c>
      <c r="F11" s="17"/>
      <c r="G11" s="17">
        <v>0.185385767617644</v>
      </c>
      <c r="H11" s="17">
        <v>0.17029863368103901</v>
      </c>
      <c r="I11" s="17">
        <v>0.128353755827502</v>
      </c>
      <c r="J11" s="17">
        <v>0.26932046985881197</v>
      </c>
      <c r="K11" s="17">
        <v>0.23886073612408901</v>
      </c>
      <c r="L11" s="17">
        <v>0.220596095555428</v>
      </c>
      <c r="M11" s="17"/>
      <c r="N11" s="17">
        <v>0.21994181224169099</v>
      </c>
      <c r="O11" s="17">
        <v>0.20750041191799901</v>
      </c>
      <c r="P11" s="17">
        <v>0.162258499489666</v>
      </c>
      <c r="Q11" s="17">
        <v>0.208001684494207</v>
      </c>
      <c r="R11" s="17"/>
      <c r="S11" s="17">
        <v>0.20564724817088101</v>
      </c>
      <c r="T11" s="17">
        <v>0.207732837675558</v>
      </c>
      <c r="U11" s="17">
        <v>0.15959905627011101</v>
      </c>
      <c r="V11" s="17"/>
      <c r="W11" s="17">
        <v>0.192157829240372</v>
      </c>
      <c r="X11" s="17">
        <v>0.18572982768688001</v>
      </c>
      <c r="Y11" s="17">
        <v>0.200010463011668</v>
      </c>
      <c r="Z11" s="17">
        <v>0.201163915006903</v>
      </c>
      <c r="AA11" s="17">
        <v>0.157054284058014</v>
      </c>
      <c r="AB11" s="17"/>
      <c r="AC11" s="17">
        <v>0.20332434962888199</v>
      </c>
      <c r="AD11" s="17">
        <v>0.17568106937040801</v>
      </c>
      <c r="AE11" s="17">
        <v>0.17510230554142001</v>
      </c>
    </row>
    <row r="12" spans="2:31" x14ac:dyDescent="0.35">
      <c r="B12" s="18" t="s">
        <v>136</v>
      </c>
      <c r="C12" s="17">
        <v>0.117723495908822</v>
      </c>
      <c r="D12" s="17">
        <v>0.10144720162627401</v>
      </c>
      <c r="E12" s="17">
        <v>0.13401185806219201</v>
      </c>
      <c r="F12" s="17"/>
      <c r="G12" s="17">
        <v>0.100447526292894</v>
      </c>
      <c r="H12" s="17">
        <v>9.9872281118066994E-2</v>
      </c>
      <c r="I12" s="17">
        <v>9.4144043882455605E-2</v>
      </c>
      <c r="J12" s="17">
        <v>0.111024184744639</v>
      </c>
      <c r="K12" s="17">
        <v>0.119698714890855</v>
      </c>
      <c r="L12" s="17">
        <v>0.16295049124819599</v>
      </c>
      <c r="M12" s="17"/>
      <c r="N12" s="17">
        <v>0.13382265089703599</v>
      </c>
      <c r="O12" s="17">
        <v>7.8833625884341799E-2</v>
      </c>
      <c r="P12" s="17">
        <v>0.15229036941305801</v>
      </c>
      <c r="Q12" s="17">
        <v>0.113155119737974</v>
      </c>
      <c r="R12" s="17"/>
      <c r="S12" s="17">
        <v>0.12585499083191101</v>
      </c>
      <c r="T12" s="17">
        <v>0.119088576839459</v>
      </c>
      <c r="U12" s="17">
        <v>0.115927773807342</v>
      </c>
      <c r="V12" s="17"/>
      <c r="W12" s="17">
        <v>0.128050486554737</v>
      </c>
      <c r="X12" s="17">
        <v>8.5384326227437204E-2</v>
      </c>
      <c r="Y12" s="17">
        <v>0.25357256355252</v>
      </c>
      <c r="Z12" s="17">
        <v>6.9497240841171107E-2</v>
      </c>
      <c r="AA12" s="17">
        <v>0.13097313890510301</v>
      </c>
      <c r="AB12" s="17"/>
      <c r="AC12" s="17">
        <v>0.100242356658847</v>
      </c>
      <c r="AD12" s="17">
        <v>0.112638342556434</v>
      </c>
      <c r="AE12" s="17">
        <v>0.146649718305776</v>
      </c>
    </row>
    <row r="13" spans="2:31" x14ac:dyDescent="0.35">
      <c r="B13" s="18" t="s">
        <v>137</v>
      </c>
      <c r="C13" s="17">
        <v>0.111219038549164</v>
      </c>
      <c r="D13" s="17">
        <v>9.9182696176922699E-2</v>
      </c>
      <c r="E13" s="17">
        <v>0.121680291125699</v>
      </c>
      <c r="F13" s="17"/>
      <c r="G13" s="17">
        <v>2.98786582339052E-2</v>
      </c>
      <c r="H13" s="17">
        <v>4.2158392375817498E-2</v>
      </c>
      <c r="I13" s="17">
        <v>0.10140426885129</v>
      </c>
      <c r="J13" s="17">
        <v>0.123482678619295</v>
      </c>
      <c r="K13" s="17">
        <v>0.171853549590197</v>
      </c>
      <c r="L13" s="17">
        <v>0.15232550494546701</v>
      </c>
      <c r="M13" s="17"/>
      <c r="N13" s="17">
        <v>9.3143672244254405E-2</v>
      </c>
      <c r="O13" s="17">
        <v>0.12972600013914701</v>
      </c>
      <c r="P13" s="17">
        <v>6.9907706170422093E-2</v>
      </c>
      <c r="Q13" s="17">
        <v>0.13726919893959499</v>
      </c>
      <c r="R13" s="17"/>
      <c r="S13" s="17">
        <v>0.186125046632765</v>
      </c>
      <c r="T13" s="17">
        <v>7.5593873868958494E-2</v>
      </c>
      <c r="U13" s="17">
        <v>8.5864067443335607E-2</v>
      </c>
      <c r="V13" s="17"/>
      <c r="W13" s="17">
        <v>0.169154525808415</v>
      </c>
      <c r="X13" s="17">
        <v>8.2745085368217494E-2</v>
      </c>
      <c r="Y13" s="17">
        <v>7.7748878765690296E-2</v>
      </c>
      <c r="Z13" s="17">
        <v>0</v>
      </c>
      <c r="AA13" s="17">
        <v>9.3011281358758802E-2</v>
      </c>
      <c r="AB13" s="17"/>
      <c r="AC13" s="17">
        <v>0.12154063695363899</v>
      </c>
      <c r="AD13" s="17">
        <v>7.5635977489989098E-2</v>
      </c>
      <c r="AE13" s="17">
        <v>5.3717402119236701E-2</v>
      </c>
    </row>
    <row r="14" spans="2:31" x14ac:dyDescent="0.35">
      <c r="B14" s="18" t="s">
        <v>96</v>
      </c>
      <c r="C14" s="17">
        <v>1.6935278623073102E-2</v>
      </c>
      <c r="D14" s="17">
        <v>1.6992100161014399E-2</v>
      </c>
      <c r="E14" s="17">
        <v>1.6980095195141199E-2</v>
      </c>
      <c r="F14" s="17"/>
      <c r="G14" s="17">
        <v>2.0345104912541899E-2</v>
      </c>
      <c r="H14" s="17">
        <v>7.0263987293029103E-3</v>
      </c>
      <c r="I14" s="17">
        <v>3.5195698216511903E-2</v>
      </c>
      <c r="J14" s="17">
        <v>3.5862673390339897E-2</v>
      </c>
      <c r="K14" s="17">
        <v>3.71308795863716E-3</v>
      </c>
      <c r="L14" s="17">
        <v>6.2064173281783097E-3</v>
      </c>
      <c r="M14" s="17"/>
      <c r="N14" s="17">
        <v>2.42967451166894E-3</v>
      </c>
      <c r="O14" s="17">
        <v>1.8614662952955802E-2</v>
      </c>
      <c r="P14" s="17">
        <v>0</v>
      </c>
      <c r="Q14" s="17">
        <v>5.1287791022013703E-2</v>
      </c>
      <c r="R14" s="17"/>
      <c r="S14" s="17">
        <v>7.8285370213406306E-3</v>
      </c>
      <c r="T14" s="17">
        <v>1.46827698942776E-2</v>
      </c>
      <c r="U14" s="17">
        <v>3.7669294799743298E-2</v>
      </c>
      <c r="V14" s="17"/>
      <c r="W14" s="17">
        <v>1.0151085441327E-2</v>
      </c>
      <c r="X14" s="17">
        <v>7.2544644548975098E-3</v>
      </c>
      <c r="Y14" s="17">
        <v>0</v>
      </c>
      <c r="Z14" s="17">
        <v>0.109198236592727</v>
      </c>
      <c r="AA14" s="17">
        <v>4.28009501617913E-2</v>
      </c>
      <c r="AB14" s="17"/>
      <c r="AC14" s="17">
        <v>1.15658352796385E-2</v>
      </c>
      <c r="AD14" s="17">
        <v>1.3227380160443499E-2</v>
      </c>
      <c r="AE14" s="17">
        <v>0</v>
      </c>
    </row>
    <row r="15" spans="2:31" x14ac:dyDescent="0.35">
      <c r="B15" s="18" t="s">
        <v>138</v>
      </c>
      <c r="C15" s="21">
        <v>0.55225358537037095</v>
      </c>
      <c r="D15" s="21">
        <v>0.56642203865864305</v>
      </c>
      <c r="E15" s="21">
        <v>0.53777638179317</v>
      </c>
      <c r="F15" s="21"/>
      <c r="G15" s="21">
        <v>0.66394294294301504</v>
      </c>
      <c r="H15" s="21">
        <v>0.68064429409577398</v>
      </c>
      <c r="I15" s="21">
        <v>0.64090223322224005</v>
      </c>
      <c r="J15" s="21">
        <v>0.46030999338691497</v>
      </c>
      <c r="K15" s="21">
        <v>0.46587391143622298</v>
      </c>
      <c r="L15" s="21">
        <v>0.45792149092273099</v>
      </c>
      <c r="M15" s="21"/>
      <c r="N15" s="21">
        <v>0.550662190105349</v>
      </c>
      <c r="O15" s="21">
        <v>0.56532529910555696</v>
      </c>
      <c r="P15" s="21">
        <v>0.61554342492685399</v>
      </c>
      <c r="Q15" s="21">
        <v>0.49028620580621102</v>
      </c>
      <c r="R15" s="21"/>
      <c r="S15" s="21">
        <v>0.474544177343103</v>
      </c>
      <c r="T15" s="21">
        <v>0.58290194172174703</v>
      </c>
      <c r="U15" s="21">
        <v>0.60093980767946698</v>
      </c>
      <c r="V15" s="21"/>
      <c r="W15" s="21">
        <v>0.50048607295515002</v>
      </c>
      <c r="X15" s="21">
        <v>0.63888629626256799</v>
      </c>
      <c r="Y15" s="21">
        <v>0.46866809467012199</v>
      </c>
      <c r="Z15" s="21">
        <v>0.62014060755919898</v>
      </c>
      <c r="AA15" s="21">
        <v>0.57616034551633299</v>
      </c>
      <c r="AB15" s="21"/>
      <c r="AC15" s="21">
        <v>0.56332682147899305</v>
      </c>
      <c r="AD15" s="21">
        <v>0.62281723042272596</v>
      </c>
      <c r="AE15" s="21">
        <v>0.62453057403356704</v>
      </c>
    </row>
    <row r="16" spans="2:31" x14ac:dyDescent="0.35">
      <c r="B16" s="18" t="s">
        <v>139</v>
      </c>
      <c r="C16" s="21">
        <v>0.22894253445798499</v>
      </c>
      <c r="D16" s="21">
        <v>0.20062989780319701</v>
      </c>
      <c r="E16" s="21">
        <v>0.25569214918789102</v>
      </c>
      <c r="F16" s="21"/>
      <c r="G16" s="21">
        <v>0.130326184526799</v>
      </c>
      <c r="H16" s="21">
        <v>0.14203067349388401</v>
      </c>
      <c r="I16" s="21">
        <v>0.19554831273374501</v>
      </c>
      <c r="J16" s="21">
        <v>0.234506863363934</v>
      </c>
      <c r="K16" s="21">
        <v>0.29155226448105198</v>
      </c>
      <c r="L16" s="21">
        <v>0.31527599619366298</v>
      </c>
      <c r="M16" s="21"/>
      <c r="N16" s="21">
        <v>0.226966323141291</v>
      </c>
      <c r="O16" s="21">
        <v>0.20855962602348899</v>
      </c>
      <c r="P16" s="21">
        <v>0.22219807558348001</v>
      </c>
      <c r="Q16" s="21">
        <v>0.25042431867756898</v>
      </c>
      <c r="R16" s="21"/>
      <c r="S16" s="21">
        <v>0.31198003746467601</v>
      </c>
      <c r="T16" s="21">
        <v>0.194682450708417</v>
      </c>
      <c r="U16" s="21">
        <v>0.20179184125067801</v>
      </c>
      <c r="V16" s="21"/>
      <c r="W16" s="21">
        <v>0.297205012363152</v>
      </c>
      <c r="X16" s="21">
        <v>0.168129411595655</v>
      </c>
      <c r="Y16" s="21">
        <v>0.33132144231821098</v>
      </c>
      <c r="Z16" s="21">
        <v>6.9497240841171107E-2</v>
      </c>
      <c r="AA16" s="21">
        <v>0.22398442026386201</v>
      </c>
      <c r="AB16" s="21"/>
      <c r="AC16" s="21">
        <v>0.22178299361248599</v>
      </c>
      <c r="AD16" s="21">
        <v>0.188274320046423</v>
      </c>
      <c r="AE16" s="21">
        <v>0.20036712042501301</v>
      </c>
    </row>
    <row r="17" spans="2:31" x14ac:dyDescent="0.35">
      <c r="B17" s="18" t="s">
        <v>113</v>
      </c>
      <c r="C17" s="22">
        <v>0.32331105091238499</v>
      </c>
      <c r="D17" s="22">
        <v>0.36579214085544598</v>
      </c>
      <c r="E17" s="22">
        <v>0.28208423260527898</v>
      </c>
      <c r="F17" s="22"/>
      <c r="G17" s="22">
        <v>0.53361675841621603</v>
      </c>
      <c r="H17" s="22">
        <v>0.538613620601889</v>
      </c>
      <c r="I17" s="22">
        <v>0.44535392048849498</v>
      </c>
      <c r="J17" s="22">
        <v>0.225803130022981</v>
      </c>
      <c r="K17" s="22">
        <v>0.17432164695517099</v>
      </c>
      <c r="L17" s="22">
        <v>0.14264549472906801</v>
      </c>
      <c r="M17" s="22"/>
      <c r="N17" s="22">
        <v>0.323695866964058</v>
      </c>
      <c r="O17" s="22">
        <v>0.35676567308206802</v>
      </c>
      <c r="P17" s="22">
        <v>0.39334534934337401</v>
      </c>
      <c r="Q17" s="22">
        <v>0.23986188712864201</v>
      </c>
      <c r="R17" s="22"/>
      <c r="S17" s="22">
        <v>0.16256413987842799</v>
      </c>
      <c r="T17" s="22">
        <v>0.38821949101332998</v>
      </c>
      <c r="U17" s="22">
        <v>0.39914796642879002</v>
      </c>
      <c r="V17" s="22"/>
      <c r="W17" s="22">
        <v>0.20328106059199799</v>
      </c>
      <c r="X17" s="22">
        <v>0.47075688466691301</v>
      </c>
      <c r="Y17" s="22">
        <v>0.13734665235191101</v>
      </c>
      <c r="Z17" s="22">
        <v>0.55064336671802705</v>
      </c>
      <c r="AA17" s="22">
        <v>0.35217592525247099</v>
      </c>
      <c r="AB17" s="22"/>
      <c r="AC17" s="22">
        <v>0.341543827866507</v>
      </c>
      <c r="AD17" s="22">
        <v>0.43454291037630299</v>
      </c>
      <c r="AE17" s="22">
        <v>0.42416345360855401</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148</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133</v>
      </c>
      <c r="C9" s="17">
        <v>8.3611892825309495E-2</v>
      </c>
      <c r="D9" s="17">
        <v>0.12146011275384801</v>
      </c>
      <c r="E9" s="17">
        <v>4.5900017061983198E-2</v>
      </c>
      <c r="F9" s="17"/>
      <c r="G9" s="17">
        <v>9.9253911903672096E-2</v>
      </c>
      <c r="H9" s="17">
        <v>5.4870856196539801E-2</v>
      </c>
      <c r="I9" s="17">
        <v>0.108783934176317</v>
      </c>
      <c r="J9" s="17">
        <v>4.39693005945202E-2</v>
      </c>
      <c r="K9" s="17">
        <v>8.6366724902331299E-2</v>
      </c>
      <c r="L9" s="17">
        <v>9.1308411569047496E-2</v>
      </c>
      <c r="M9" s="17"/>
      <c r="N9" s="17">
        <v>8.95038449534762E-2</v>
      </c>
      <c r="O9" s="17">
        <v>7.4415405060393597E-2</v>
      </c>
      <c r="P9" s="17">
        <v>8.9993544048613303E-2</v>
      </c>
      <c r="Q9" s="17">
        <v>8.0645192713486399E-2</v>
      </c>
      <c r="R9" s="17"/>
      <c r="S9" s="17">
        <v>0.102439071404351</v>
      </c>
      <c r="T9" s="17">
        <v>7.7394836874051007E-2</v>
      </c>
      <c r="U9" s="17">
        <v>7.7997350239763494E-2</v>
      </c>
      <c r="V9" s="17"/>
      <c r="W9" s="17">
        <v>0.11877338027081</v>
      </c>
      <c r="X9" s="17">
        <v>7.4472410738897404E-2</v>
      </c>
      <c r="Y9" s="17">
        <v>0.14144881997752301</v>
      </c>
      <c r="Z9" s="17">
        <v>0</v>
      </c>
      <c r="AA9" s="17">
        <v>4.5031761559325E-2</v>
      </c>
      <c r="AB9" s="17"/>
      <c r="AC9" s="17">
        <v>0.14341171042492401</v>
      </c>
      <c r="AD9" s="17">
        <v>7.3495505521950194E-2</v>
      </c>
      <c r="AE9" s="17">
        <v>0.14632063819477401</v>
      </c>
    </row>
    <row r="10" spans="2:31" x14ac:dyDescent="0.35">
      <c r="B10" s="18" t="s">
        <v>134</v>
      </c>
      <c r="C10" s="17">
        <v>0.13371772692571099</v>
      </c>
      <c r="D10" s="17">
        <v>0.18473484384942301</v>
      </c>
      <c r="E10" s="17">
        <v>8.5609598890897601E-2</v>
      </c>
      <c r="F10" s="17"/>
      <c r="G10" s="17">
        <v>0.11979080607048399</v>
      </c>
      <c r="H10" s="17">
        <v>0.14921943749312999</v>
      </c>
      <c r="I10" s="17">
        <v>0.13573342115253001</v>
      </c>
      <c r="J10" s="17">
        <v>0.12380127457938001</v>
      </c>
      <c r="K10" s="17">
        <v>9.60035932669457E-2</v>
      </c>
      <c r="L10" s="17">
        <v>0.17273260528362899</v>
      </c>
      <c r="M10" s="17"/>
      <c r="N10" s="17">
        <v>0.15131754201301401</v>
      </c>
      <c r="O10" s="17">
        <v>0.111727134760315</v>
      </c>
      <c r="P10" s="17">
        <v>0.14026728564640301</v>
      </c>
      <c r="Q10" s="17">
        <v>0.119730483827711</v>
      </c>
      <c r="R10" s="17"/>
      <c r="S10" s="17">
        <v>0.14078942623214</v>
      </c>
      <c r="T10" s="17">
        <v>0.14177061791217299</v>
      </c>
      <c r="U10" s="17">
        <v>0.10391903733180501</v>
      </c>
      <c r="V10" s="17"/>
      <c r="W10" s="17">
        <v>0.159797756261923</v>
      </c>
      <c r="X10" s="17">
        <v>0.13860076128686</v>
      </c>
      <c r="Y10" s="17">
        <v>0.12610040662939101</v>
      </c>
      <c r="Z10" s="17">
        <v>0.248199160994966</v>
      </c>
      <c r="AA10" s="17">
        <v>0.13022882632590399</v>
      </c>
      <c r="AB10" s="17"/>
      <c r="AC10" s="17">
        <v>0.14345382029203199</v>
      </c>
      <c r="AD10" s="17">
        <v>0.16498247158867499</v>
      </c>
      <c r="AE10" s="17">
        <v>0.115839199950853</v>
      </c>
    </row>
    <row r="11" spans="2:31" x14ac:dyDescent="0.35">
      <c r="B11" s="18" t="s">
        <v>135</v>
      </c>
      <c r="C11" s="17">
        <v>0.18342943175437099</v>
      </c>
      <c r="D11" s="17">
        <v>0.207846390019502</v>
      </c>
      <c r="E11" s="17">
        <v>0.16110480933288801</v>
      </c>
      <c r="F11" s="17"/>
      <c r="G11" s="17">
        <v>0.151949287709156</v>
      </c>
      <c r="H11" s="17">
        <v>0.192880528776774</v>
      </c>
      <c r="I11" s="17">
        <v>0.122079517130133</v>
      </c>
      <c r="J11" s="17">
        <v>0.229054063435119</v>
      </c>
      <c r="K11" s="17">
        <v>0.24487031816927701</v>
      </c>
      <c r="L11" s="17">
        <v>0.16558121186912</v>
      </c>
      <c r="M11" s="17"/>
      <c r="N11" s="17">
        <v>0.17188717306058199</v>
      </c>
      <c r="O11" s="17">
        <v>0.215336680089905</v>
      </c>
      <c r="P11" s="17">
        <v>0.161817584827287</v>
      </c>
      <c r="Q11" s="17">
        <v>0.181831351866759</v>
      </c>
      <c r="R11" s="17"/>
      <c r="S11" s="17">
        <v>0.20636287637474801</v>
      </c>
      <c r="T11" s="17">
        <v>0.16812557062476299</v>
      </c>
      <c r="U11" s="17">
        <v>0.206054106501454</v>
      </c>
      <c r="V11" s="17"/>
      <c r="W11" s="17">
        <v>0.201491151452377</v>
      </c>
      <c r="X11" s="17">
        <v>0.144736890850057</v>
      </c>
      <c r="Y11" s="17">
        <v>0.19215248085463299</v>
      </c>
      <c r="Z11" s="17">
        <v>0.248199160994966</v>
      </c>
      <c r="AA11" s="17">
        <v>0.20831001318034201</v>
      </c>
      <c r="AB11" s="17"/>
      <c r="AC11" s="17">
        <v>0.18307928231409001</v>
      </c>
      <c r="AD11" s="17">
        <v>0.14198268141641801</v>
      </c>
      <c r="AE11" s="17">
        <v>0.25943534095806797</v>
      </c>
    </row>
    <row r="12" spans="2:31" x14ac:dyDescent="0.35">
      <c r="B12" s="18" t="s">
        <v>136</v>
      </c>
      <c r="C12" s="17">
        <v>0.17569784076216299</v>
      </c>
      <c r="D12" s="17">
        <v>0.15768983582857601</v>
      </c>
      <c r="E12" s="17">
        <v>0.193985611458658</v>
      </c>
      <c r="F12" s="17"/>
      <c r="G12" s="17">
        <v>0.25481472397424898</v>
      </c>
      <c r="H12" s="17">
        <v>0.163109869681793</v>
      </c>
      <c r="I12" s="17">
        <v>0.16145804114489101</v>
      </c>
      <c r="J12" s="17">
        <v>0.15486012054055401</v>
      </c>
      <c r="K12" s="17">
        <v>0.14285714285714299</v>
      </c>
      <c r="L12" s="17">
        <v>0.18777616056090901</v>
      </c>
      <c r="M12" s="17"/>
      <c r="N12" s="17">
        <v>0.17952405458505999</v>
      </c>
      <c r="O12" s="17">
        <v>0.166850573611252</v>
      </c>
      <c r="P12" s="17">
        <v>0.22734848636914801</v>
      </c>
      <c r="Q12" s="17">
        <v>0.14488679204305799</v>
      </c>
      <c r="R12" s="17"/>
      <c r="S12" s="17">
        <v>0.17380481082607699</v>
      </c>
      <c r="T12" s="17">
        <v>0.166732731669479</v>
      </c>
      <c r="U12" s="17">
        <v>0.16874150824283601</v>
      </c>
      <c r="V12" s="17"/>
      <c r="W12" s="17">
        <v>0.18312856415248999</v>
      </c>
      <c r="X12" s="17">
        <v>0.16700539862983499</v>
      </c>
      <c r="Y12" s="17">
        <v>0.17640378844519999</v>
      </c>
      <c r="Z12" s="17">
        <v>0.14723934466227201</v>
      </c>
      <c r="AA12" s="17">
        <v>0.17282205898553199</v>
      </c>
      <c r="AB12" s="17"/>
      <c r="AC12" s="17">
        <v>0.22342192235292399</v>
      </c>
      <c r="AD12" s="17">
        <v>0.17059010306272299</v>
      </c>
      <c r="AE12" s="17">
        <v>0.115563035973565</v>
      </c>
    </row>
    <row r="13" spans="2:31" x14ac:dyDescent="0.35">
      <c r="B13" s="18" t="s">
        <v>137</v>
      </c>
      <c r="C13" s="17">
        <v>0.37408635108057398</v>
      </c>
      <c r="D13" s="17">
        <v>0.30032173925153699</v>
      </c>
      <c r="E13" s="17">
        <v>0.44524540261179102</v>
      </c>
      <c r="F13" s="17"/>
      <c r="G13" s="17">
        <v>0.27971947569632499</v>
      </c>
      <c r="H13" s="17">
        <v>0.40351012538591802</v>
      </c>
      <c r="I13" s="17">
        <v>0.41607413990077302</v>
      </c>
      <c r="J13" s="17">
        <v>0.38936698390448798</v>
      </c>
      <c r="K13" s="17">
        <v>0.38304867121410602</v>
      </c>
      <c r="L13" s="17">
        <v>0.36313948646546201</v>
      </c>
      <c r="M13" s="17"/>
      <c r="N13" s="17">
        <v>0.38114185672569501</v>
      </c>
      <c r="O13" s="17">
        <v>0.38160154337293201</v>
      </c>
      <c r="P13" s="17">
        <v>0.35329114148472901</v>
      </c>
      <c r="Q13" s="17">
        <v>0.37288628497113802</v>
      </c>
      <c r="R13" s="17"/>
      <c r="S13" s="17">
        <v>0.34071432057939799</v>
      </c>
      <c r="T13" s="17">
        <v>0.40869751592530601</v>
      </c>
      <c r="U13" s="17">
        <v>0.37230934641532698</v>
      </c>
      <c r="V13" s="17"/>
      <c r="W13" s="17">
        <v>0.30757140469064098</v>
      </c>
      <c r="X13" s="17">
        <v>0.42127197394759902</v>
      </c>
      <c r="Y13" s="17">
        <v>0.34779466483346699</v>
      </c>
      <c r="Z13" s="17">
        <v>0.24716409675506901</v>
      </c>
      <c r="AA13" s="17">
        <v>0.355041929068589</v>
      </c>
      <c r="AB13" s="17"/>
      <c r="AC13" s="17">
        <v>0.27987552958143402</v>
      </c>
      <c r="AD13" s="17">
        <v>0.39102507231375699</v>
      </c>
      <c r="AE13" s="17">
        <v>0.34465731581436998</v>
      </c>
    </row>
    <row r="14" spans="2:31" x14ac:dyDescent="0.35">
      <c r="B14" s="18" t="s">
        <v>96</v>
      </c>
      <c r="C14" s="17">
        <v>4.94567566518717E-2</v>
      </c>
      <c r="D14" s="17">
        <v>2.7947078297114E-2</v>
      </c>
      <c r="E14" s="17">
        <v>6.8154560643782502E-2</v>
      </c>
      <c r="F14" s="17"/>
      <c r="G14" s="17">
        <v>9.4471794646113105E-2</v>
      </c>
      <c r="H14" s="17">
        <v>3.6409182465844299E-2</v>
      </c>
      <c r="I14" s="17">
        <v>5.5870946495355803E-2</v>
      </c>
      <c r="J14" s="17">
        <v>5.8948256945938103E-2</v>
      </c>
      <c r="K14" s="17">
        <v>4.6853549590197198E-2</v>
      </c>
      <c r="L14" s="17">
        <v>1.9462124251831799E-2</v>
      </c>
      <c r="M14" s="17"/>
      <c r="N14" s="17">
        <v>2.6625528662172701E-2</v>
      </c>
      <c r="O14" s="17">
        <v>5.0068663105202402E-2</v>
      </c>
      <c r="P14" s="17">
        <v>2.7281957623818999E-2</v>
      </c>
      <c r="Q14" s="17">
        <v>0.100019894577847</v>
      </c>
      <c r="R14" s="17"/>
      <c r="S14" s="17">
        <v>3.5889494583286198E-2</v>
      </c>
      <c r="T14" s="17">
        <v>3.7278726994227698E-2</v>
      </c>
      <c r="U14" s="17">
        <v>7.0978651268814294E-2</v>
      </c>
      <c r="V14" s="17"/>
      <c r="W14" s="17">
        <v>2.9237743171759201E-2</v>
      </c>
      <c r="X14" s="17">
        <v>5.3912564546751598E-2</v>
      </c>
      <c r="Y14" s="17">
        <v>1.6099839259784799E-2</v>
      </c>
      <c r="Z14" s="17">
        <v>0.109198236592727</v>
      </c>
      <c r="AA14" s="17">
        <v>8.8565410880308504E-2</v>
      </c>
      <c r="AB14" s="17"/>
      <c r="AC14" s="17">
        <v>2.67577350345959E-2</v>
      </c>
      <c r="AD14" s="17">
        <v>5.7924166096476097E-2</v>
      </c>
      <c r="AE14" s="17">
        <v>1.81844691083697E-2</v>
      </c>
    </row>
    <row r="15" spans="2:31" x14ac:dyDescent="0.35">
      <c r="B15" s="18" t="s">
        <v>138</v>
      </c>
      <c r="C15" s="21">
        <v>0.217329619751021</v>
      </c>
      <c r="D15" s="21">
        <v>0.30619495660327101</v>
      </c>
      <c r="E15" s="21">
        <v>0.13150961595288099</v>
      </c>
      <c r="F15" s="21"/>
      <c r="G15" s="21">
        <v>0.21904471797415601</v>
      </c>
      <c r="H15" s="21">
        <v>0.20409029368966999</v>
      </c>
      <c r="I15" s="21">
        <v>0.244517355328846</v>
      </c>
      <c r="J15" s="21">
        <v>0.16777057517390001</v>
      </c>
      <c r="K15" s="21">
        <v>0.18237031816927701</v>
      </c>
      <c r="L15" s="21">
        <v>0.264041016852676</v>
      </c>
      <c r="M15" s="21"/>
      <c r="N15" s="21">
        <v>0.240821386966491</v>
      </c>
      <c r="O15" s="21">
        <v>0.186142539820709</v>
      </c>
      <c r="P15" s="21">
        <v>0.23026082969501699</v>
      </c>
      <c r="Q15" s="21">
        <v>0.20037567654119701</v>
      </c>
      <c r="R15" s="21"/>
      <c r="S15" s="21">
        <v>0.24322849763649099</v>
      </c>
      <c r="T15" s="21">
        <v>0.21916545478622401</v>
      </c>
      <c r="U15" s="21">
        <v>0.181916387571569</v>
      </c>
      <c r="V15" s="21"/>
      <c r="W15" s="21">
        <v>0.27857113653273302</v>
      </c>
      <c r="X15" s="21">
        <v>0.21307317202575801</v>
      </c>
      <c r="Y15" s="21">
        <v>0.26754922660691399</v>
      </c>
      <c r="Z15" s="21">
        <v>0.248199160994966</v>
      </c>
      <c r="AA15" s="21">
        <v>0.175260587885228</v>
      </c>
      <c r="AB15" s="21"/>
      <c r="AC15" s="21">
        <v>0.28686553071695597</v>
      </c>
      <c r="AD15" s="21">
        <v>0.23847797711062599</v>
      </c>
      <c r="AE15" s="21">
        <v>0.26215983814562799</v>
      </c>
    </row>
    <row r="16" spans="2:31" x14ac:dyDescent="0.35">
      <c r="B16" s="18" t="s">
        <v>139</v>
      </c>
      <c r="C16" s="21">
        <v>0.54978419184273597</v>
      </c>
      <c r="D16" s="21">
        <v>0.45801157508011198</v>
      </c>
      <c r="E16" s="21">
        <v>0.63923101407044902</v>
      </c>
      <c r="F16" s="21"/>
      <c r="G16" s="21">
        <v>0.53453419967057403</v>
      </c>
      <c r="H16" s="21">
        <v>0.56661999506771199</v>
      </c>
      <c r="I16" s="21">
        <v>0.57753218104566495</v>
      </c>
      <c r="J16" s="21">
        <v>0.54422710444504196</v>
      </c>
      <c r="K16" s="21">
        <v>0.52590581407124903</v>
      </c>
      <c r="L16" s="21">
        <v>0.55091564702637197</v>
      </c>
      <c r="M16" s="21"/>
      <c r="N16" s="21">
        <v>0.56066591131075505</v>
      </c>
      <c r="O16" s="21">
        <v>0.54845211698418395</v>
      </c>
      <c r="P16" s="21">
        <v>0.58063962785387702</v>
      </c>
      <c r="Q16" s="21">
        <v>0.51777307701419695</v>
      </c>
      <c r="R16" s="21"/>
      <c r="S16" s="21">
        <v>0.51451913140547501</v>
      </c>
      <c r="T16" s="21">
        <v>0.575430247594786</v>
      </c>
      <c r="U16" s="21">
        <v>0.54105085465816305</v>
      </c>
      <c r="V16" s="21"/>
      <c r="W16" s="21">
        <v>0.490699968843131</v>
      </c>
      <c r="X16" s="21">
        <v>0.58827737257743395</v>
      </c>
      <c r="Y16" s="21">
        <v>0.52419845327866799</v>
      </c>
      <c r="Z16" s="21">
        <v>0.39440344141734102</v>
      </c>
      <c r="AA16" s="21">
        <v>0.52786398805412105</v>
      </c>
      <c r="AB16" s="21"/>
      <c r="AC16" s="21">
        <v>0.50329745193435804</v>
      </c>
      <c r="AD16" s="21">
        <v>0.56161517537647998</v>
      </c>
      <c r="AE16" s="21">
        <v>0.46022035178793502</v>
      </c>
    </row>
    <row r="17" spans="2:31" x14ac:dyDescent="0.35">
      <c r="B17" s="18" t="s">
        <v>113</v>
      </c>
      <c r="C17" s="22">
        <v>-0.33245457209171603</v>
      </c>
      <c r="D17" s="22">
        <v>-0.151816618476841</v>
      </c>
      <c r="E17" s="22">
        <v>-0.507721398117568</v>
      </c>
      <c r="F17" s="22"/>
      <c r="G17" s="22">
        <v>-0.31548948169641799</v>
      </c>
      <c r="H17" s="22">
        <v>-0.36252970137804202</v>
      </c>
      <c r="I17" s="22">
        <v>-0.33301482571681901</v>
      </c>
      <c r="J17" s="22">
        <v>-0.37645652927114198</v>
      </c>
      <c r="K17" s="22">
        <v>-0.34353549590197202</v>
      </c>
      <c r="L17" s="22">
        <v>-0.28687463017369502</v>
      </c>
      <c r="M17" s="22"/>
      <c r="N17" s="22">
        <v>-0.31984452434426403</v>
      </c>
      <c r="O17" s="22">
        <v>-0.36230957716347501</v>
      </c>
      <c r="P17" s="22">
        <v>-0.35037879815886103</v>
      </c>
      <c r="Q17" s="22">
        <v>-0.31739740047299903</v>
      </c>
      <c r="R17" s="22"/>
      <c r="S17" s="22">
        <v>-0.27129063376898299</v>
      </c>
      <c r="T17" s="22">
        <v>-0.35626479280856199</v>
      </c>
      <c r="U17" s="22">
        <v>-0.35913446708659402</v>
      </c>
      <c r="V17" s="22"/>
      <c r="W17" s="22">
        <v>-0.212128832310398</v>
      </c>
      <c r="X17" s="22">
        <v>-0.37520420055167603</v>
      </c>
      <c r="Y17" s="22">
        <v>-0.25664922667175299</v>
      </c>
      <c r="Z17" s="22">
        <v>-0.14620428042237499</v>
      </c>
      <c r="AA17" s="22">
        <v>-0.35260340016889302</v>
      </c>
      <c r="AB17" s="22"/>
      <c r="AC17" s="22">
        <v>-0.21643192121740301</v>
      </c>
      <c r="AD17" s="22">
        <v>-0.32313719826585402</v>
      </c>
      <c r="AE17" s="22">
        <v>-0.19806051364230701</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149</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133</v>
      </c>
      <c r="C9" s="17">
        <v>0.255274029419434</v>
      </c>
      <c r="D9" s="17">
        <v>0.28403250537834401</v>
      </c>
      <c r="E9" s="17">
        <v>0.225553856119728</v>
      </c>
      <c r="F9" s="17"/>
      <c r="G9" s="17">
        <v>0.24039164802165</v>
      </c>
      <c r="H9" s="17">
        <v>0.20392792841972701</v>
      </c>
      <c r="I9" s="17">
        <v>0.32733778880041497</v>
      </c>
      <c r="J9" s="17">
        <v>0.26926860349593601</v>
      </c>
      <c r="K9" s="17">
        <v>0.272364329391034</v>
      </c>
      <c r="L9" s="17">
        <v>0.210813981519996</v>
      </c>
      <c r="M9" s="17"/>
      <c r="N9" s="17">
        <v>0.271309857728533</v>
      </c>
      <c r="O9" s="17">
        <v>0.28042342530098602</v>
      </c>
      <c r="P9" s="17">
        <v>0.243878646858117</v>
      </c>
      <c r="Q9" s="17">
        <v>0.218561919812431</v>
      </c>
      <c r="R9" s="17"/>
      <c r="S9" s="17">
        <v>0.23680001339802201</v>
      </c>
      <c r="T9" s="17">
        <v>0.28129443658553099</v>
      </c>
      <c r="U9" s="17">
        <v>0.23402341225089399</v>
      </c>
      <c r="V9" s="17"/>
      <c r="W9" s="17">
        <v>0.221086624511621</v>
      </c>
      <c r="X9" s="17">
        <v>0.28698996818204198</v>
      </c>
      <c r="Y9" s="17">
        <v>0.31450279626195499</v>
      </c>
      <c r="Z9" s="17">
        <v>0.29135288158721401</v>
      </c>
      <c r="AA9" s="17">
        <v>0.22050321564070999</v>
      </c>
      <c r="AB9" s="17"/>
      <c r="AC9" s="17">
        <v>0.27280976938796198</v>
      </c>
      <c r="AD9" s="17">
        <v>0.27589995138967299</v>
      </c>
      <c r="AE9" s="17">
        <v>0.286428333902157</v>
      </c>
    </row>
    <row r="10" spans="2:31" x14ac:dyDescent="0.35">
      <c r="B10" s="18" t="s">
        <v>134</v>
      </c>
      <c r="C10" s="17">
        <v>0.30756957907807198</v>
      </c>
      <c r="D10" s="17">
        <v>0.28597675280371698</v>
      </c>
      <c r="E10" s="17">
        <v>0.32786007226008201</v>
      </c>
      <c r="F10" s="17"/>
      <c r="G10" s="17">
        <v>0.29180902555731902</v>
      </c>
      <c r="H10" s="17">
        <v>0.33618839108998799</v>
      </c>
      <c r="I10" s="17">
        <v>0.33435913305686299</v>
      </c>
      <c r="J10" s="17">
        <v>0.33183825617697299</v>
      </c>
      <c r="K10" s="17">
        <v>0.31762968183072299</v>
      </c>
      <c r="L10" s="17">
        <v>0.25236895064458298</v>
      </c>
      <c r="M10" s="17"/>
      <c r="N10" s="17">
        <v>0.35593285012668002</v>
      </c>
      <c r="O10" s="17">
        <v>0.29986029928050201</v>
      </c>
      <c r="P10" s="17">
        <v>0.31685040397634501</v>
      </c>
      <c r="Q10" s="17">
        <v>0.246864841134008</v>
      </c>
      <c r="R10" s="17"/>
      <c r="S10" s="17">
        <v>0.30699421167452601</v>
      </c>
      <c r="T10" s="17">
        <v>0.29692727777116801</v>
      </c>
      <c r="U10" s="17">
        <v>0.32963613855670199</v>
      </c>
      <c r="V10" s="17"/>
      <c r="W10" s="17">
        <v>0.34681698894360102</v>
      </c>
      <c r="X10" s="17">
        <v>0.298436351798957</v>
      </c>
      <c r="Y10" s="17">
        <v>0.24684058518245899</v>
      </c>
      <c r="Z10" s="17">
        <v>0.124777349809164</v>
      </c>
      <c r="AA10" s="17">
        <v>0.348812940615356</v>
      </c>
      <c r="AB10" s="17"/>
      <c r="AC10" s="17">
        <v>0.359010985485536</v>
      </c>
      <c r="AD10" s="17">
        <v>0.327056476617616</v>
      </c>
      <c r="AE10" s="17">
        <v>0.237070724546082</v>
      </c>
    </row>
    <row r="11" spans="2:31" x14ac:dyDescent="0.35">
      <c r="B11" s="18" t="s">
        <v>135</v>
      </c>
      <c r="C11" s="17">
        <v>0.24546227712940499</v>
      </c>
      <c r="D11" s="17">
        <v>0.25407740757104302</v>
      </c>
      <c r="E11" s="17">
        <v>0.23864486745183999</v>
      </c>
      <c r="F11" s="17"/>
      <c r="G11" s="17">
        <v>0.20103313915321999</v>
      </c>
      <c r="H11" s="17">
        <v>0.27987798080417597</v>
      </c>
      <c r="I11" s="17">
        <v>0.17585905072636601</v>
      </c>
      <c r="J11" s="17">
        <v>0.16653627711695801</v>
      </c>
      <c r="K11" s="17">
        <v>0.26343575796246299</v>
      </c>
      <c r="L11" s="17">
        <v>0.34367736221363099</v>
      </c>
      <c r="M11" s="17"/>
      <c r="N11" s="17">
        <v>0.22978989078974399</v>
      </c>
      <c r="O11" s="17">
        <v>0.24153835539037899</v>
      </c>
      <c r="P11" s="17">
        <v>0.215873461716689</v>
      </c>
      <c r="Q11" s="17">
        <v>0.29499456909919702</v>
      </c>
      <c r="R11" s="17"/>
      <c r="S11" s="17">
        <v>0.26018524421497102</v>
      </c>
      <c r="T11" s="17">
        <v>0.26238208189474899</v>
      </c>
      <c r="U11" s="17">
        <v>0.235244438407608</v>
      </c>
      <c r="V11" s="17"/>
      <c r="W11" s="17">
        <v>0.23131575255947001</v>
      </c>
      <c r="X11" s="17">
        <v>0.24247169282598199</v>
      </c>
      <c r="Y11" s="17">
        <v>0.31475278568659298</v>
      </c>
      <c r="Z11" s="17">
        <v>0.35124972082509298</v>
      </c>
      <c r="AA11" s="17">
        <v>0.18438843357658599</v>
      </c>
      <c r="AB11" s="17"/>
      <c r="AC11" s="17">
        <v>0.204064691144174</v>
      </c>
      <c r="AD11" s="17">
        <v>0.205914760864844</v>
      </c>
      <c r="AE11" s="17">
        <v>0.36106715811150802</v>
      </c>
    </row>
    <row r="12" spans="2:31" x14ac:dyDescent="0.35">
      <c r="B12" s="18" t="s">
        <v>136</v>
      </c>
      <c r="C12" s="17">
        <v>8.4025959306664302E-2</v>
      </c>
      <c r="D12" s="17">
        <v>7.6280764975167295E-2</v>
      </c>
      <c r="E12" s="17">
        <v>9.1941063856697702E-2</v>
      </c>
      <c r="F12" s="17"/>
      <c r="G12" s="17">
        <v>0.13757991444339601</v>
      </c>
      <c r="H12" s="17">
        <v>9.9872281118066994E-2</v>
      </c>
      <c r="I12" s="17">
        <v>6.31311714641897E-2</v>
      </c>
      <c r="J12" s="17">
        <v>8.4369071816817007E-2</v>
      </c>
      <c r="K12" s="17">
        <v>6.6213087958637201E-2</v>
      </c>
      <c r="L12" s="17">
        <v>7.3532031851809398E-2</v>
      </c>
      <c r="M12" s="17"/>
      <c r="N12" s="17">
        <v>6.8437434402877001E-2</v>
      </c>
      <c r="O12" s="17">
        <v>7.3240390683857695E-2</v>
      </c>
      <c r="P12" s="17">
        <v>9.8990521265352502E-2</v>
      </c>
      <c r="Q12" s="17">
        <v>9.1360430431152204E-2</v>
      </c>
      <c r="R12" s="17"/>
      <c r="S12" s="17">
        <v>8.9928040034315093E-2</v>
      </c>
      <c r="T12" s="17">
        <v>6.3181177644404896E-2</v>
      </c>
      <c r="U12" s="17">
        <v>8.8973967191589898E-2</v>
      </c>
      <c r="V12" s="17"/>
      <c r="W12" s="17">
        <v>7.9986303942589099E-2</v>
      </c>
      <c r="X12" s="17">
        <v>6.6765467349955407E-2</v>
      </c>
      <c r="Y12" s="17">
        <v>7.9108733545853294E-2</v>
      </c>
      <c r="Z12" s="17">
        <v>0.23262004777852899</v>
      </c>
      <c r="AA12" s="17">
        <v>0.146948631334784</v>
      </c>
      <c r="AB12" s="17"/>
      <c r="AC12" s="17">
        <v>6.1799971813544297E-2</v>
      </c>
      <c r="AD12" s="17">
        <v>7.9365181202499094E-2</v>
      </c>
      <c r="AE12" s="17">
        <v>8.6981196204608299E-2</v>
      </c>
    </row>
    <row r="13" spans="2:31" x14ac:dyDescent="0.35">
      <c r="B13" s="18" t="s">
        <v>137</v>
      </c>
      <c r="C13" s="17">
        <v>6.8903334261991897E-2</v>
      </c>
      <c r="D13" s="17">
        <v>6.0549782624955202E-2</v>
      </c>
      <c r="E13" s="17">
        <v>7.7312808707843697E-2</v>
      </c>
      <c r="F13" s="17"/>
      <c r="G13" s="17">
        <v>8.4938241324749697E-2</v>
      </c>
      <c r="H13" s="17">
        <v>5.2027823650830099E-2</v>
      </c>
      <c r="I13" s="17">
        <v>5.3779533596232797E-2</v>
      </c>
      <c r="J13" s="17">
        <v>9.8247094909896901E-2</v>
      </c>
      <c r="K13" s="17">
        <v>4.9858340612791402E-2</v>
      </c>
      <c r="L13" s="17">
        <v>8.2369169800911704E-2</v>
      </c>
      <c r="M13" s="17"/>
      <c r="N13" s="17">
        <v>5.9437377499270298E-2</v>
      </c>
      <c r="O13" s="17">
        <v>6.5321647684036005E-2</v>
      </c>
      <c r="P13" s="17">
        <v>9.2672440149654894E-2</v>
      </c>
      <c r="Q13" s="17">
        <v>6.6095413655694699E-2</v>
      </c>
      <c r="R13" s="17"/>
      <c r="S13" s="17">
        <v>7.2631427009668195E-2</v>
      </c>
      <c r="T13" s="17">
        <v>6.0306509113856703E-2</v>
      </c>
      <c r="U13" s="17">
        <v>6.6388181231282803E-2</v>
      </c>
      <c r="V13" s="17"/>
      <c r="W13" s="17">
        <v>7.6638738750298904E-2</v>
      </c>
      <c r="X13" s="17">
        <v>6.9541669511123394E-2</v>
      </c>
      <c r="Y13" s="17">
        <v>4.47950993231397E-2</v>
      </c>
      <c r="Z13" s="17">
        <v>0</v>
      </c>
      <c r="AA13" s="17">
        <v>4.6719714997707398E-2</v>
      </c>
      <c r="AB13" s="17"/>
      <c r="AC13" s="17">
        <v>7.0076801724115803E-2</v>
      </c>
      <c r="AD13" s="17">
        <v>6.94573464986145E-2</v>
      </c>
      <c r="AE13" s="17">
        <v>1.42262936178221E-2</v>
      </c>
    </row>
    <row r="14" spans="2:31" x14ac:dyDescent="0.35">
      <c r="B14" s="18" t="s">
        <v>96</v>
      </c>
      <c r="C14" s="17">
        <v>3.8764820804432998E-2</v>
      </c>
      <c r="D14" s="17">
        <v>3.9082786646773802E-2</v>
      </c>
      <c r="E14" s="17">
        <v>3.8687331603808502E-2</v>
      </c>
      <c r="F14" s="17"/>
      <c r="G14" s="17">
        <v>4.4248031499666003E-2</v>
      </c>
      <c r="H14" s="17">
        <v>2.8105594917211599E-2</v>
      </c>
      <c r="I14" s="17">
        <v>4.5533322355933797E-2</v>
      </c>
      <c r="J14" s="17">
        <v>4.9740696483419701E-2</v>
      </c>
      <c r="K14" s="17">
        <v>3.0498802244351499E-2</v>
      </c>
      <c r="L14" s="17">
        <v>3.72385039690699E-2</v>
      </c>
      <c r="M14" s="17"/>
      <c r="N14" s="17">
        <v>1.5092589452895501E-2</v>
      </c>
      <c r="O14" s="17">
        <v>3.96158816602388E-2</v>
      </c>
      <c r="P14" s="17">
        <v>3.1734526033840998E-2</v>
      </c>
      <c r="Q14" s="17">
        <v>8.2122825867517096E-2</v>
      </c>
      <c r="R14" s="17"/>
      <c r="S14" s="17">
        <v>3.3461063668498103E-2</v>
      </c>
      <c r="T14" s="17">
        <v>3.5908516990290199E-2</v>
      </c>
      <c r="U14" s="17">
        <v>4.57338623619232E-2</v>
      </c>
      <c r="V14" s="17"/>
      <c r="W14" s="17">
        <v>4.4155591292419499E-2</v>
      </c>
      <c r="X14" s="17">
        <v>3.5794850331940402E-2</v>
      </c>
      <c r="Y14" s="17">
        <v>0</v>
      </c>
      <c r="Z14" s="17">
        <v>0</v>
      </c>
      <c r="AA14" s="17">
        <v>5.2627063834856103E-2</v>
      </c>
      <c r="AB14" s="17"/>
      <c r="AC14" s="17">
        <v>3.2237780444667297E-2</v>
      </c>
      <c r="AD14" s="17">
        <v>4.2306283426753903E-2</v>
      </c>
      <c r="AE14" s="17">
        <v>1.42262936178221E-2</v>
      </c>
    </row>
    <row r="15" spans="2:31" x14ac:dyDescent="0.35">
      <c r="B15" s="18" t="s">
        <v>138</v>
      </c>
      <c r="C15" s="21">
        <v>0.56284360849750603</v>
      </c>
      <c r="D15" s="21">
        <v>0.57000925818206105</v>
      </c>
      <c r="E15" s="21">
        <v>0.55341392837980996</v>
      </c>
      <c r="F15" s="21"/>
      <c r="G15" s="21">
        <v>0.53220067357896905</v>
      </c>
      <c r="H15" s="21">
        <v>0.54011631950971495</v>
      </c>
      <c r="I15" s="21">
        <v>0.66169692185727702</v>
      </c>
      <c r="J15" s="21">
        <v>0.601106859672909</v>
      </c>
      <c r="K15" s="21">
        <v>0.58999401122175699</v>
      </c>
      <c r="L15" s="21">
        <v>0.46318293216457901</v>
      </c>
      <c r="M15" s="21"/>
      <c r="N15" s="21">
        <v>0.62724270785521297</v>
      </c>
      <c r="O15" s="21">
        <v>0.58028372458148902</v>
      </c>
      <c r="P15" s="21">
        <v>0.56072905083446201</v>
      </c>
      <c r="Q15" s="21">
        <v>0.46542676094643898</v>
      </c>
      <c r="R15" s="21"/>
      <c r="S15" s="21">
        <v>0.54379422507254804</v>
      </c>
      <c r="T15" s="21">
        <v>0.578221714356699</v>
      </c>
      <c r="U15" s="21">
        <v>0.563659550807596</v>
      </c>
      <c r="V15" s="21"/>
      <c r="W15" s="21">
        <v>0.567903613455223</v>
      </c>
      <c r="X15" s="21">
        <v>0.58542631998099903</v>
      </c>
      <c r="Y15" s="21">
        <v>0.56134338144441398</v>
      </c>
      <c r="Z15" s="21">
        <v>0.416130231396378</v>
      </c>
      <c r="AA15" s="21">
        <v>0.56931615625606702</v>
      </c>
      <c r="AB15" s="21"/>
      <c r="AC15" s="21">
        <v>0.63182075487349898</v>
      </c>
      <c r="AD15" s="21">
        <v>0.60295642800728899</v>
      </c>
      <c r="AE15" s="21">
        <v>0.52349905844823996</v>
      </c>
    </row>
    <row r="16" spans="2:31" x14ac:dyDescent="0.35">
      <c r="B16" s="18" t="s">
        <v>139</v>
      </c>
      <c r="C16" s="21">
        <v>0.15292929356865601</v>
      </c>
      <c r="D16" s="21">
        <v>0.136830547600123</v>
      </c>
      <c r="E16" s="21">
        <v>0.169253872564541</v>
      </c>
      <c r="F16" s="21"/>
      <c r="G16" s="21">
        <v>0.22251815576814499</v>
      </c>
      <c r="H16" s="21">
        <v>0.15190010476889701</v>
      </c>
      <c r="I16" s="21">
        <v>0.116910705060423</v>
      </c>
      <c r="J16" s="21">
        <v>0.18261616672671399</v>
      </c>
      <c r="K16" s="21">
        <v>0.11607142857142901</v>
      </c>
      <c r="L16" s="21">
        <v>0.15590120165272101</v>
      </c>
      <c r="M16" s="21"/>
      <c r="N16" s="21">
        <v>0.127874811902147</v>
      </c>
      <c r="O16" s="21">
        <v>0.13856203836789399</v>
      </c>
      <c r="P16" s="21">
        <v>0.19166296141500699</v>
      </c>
      <c r="Q16" s="21">
        <v>0.15745584408684701</v>
      </c>
      <c r="R16" s="21"/>
      <c r="S16" s="21">
        <v>0.162559467043983</v>
      </c>
      <c r="T16" s="21">
        <v>0.12348768675826199</v>
      </c>
      <c r="U16" s="21">
        <v>0.15536214842287299</v>
      </c>
      <c r="V16" s="21"/>
      <c r="W16" s="21">
        <v>0.15662504269288799</v>
      </c>
      <c r="X16" s="21">
        <v>0.13630713686107901</v>
      </c>
      <c r="Y16" s="21">
        <v>0.12390383286899299</v>
      </c>
      <c r="Z16" s="21">
        <v>0.23262004777852899</v>
      </c>
      <c r="AA16" s="21">
        <v>0.193668346332491</v>
      </c>
      <c r="AB16" s="21"/>
      <c r="AC16" s="21">
        <v>0.13187677353766</v>
      </c>
      <c r="AD16" s="21">
        <v>0.14882252770111401</v>
      </c>
      <c r="AE16" s="21">
        <v>0.10120748982243</v>
      </c>
    </row>
    <row r="17" spans="2:31" x14ac:dyDescent="0.35">
      <c r="B17" s="18" t="s">
        <v>113</v>
      </c>
      <c r="C17" s="22">
        <v>0.40991431492885</v>
      </c>
      <c r="D17" s="22">
        <v>0.43317871058193902</v>
      </c>
      <c r="E17" s="22">
        <v>0.38416005581526902</v>
      </c>
      <c r="F17" s="22"/>
      <c r="G17" s="22">
        <v>0.30968251781082401</v>
      </c>
      <c r="H17" s="22">
        <v>0.38821621474081802</v>
      </c>
      <c r="I17" s="22">
        <v>0.54478621679685502</v>
      </c>
      <c r="J17" s="22">
        <v>0.41849069294619501</v>
      </c>
      <c r="K17" s="22">
        <v>0.47392258265032899</v>
      </c>
      <c r="L17" s="22">
        <v>0.30728173051185698</v>
      </c>
      <c r="M17" s="22"/>
      <c r="N17" s="22">
        <v>0.49936789595306602</v>
      </c>
      <c r="O17" s="22">
        <v>0.44172168621359498</v>
      </c>
      <c r="P17" s="22">
        <v>0.36906608941945501</v>
      </c>
      <c r="Q17" s="22">
        <v>0.30797091685959199</v>
      </c>
      <c r="R17" s="22"/>
      <c r="S17" s="22">
        <v>0.38123475802856399</v>
      </c>
      <c r="T17" s="22">
        <v>0.45473402759843701</v>
      </c>
      <c r="U17" s="22">
        <v>0.40829740238472301</v>
      </c>
      <c r="V17" s="22"/>
      <c r="W17" s="22">
        <v>0.41127857076233498</v>
      </c>
      <c r="X17" s="22">
        <v>0.44911918311992</v>
      </c>
      <c r="Y17" s="22">
        <v>0.437439548575421</v>
      </c>
      <c r="Z17" s="22">
        <v>0.18351018361784799</v>
      </c>
      <c r="AA17" s="22">
        <v>0.37564780992357599</v>
      </c>
      <c r="AB17" s="22"/>
      <c r="AC17" s="22">
        <v>0.49994398133583901</v>
      </c>
      <c r="AD17" s="22">
        <v>0.45413390030617501</v>
      </c>
      <c r="AE17" s="22">
        <v>0.42229156862580902</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150</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133</v>
      </c>
      <c r="C9" s="17">
        <v>0.19923248451576001</v>
      </c>
      <c r="D9" s="17">
        <v>0.208163569980228</v>
      </c>
      <c r="E9" s="17">
        <v>0.188185270223897</v>
      </c>
      <c r="F9" s="17"/>
      <c r="G9" s="17">
        <v>0.25348302301759601</v>
      </c>
      <c r="H9" s="17">
        <v>0.181508398593935</v>
      </c>
      <c r="I9" s="17">
        <v>0.26716457615062</v>
      </c>
      <c r="J9" s="17">
        <v>0.195208025399975</v>
      </c>
      <c r="K9" s="17">
        <v>0.122081010616617</v>
      </c>
      <c r="L9" s="17">
        <v>0.19135185726816401</v>
      </c>
      <c r="M9" s="17"/>
      <c r="N9" s="17">
        <v>0.216101765700738</v>
      </c>
      <c r="O9" s="17">
        <v>0.21308644573678401</v>
      </c>
      <c r="P9" s="17">
        <v>0.18942130513073299</v>
      </c>
      <c r="Q9" s="17">
        <v>0.16131200748470001</v>
      </c>
      <c r="R9" s="17"/>
      <c r="S9" s="17">
        <v>0.186852146603084</v>
      </c>
      <c r="T9" s="17">
        <v>0.216199618365883</v>
      </c>
      <c r="U9" s="17">
        <v>0.13888260241598799</v>
      </c>
      <c r="V9" s="17"/>
      <c r="W9" s="17">
        <v>0.18243680125674899</v>
      </c>
      <c r="X9" s="17">
        <v>0.23108926992147</v>
      </c>
      <c r="Y9" s="17">
        <v>0.28341900360873701</v>
      </c>
      <c r="Z9" s="17">
        <v>0.281752479983922</v>
      </c>
      <c r="AA9" s="17">
        <v>0.13430610619692401</v>
      </c>
      <c r="AB9" s="17"/>
      <c r="AC9" s="17">
        <v>0.190911842503282</v>
      </c>
      <c r="AD9" s="17">
        <v>0.211896284048887</v>
      </c>
      <c r="AE9" s="17">
        <v>0.26641938025495798</v>
      </c>
    </row>
    <row r="10" spans="2:31" x14ac:dyDescent="0.35">
      <c r="B10" s="18" t="s">
        <v>134</v>
      </c>
      <c r="C10" s="17">
        <v>0.312798425718259</v>
      </c>
      <c r="D10" s="17">
        <v>0.310704895999391</v>
      </c>
      <c r="E10" s="17">
        <v>0.31443253308754598</v>
      </c>
      <c r="F10" s="17"/>
      <c r="G10" s="17">
        <v>0.36251598018373998</v>
      </c>
      <c r="H10" s="17">
        <v>0.292364934536402</v>
      </c>
      <c r="I10" s="17">
        <v>0.28894525105712199</v>
      </c>
      <c r="J10" s="17">
        <v>0.32483256223113099</v>
      </c>
      <c r="K10" s="17">
        <v>0.30357142857142899</v>
      </c>
      <c r="L10" s="17">
        <v>0.31527599619366298</v>
      </c>
      <c r="M10" s="17"/>
      <c r="N10" s="17">
        <v>0.323217855987745</v>
      </c>
      <c r="O10" s="17">
        <v>0.33018650269039501</v>
      </c>
      <c r="P10" s="17">
        <v>0.308271293459559</v>
      </c>
      <c r="Q10" s="17">
        <v>0.28195663661433201</v>
      </c>
      <c r="R10" s="17"/>
      <c r="S10" s="17">
        <v>0.27927322344111599</v>
      </c>
      <c r="T10" s="17">
        <v>0.31962255601212702</v>
      </c>
      <c r="U10" s="17">
        <v>0.34210050663779901</v>
      </c>
      <c r="V10" s="17"/>
      <c r="W10" s="17">
        <v>0.29672337897974599</v>
      </c>
      <c r="X10" s="17">
        <v>0.31076032886270599</v>
      </c>
      <c r="Y10" s="17">
        <v>0.285366478697474</v>
      </c>
      <c r="Z10" s="17">
        <v>0.450718614625231</v>
      </c>
      <c r="AA10" s="17">
        <v>0.341142983724528</v>
      </c>
      <c r="AB10" s="17"/>
      <c r="AC10" s="17">
        <v>0.307766454277698</v>
      </c>
      <c r="AD10" s="17">
        <v>0.34780254832344398</v>
      </c>
      <c r="AE10" s="17">
        <v>0.23007815553043801</v>
      </c>
    </row>
    <row r="11" spans="2:31" x14ac:dyDescent="0.35">
      <c r="B11" s="18" t="s">
        <v>135</v>
      </c>
      <c r="C11" s="17">
        <v>0.259531012304973</v>
      </c>
      <c r="D11" s="17">
        <v>0.26812711856914201</v>
      </c>
      <c r="E11" s="17">
        <v>0.252814302400371</v>
      </c>
      <c r="F11" s="17"/>
      <c r="G11" s="17">
        <v>0.20459096082780201</v>
      </c>
      <c r="H11" s="17">
        <v>0.28990977734913098</v>
      </c>
      <c r="I11" s="17">
        <v>0.18311927569520001</v>
      </c>
      <c r="J11" s="17">
        <v>0.19539325656145601</v>
      </c>
      <c r="K11" s="17">
        <v>0.33398442917656901</v>
      </c>
      <c r="L11" s="17">
        <v>0.310959531038145</v>
      </c>
      <c r="M11" s="17"/>
      <c r="N11" s="17">
        <v>0.23226154841568999</v>
      </c>
      <c r="O11" s="17">
        <v>0.257435841578045</v>
      </c>
      <c r="P11" s="17">
        <v>0.27677811424666299</v>
      </c>
      <c r="Q11" s="17">
        <v>0.29430607148902699</v>
      </c>
      <c r="R11" s="17"/>
      <c r="S11" s="17">
        <v>0.33058100217276898</v>
      </c>
      <c r="T11" s="17">
        <v>0.21359352947347901</v>
      </c>
      <c r="U11" s="17">
        <v>0.266622076660462</v>
      </c>
      <c r="V11" s="17"/>
      <c r="W11" s="17">
        <v>0.30264494576246698</v>
      </c>
      <c r="X11" s="17">
        <v>0.22714551707491601</v>
      </c>
      <c r="Y11" s="17">
        <v>0.24515818957663901</v>
      </c>
      <c r="Z11" s="17">
        <v>6.9497240841171107E-2</v>
      </c>
      <c r="AA11" s="17">
        <v>0.25658846656738798</v>
      </c>
      <c r="AB11" s="17"/>
      <c r="AC11" s="17">
        <v>0.29684754205011299</v>
      </c>
      <c r="AD11" s="17">
        <v>0.20825564983282899</v>
      </c>
      <c r="AE11" s="17">
        <v>0.29938737697838802</v>
      </c>
    </row>
    <row r="12" spans="2:31" x14ac:dyDescent="0.35">
      <c r="B12" s="18" t="s">
        <v>136</v>
      </c>
      <c r="C12" s="17">
        <v>9.6831270336810701E-2</v>
      </c>
      <c r="D12" s="17">
        <v>9.8336319076043593E-2</v>
      </c>
      <c r="E12" s="17">
        <v>9.5956520936539599E-2</v>
      </c>
      <c r="F12" s="17"/>
      <c r="G12" s="17">
        <v>7.2986778031187693E-2</v>
      </c>
      <c r="H12" s="17">
        <v>0.10974171239308</v>
      </c>
      <c r="I12" s="17">
        <v>8.38064197430336E-2</v>
      </c>
      <c r="J12" s="17">
        <v>0.122566976522438</v>
      </c>
      <c r="K12" s="17">
        <v>9.0079812860968403E-2</v>
      </c>
      <c r="L12" s="17">
        <v>0.106249863027295</v>
      </c>
      <c r="M12" s="17"/>
      <c r="N12" s="17">
        <v>9.6832119891458901E-2</v>
      </c>
      <c r="O12" s="17">
        <v>8.48620713463316E-2</v>
      </c>
      <c r="P12" s="17">
        <v>0.11660360996192699</v>
      </c>
      <c r="Q12" s="17">
        <v>9.5425811900729796E-2</v>
      </c>
      <c r="R12" s="17"/>
      <c r="S12" s="17">
        <v>7.0979995640395699E-2</v>
      </c>
      <c r="T12" s="17">
        <v>0.12124885213004299</v>
      </c>
      <c r="U12" s="17">
        <v>0.101348545459786</v>
      </c>
      <c r="V12" s="17"/>
      <c r="W12" s="17">
        <v>9.0211055431525702E-2</v>
      </c>
      <c r="X12" s="17">
        <v>0.10302564667354699</v>
      </c>
      <c r="Y12" s="17">
        <v>0.109061550274441</v>
      </c>
      <c r="Z12" s="17">
        <v>0</v>
      </c>
      <c r="AA12" s="17">
        <v>0.11213408083553</v>
      </c>
      <c r="AB12" s="17"/>
      <c r="AC12" s="17">
        <v>6.8928531668205603E-2</v>
      </c>
      <c r="AD12" s="17">
        <v>0.101878377486831</v>
      </c>
      <c r="AE12" s="17">
        <v>0.119311002784769</v>
      </c>
    </row>
    <row r="13" spans="2:31" x14ac:dyDescent="0.35">
      <c r="B13" s="18" t="s">
        <v>137</v>
      </c>
      <c r="C13" s="17">
        <v>6.2203274255255403E-2</v>
      </c>
      <c r="D13" s="17">
        <v>5.5952095731818599E-2</v>
      </c>
      <c r="E13" s="17">
        <v>6.8558677395129705E-2</v>
      </c>
      <c r="F13" s="17"/>
      <c r="G13" s="17">
        <v>4.66659414718648E-2</v>
      </c>
      <c r="H13" s="17">
        <v>6.3237588563726202E-2</v>
      </c>
      <c r="I13" s="17">
        <v>8.5897832642156696E-2</v>
      </c>
      <c r="J13" s="17">
        <v>7.4060578095960505E-2</v>
      </c>
      <c r="K13" s="17">
        <v>7.5141659387208598E-2</v>
      </c>
      <c r="L13" s="17">
        <v>3.1874958908188401E-2</v>
      </c>
      <c r="M13" s="17"/>
      <c r="N13" s="17">
        <v>6.9037596874507903E-2</v>
      </c>
      <c r="O13" s="17">
        <v>5.3579364713260698E-2</v>
      </c>
      <c r="P13" s="17">
        <v>6.9639569891059502E-2</v>
      </c>
      <c r="Q13" s="17">
        <v>5.95914176616111E-2</v>
      </c>
      <c r="R13" s="17"/>
      <c r="S13" s="17">
        <v>6.9277358864619207E-2</v>
      </c>
      <c r="T13" s="17">
        <v>5.4095742732061601E-2</v>
      </c>
      <c r="U13" s="17">
        <v>8.1203769900955097E-2</v>
      </c>
      <c r="V13" s="17"/>
      <c r="W13" s="17">
        <v>7.1463881513624303E-2</v>
      </c>
      <c r="X13" s="17">
        <v>5.3891311455775297E-2</v>
      </c>
      <c r="Y13" s="17">
        <v>4.47950993231397E-2</v>
      </c>
      <c r="Z13" s="17">
        <v>0.198031664549676</v>
      </c>
      <c r="AA13" s="17">
        <v>6.8746826879078002E-2</v>
      </c>
      <c r="AB13" s="17"/>
      <c r="AC13" s="17">
        <v>8.20834038290221E-2</v>
      </c>
      <c r="AD13" s="17">
        <v>5.1042680912371602E-2</v>
      </c>
      <c r="AE13" s="17">
        <v>3.4208852616886498E-2</v>
      </c>
    </row>
    <row r="14" spans="2:31" x14ac:dyDescent="0.35">
      <c r="B14" s="18" t="s">
        <v>96</v>
      </c>
      <c r="C14" s="17">
        <v>6.94035328689422E-2</v>
      </c>
      <c r="D14" s="17">
        <v>5.8716000643376898E-2</v>
      </c>
      <c r="E14" s="17">
        <v>8.0052695956516498E-2</v>
      </c>
      <c r="F14" s="17"/>
      <c r="G14" s="17">
        <v>5.9757316467810399E-2</v>
      </c>
      <c r="H14" s="17">
        <v>6.3237588563726202E-2</v>
      </c>
      <c r="I14" s="17">
        <v>9.1066644711867595E-2</v>
      </c>
      <c r="J14" s="17">
        <v>8.7938601189040302E-2</v>
      </c>
      <c r="K14" s="17">
        <v>7.5141659387208598E-2</v>
      </c>
      <c r="L14" s="17">
        <v>4.4287793564545E-2</v>
      </c>
      <c r="M14" s="17"/>
      <c r="N14" s="17">
        <v>6.2549113129860598E-2</v>
      </c>
      <c r="O14" s="17">
        <v>6.08497739351831E-2</v>
      </c>
      <c r="P14" s="17">
        <v>3.9286107310058403E-2</v>
      </c>
      <c r="Q14" s="17">
        <v>0.10740805484959901</v>
      </c>
      <c r="R14" s="17"/>
      <c r="S14" s="17">
        <v>6.30362732780161E-2</v>
      </c>
      <c r="T14" s="17">
        <v>7.5239701286406502E-2</v>
      </c>
      <c r="U14" s="17">
        <v>6.9842498925010904E-2</v>
      </c>
      <c r="V14" s="17"/>
      <c r="W14" s="17">
        <v>5.65199370558883E-2</v>
      </c>
      <c r="X14" s="17">
        <v>7.4087926011585606E-2</v>
      </c>
      <c r="Y14" s="17">
        <v>3.2199678519569501E-2</v>
      </c>
      <c r="Z14" s="17">
        <v>0</v>
      </c>
      <c r="AA14" s="17">
        <v>8.7081535796552506E-2</v>
      </c>
      <c r="AB14" s="17"/>
      <c r="AC14" s="17">
        <v>5.3462225671679402E-2</v>
      </c>
      <c r="AD14" s="17">
        <v>7.9124459395637198E-2</v>
      </c>
      <c r="AE14" s="17">
        <v>5.0595231834561501E-2</v>
      </c>
    </row>
    <row r="15" spans="2:31" x14ac:dyDescent="0.35">
      <c r="B15" s="18" t="s">
        <v>138</v>
      </c>
      <c r="C15" s="21">
        <v>0.51203091023401803</v>
      </c>
      <c r="D15" s="21">
        <v>0.518868465979619</v>
      </c>
      <c r="E15" s="21">
        <v>0.50261780331144401</v>
      </c>
      <c r="F15" s="21"/>
      <c r="G15" s="21">
        <v>0.61599900320133505</v>
      </c>
      <c r="H15" s="21">
        <v>0.47387333313033703</v>
      </c>
      <c r="I15" s="21">
        <v>0.55610982720774205</v>
      </c>
      <c r="J15" s="21">
        <v>0.52004058763110605</v>
      </c>
      <c r="K15" s="21">
        <v>0.42565243918804602</v>
      </c>
      <c r="L15" s="21">
        <v>0.50662785346182704</v>
      </c>
      <c r="M15" s="21"/>
      <c r="N15" s="21">
        <v>0.53931962168848302</v>
      </c>
      <c r="O15" s="21">
        <v>0.54327294842717899</v>
      </c>
      <c r="P15" s="21">
        <v>0.49769259859029202</v>
      </c>
      <c r="Q15" s="21">
        <v>0.44326864409903199</v>
      </c>
      <c r="R15" s="21"/>
      <c r="S15" s="21">
        <v>0.46612537004420002</v>
      </c>
      <c r="T15" s="21">
        <v>0.53582217437801005</v>
      </c>
      <c r="U15" s="21">
        <v>0.480983109053786</v>
      </c>
      <c r="V15" s="21"/>
      <c r="W15" s="21">
        <v>0.47916018023649498</v>
      </c>
      <c r="X15" s="21">
        <v>0.54184959878417605</v>
      </c>
      <c r="Y15" s="21">
        <v>0.56878548230621095</v>
      </c>
      <c r="Z15" s="21">
        <v>0.73247109460915305</v>
      </c>
      <c r="AA15" s="21">
        <v>0.47544908992145202</v>
      </c>
      <c r="AB15" s="21"/>
      <c r="AC15" s="21">
        <v>0.49867829678098002</v>
      </c>
      <c r="AD15" s="21">
        <v>0.55969883237233098</v>
      </c>
      <c r="AE15" s="21">
        <v>0.49649753578539502</v>
      </c>
    </row>
    <row r="16" spans="2:31" x14ac:dyDescent="0.35">
      <c r="B16" s="18" t="s">
        <v>139</v>
      </c>
      <c r="C16" s="21">
        <v>0.15903454459206601</v>
      </c>
      <c r="D16" s="21">
        <v>0.15428841480786201</v>
      </c>
      <c r="E16" s="21">
        <v>0.164515198331669</v>
      </c>
      <c r="F16" s="21"/>
      <c r="G16" s="21">
        <v>0.11965271950305199</v>
      </c>
      <c r="H16" s="21">
        <v>0.172979300956806</v>
      </c>
      <c r="I16" s="21">
        <v>0.16970425238518999</v>
      </c>
      <c r="J16" s="21">
        <v>0.19662755461839801</v>
      </c>
      <c r="K16" s="21">
        <v>0.16522147224817699</v>
      </c>
      <c r="L16" s="21">
        <v>0.13812482193548301</v>
      </c>
      <c r="M16" s="21"/>
      <c r="N16" s="21">
        <v>0.16586971676596701</v>
      </c>
      <c r="O16" s="21">
        <v>0.138441436059592</v>
      </c>
      <c r="P16" s="21">
        <v>0.186243179852986</v>
      </c>
      <c r="Q16" s="21">
        <v>0.15501722956234101</v>
      </c>
      <c r="R16" s="21"/>
      <c r="S16" s="21">
        <v>0.140257354505015</v>
      </c>
      <c r="T16" s="21">
        <v>0.17534459486210399</v>
      </c>
      <c r="U16" s="21">
        <v>0.18255231536074101</v>
      </c>
      <c r="V16" s="21"/>
      <c r="W16" s="21">
        <v>0.16167493694515001</v>
      </c>
      <c r="X16" s="21">
        <v>0.15691695812932199</v>
      </c>
      <c r="Y16" s="21">
        <v>0.153856649597581</v>
      </c>
      <c r="Z16" s="21">
        <v>0.198031664549676</v>
      </c>
      <c r="AA16" s="21">
        <v>0.18088090771460799</v>
      </c>
      <c r="AB16" s="21"/>
      <c r="AC16" s="21">
        <v>0.15101193549722799</v>
      </c>
      <c r="AD16" s="21">
        <v>0.152921058399203</v>
      </c>
      <c r="AE16" s="21">
        <v>0.153519855401655</v>
      </c>
    </row>
    <row r="17" spans="2:31" x14ac:dyDescent="0.35">
      <c r="B17" s="18" t="s">
        <v>113</v>
      </c>
      <c r="C17" s="22">
        <v>0.35299636564195203</v>
      </c>
      <c r="D17" s="22">
        <v>0.36458005117175701</v>
      </c>
      <c r="E17" s="22">
        <v>0.33810260497977401</v>
      </c>
      <c r="F17" s="22"/>
      <c r="G17" s="22">
        <v>0.49634628369828299</v>
      </c>
      <c r="H17" s="22">
        <v>0.300894032173531</v>
      </c>
      <c r="I17" s="22">
        <v>0.386405574822552</v>
      </c>
      <c r="J17" s="22">
        <v>0.32341303301270802</v>
      </c>
      <c r="K17" s="22">
        <v>0.260430966939869</v>
      </c>
      <c r="L17" s="22">
        <v>0.368503031526344</v>
      </c>
      <c r="M17" s="22"/>
      <c r="N17" s="22">
        <v>0.37344990492251601</v>
      </c>
      <c r="O17" s="22">
        <v>0.40483151236758702</v>
      </c>
      <c r="P17" s="22">
        <v>0.31144941873730603</v>
      </c>
      <c r="Q17" s="22">
        <v>0.28825141453669101</v>
      </c>
      <c r="R17" s="22"/>
      <c r="S17" s="22">
        <v>0.32586801553918598</v>
      </c>
      <c r="T17" s="22">
        <v>0.36047757951590598</v>
      </c>
      <c r="U17" s="22">
        <v>0.29843079369304498</v>
      </c>
      <c r="V17" s="22"/>
      <c r="W17" s="22">
        <v>0.31748524329134498</v>
      </c>
      <c r="X17" s="22">
        <v>0.384932640654854</v>
      </c>
      <c r="Y17" s="22">
        <v>0.41492883270863001</v>
      </c>
      <c r="Z17" s="22">
        <v>0.53443943005947703</v>
      </c>
      <c r="AA17" s="22">
        <v>0.294568182206844</v>
      </c>
      <c r="AB17" s="22"/>
      <c r="AC17" s="22">
        <v>0.347666361283753</v>
      </c>
      <c r="AD17" s="22">
        <v>0.40677777397312798</v>
      </c>
      <c r="AE17" s="22">
        <v>0.34297768038373999</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I18"/>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9" width="20.6328125" customWidth="1"/>
  </cols>
  <sheetData>
    <row r="2" spans="2:9" ht="39.9" customHeight="1" x14ac:dyDescent="0.35">
      <c r="D2" s="30" t="s">
        <v>161</v>
      </c>
      <c r="E2" s="26"/>
      <c r="F2" s="26"/>
      <c r="G2" s="26"/>
      <c r="H2" s="26"/>
      <c r="I2" s="26"/>
    </row>
    <row r="6" spans="2:9" ht="50.15" customHeight="1" x14ac:dyDescent="0.35">
      <c r="B6" s="20" t="s">
        <v>13</v>
      </c>
      <c r="C6" s="20" t="s">
        <v>151</v>
      </c>
      <c r="D6" s="20" t="s">
        <v>152</v>
      </c>
      <c r="E6" s="20" t="s">
        <v>153</v>
      </c>
      <c r="F6" s="20" t="s">
        <v>154</v>
      </c>
      <c r="G6" s="20" t="s">
        <v>155</v>
      </c>
      <c r="H6" s="20" t="s">
        <v>156</v>
      </c>
    </row>
    <row r="7" spans="2:9" x14ac:dyDescent="0.35">
      <c r="B7" s="18" t="s">
        <v>157</v>
      </c>
      <c r="C7" s="17">
        <v>0.10417230987540201</v>
      </c>
      <c r="D7" s="17">
        <v>0.22913544239234901</v>
      </c>
      <c r="E7" s="17">
        <v>0.16583338814667301</v>
      </c>
      <c r="F7" s="17">
        <v>0.12374521122090799</v>
      </c>
      <c r="G7" s="17">
        <v>0.33463089645754901</v>
      </c>
      <c r="H7" s="17">
        <v>0.35444591561411898</v>
      </c>
    </row>
    <row r="8" spans="2:9" x14ac:dyDescent="0.35">
      <c r="B8" s="18" t="s">
        <v>158</v>
      </c>
      <c r="C8" s="17">
        <v>0.32649150648008701</v>
      </c>
      <c r="D8" s="17">
        <v>0.41567675348055599</v>
      </c>
      <c r="E8" s="17">
        <v>0.441309644143832</v>
      </c>
      <c r="F8" s="17">
        <v>0.32763015853463701</v>
      </c>
      <c r="G8" s="17">
        <v>0.44643416804542202</v>
      </c>
      <c r="H8" s="17">
        <v>0.42267971701384799</v>
      </c>
    </row>
    <row r="9" spans="2:9" ht="43.5" x14ac:dyDescent="0.35">
      <c r="B9" s="18" t="s">
        <v>159</v>
      </c>
      <c r="C9" s="17">
        <v>0.28133020424757499</v>
      </c>
      <c r="D9" s="17">
        <v>0.18831428559980801</v>
      </c>
      <c r="E9" s="17">
        <v>0.24500599687385899</v>
      </c>
      <c r="F9" s="17">
        <v>0.28001202296104399</v>
      </c>
      <c r="G9" s="17">
        <v>0.14030006864341499</v>
      </c>
      <c r="H9" s="17">
        <v>0.138739260238815</v>
      </c>
    </row>
    <row r="10" spans="2:9" x14ac:dyDescent="0.35">
      <c r="B10" s="18" t="s">
        <v>160</v>
      </c>
      <c r="C10" s="17">
        <v>0.26453909700578598</v>
      </c>
      <c r="D10" s="17">
        <v>0.12597675583968501</v>
      </c>
      <c r="E10" s="17">
        <v>0.104621955174043</v>
      </c>
      <c r="F10" s="17">
        <v>0.22463651119432201</v>
      </c>
      <c r="G10" s="17">
        <v>4.18970935320086E-2</v>
      </c>
      <c r="H10" s="17">
        <v>4.4322000715264501E-2</v>
      </c>
    </row>
    <row r="11" spans="2:9" x14ac:dyDescent="0.35">
      <c r="B11" s="18" t="s">
        <v>96</v>
      </c>
      <c r="C11" s="17">
        <v>2.3466882391150901E-2</v>
      </c>
      <c r="D11" s="17">
        <v>4.0896762687601097E-2</v>
      </c>
      <c r="E11" s="17">
        <v>4.3229015661592797E-2</v>
      </c>
      <c r="F11" s="17">
        <v>4.3976096089089797E-2</v>
      </c>
      <c r="G11" s="17">
        <v>3.6737773321605903E-2</v>
      </c>
      <c r="H11" s="17">
        <v>3.9813106417952999E-2</v>
      </c>
    </row>
    <row r="12" spans="2:9" x14ac:dyDescent="0.35">
      <c r="B12" s="16"/>
      <c r="C12" s="16"/>
      <c r="D12" s="16"/>
      <c r="E12" s="16"/>
      <c r="F12" s="16"/>
      <c r="G12" s="16"/>
      <c r="H12" s="16"/>
    </row>
    <row r="13" spans="2:9" x14ac:dyDescent="0.35">
      <c r="B13" t="s">
        <v>61</v>
      </c>
    </row>
    <row r="14" spans="2:9" x14ac:dyDescent="0.35">
      <c r="B14" t="s">
        <v>62</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E18"/>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162</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157</v>
      </c>
      <c r="C9" s="17">
        <v>0.10417230987540201</v>
      </c>
      <c r="D9" s="17">
        <v>0.123094014894833</v>
      </c>
      <c r="E9" s="17">
        <v>8.2993420641771606E-2</v>
      </c>
      <c r="F9" s="17"/>
      <c r="G9" s="17">
        <v>0.117181106844015</v>
      </c>
      <c r="H9" s="17">
        <v>9.9872281118066994E-2</v>
      </c>
      <c r="I9" s="17">
        <v>0.141888219493705</v>
      </c>
      <c r="J9" s="17">
        <v>9.5859997231740005E-2</v>
      </c>
      <c r="K9" s="17">
        <v>9.7505988778242805E-2</v>
      </c>
      <c r="L9" s="17">
        <v>7.7107728559063698E-2</v>
      </c>
      <c r="M9" s="17"/>
      <c r="N9" s="17">
        <v>9.9791419559021793E-2</v>
      </c>
      <c r="O9" s="17">
        <v>9.4189563804622498E-2</v>
      </c>
      <c r="P9" s="17">
        <v>9.4480917339559503E-2</v>
      </c>
      <c r="Q9" s="17">
        <v>0.12714795019090699</v>
      </c>
      <c r="R9" s="17"/>
      <c r="S9" s="17">
        <v>8.4204048644577298E-2</v>
      </c>
      <c r="T9" s="17">
        <v>0.128252103737756</v>
      </c>
      <c r="U9" s="17">
        <v>7.2630230740477905E-2</v>
      </c>
      <c r="V9" s="17"/>
      <c r="W9" s="17">
        <v>8.0810976560532197E-2</v>
      </c>
      <c r="X9" s="17">
        <v>0.150322661826328</v>
      </c>
      <c r="Y9" s="17">
        <v>0.19732053540452399</v>
      </c>
      <c r="Z9" s="17">
        <v>0.19291905202697299</v>
      </c>
      <c r="AA9" s="17">
        <v>6.9845015746216002E-2</v>
      </c>
      <c r="AB9" s="17"/>
      <c r="AC9" s="17">
        <v>9.9948644486568095E-2</v>
      </c>
      <c r="AD9" s="17">
        <v>0.13758271230424499</v>
      </c>
      <c r="AE9" s="17">
        <v>0.20386696327124601</v>
      </c>
    </row>
    <row r="10" spans="2:31" x14ac:dyDescent="0.35">
      <c r="B10" s="18" t="s">
        <v>158</v>
      </c>
      <c r="C10" s="17">
        <v>0.32649150648008701</v>
      </c>
      <c r="D10" s="17">
        <v>0.35757067222525901</v>
      </c>
      <c r="E10" s="17">
        <v>0.29641502217598897</v>
      </c>
      <c r="F10" s="17"/>
      <c r="G10" s="17">
        <v>0.31940786038645702</v>
      </c>
      <c r="H10" s="17">
        <v>0.38253014964939902</v>
      </c>
      <c r="I10" s="17">
        <v>0.35724523459102298</v>
      </c>
      <c r="J10" s="17">
        <v>0.351621039957557</v>
      </c>
      <c r="K10" s="17">
        <v>0.29773344980466299</v>
      </c>
      <c r="L10" s="17">
        <v>0.28077031666455099</v>
      </c>
      <c r="M10" s="17"/>
      <c r="N10" s="17">
        <v>0.33292591797735399</v>
      </c>
      <c r="O10" s="17">
        <v>0.31759715756808898</v>
      </c>
      <c r="P10" s="17">
        <v>0.36444235391412799</v>
      </c>
      <c r="Q10" s="17">
        <v>0.30777645450295299</v>
      </c>
      <c r="R10" s="17"/>
      <c r="S10" s="17">
        <v>0.27202456279892401</v>
      </c>
      <c r="T10" s="17">
        <v>0.36003945901956103</v>
      </c>
      <c r="U10" s="17">
        <v>0.36931751202848001</v>
      </c>
      <c r="V10" s="17"/>
      <c r="W10" s="17">
        <v>0.27005576173883999</v>
      </c>
      <c r="X10" s="17">
        <v>0.33993175042052798</v>
      </c>
      <c r="Y10" s="17">
        <v>0.30865257804010499</v>
      </c>
      <c r="Z10" s="17">
        <v>0.124777349809164</v>
      </c>
      <c r="AA10" s="17">
        <v>0.36541057509514902</v>
      </c>
      <c r="AB10" s="17"/>
      <c r="AC10" s="17">
        <v>0.28190511014066799</v>
      </c>
      <c r="AD10" s="17">
        <v>0.39580906500498803</v>
      </c>
      <c r="AE10" s="17">
        <v>0.32572590664696699</v>
      </c>
    </row>
    <row r="11" spans="2:31" ht="43.5" x14ac:dyDescent="0.35">
      <c r="B11" s="18" t="s">
        <v>159</v>
      </c>
      <c r="C11" s="17">
        <v>0.28133020424757499</v>
      </c>
      <c r="D11" s="17">
        <v>0.26662583143778701</v>
      </c>
      <c r="E11" s="17">
        <v>0.29707115394630901</v>
      </c>
      <c r="F11" s="17"/>
      <c r="G11" s="17">
        <v>0.34928651862036197</v>
      </c>
      <c r="H11" s="17">
        <v>0.28706674480342198</v>
      </c>
      <c r="I11" s="17">
        <v>0.19554831273374501</v>
      </c>
      <c r="J11" s="17">
        <v>0.22314930274761499</v>
      </c>
      <c r="K11" s="17">
        <v>0.29906424203753701</v>
      </c>
      <c r="L11" s="17">
        <v>0.32590098249639199</v>
      </c>
      <c r="M11" s="17"/>
      <c r="N11" s="17">
        <v>0.294964692661279</v>
      </c>
      <c r="O11" s="17">
        <v>0.29468771554176598</v>
      </c>
      <c r="P11" s="17">
        <v>0.266663639409497</v>
      </c>
      <c r="Q11" s="17">
        <v>0.26260336915838001</v>
      </c>
      <c r="R11" s="17"/>
      <c r="S11" s="17">
        <v>0.306294464164238</v>
      </c>
      <c r="T11" s="17">
        <v>0.27020272237350901</v>
      </c>
      <c r="U11" s="17">
        <v>0.234239998208295</v>
      </c>
      <c r="V11" s="17"/>
      <c r="W11" s="17">
        <v>0.31348374570286203</v>
      </c>
      <c r="X11" s="17">
        <v>0.29087296841914401</v>
      </c>
      <c r="Y11" s="17">
        <v>0.34949448580663101</v>
      </c>
      <c r="Z11" s="17">
        <v>0.48938454613688998</v>
      </c>
      <c r="AA11" s="17">
        <v>0.180791113328022</v>
      </c>
      <c r="AB11" s="17"/>
      <c r="AC11" s="17">
        <v>0.30470601296872901</v>
      </c>
      <c r="AD11" s="17">
        <v>0.26025512043675703</v>
      </c>
      <c r="AE11" s="17">
        <v>0.34215376163837602</v>
      </c>
    </row>
    <row r="12" spans="2:31" x14ac:dyDescent="0.35">
      <c r="B12" s="18" t="s">
        <v>160</v>
      </c>
      <c r="C12" s="17">
        <v>0.26453909700578598</v>
      </c>
      <c r="D12" s="17">
        <v>0.23172057814284</v>
      </c>
      <c r="E12" s="17">
        <v>0.29754120605434298</v>
      </c>
      <c r="F12" s="17"/>
      <c r="G12" s="17">
        <v>0.18424585591525999</v>
      </c>
      <c r="H12" s="17">
        <v>0.209451628241204</v>
      </c>
      <c r="I12" s="17">
        <v>0.28255157200356001</v>
      </c>
      <c r="J12" s="17">
        <v>0.28540035946856801</v>
      </c>
      <c r="K12" s="17">
        <v>0.29526535243968899</v>
      </c>
      <c r="L12" s="17">
        <v>0.294970999674534</v>
      </c>
      <c r="M12" s="17"/>
      <c r="N12" s="17">
        <v>0.26033831353377002</v>
      </c>
      <c r="O12" s="17">
        <v>0.281204335875751</v>
      </c>
      <c r="P12" s="17">
        <v>0.24643566779364301</v>
      </c>
      <c r="Q12" s="17">
        <v>0.25808490389693101</v>
      </c>
      <c r="R12" s="17"/>
      <c r="S12" s="17">
        <v>0.31679560552951502</v>
      </c>
      <c r="T12" s="17">
        <v>0.223665492177296</v>
      </c>
      <c r="U12" s="17">
        <v>0.281035907969507</v>
      </c>
      <c r="V12" s="17"/>
      <c r="W12" s="17">
        <v>0.32631646344171</v>
      </c>
      <c r="X12" s="17">
        <v>0.196012449414361</v>
      </c>
      <c r="Y12" s="17">
        <v>0.14453240074873999</v>
      </c>
      <c r="Z12" s="17">
        <v>0.19291905202697299</v>
      </c>
      <c r="AA12" s="17">
        <v>0.320564837119652</v>
      </c>
      <c r="AB12" s="17"/>
      <c r="AC12" s="17">
        <v>0.30859967911910602</v>
      </c>
      <c r="AD12" s="17">
        <v>0.185412765333059</v>
      </c>
      <c r="AE12" s="17">
        <v>0.12825336844341001</v>
      </c>
    </row>
    <row r="13" spans="2:31" x14ac:dyDescent="0.35">
      <c r="B13" s="18" t="s">
        <v>96</v>
      </c>
      <c r="C13" s="19">
        <v>2.3466882391150901E-2</v>
      </c>
      <c r="D13" s="19">
        <v>2.0988903299280499E-2</v>
      </c>
      <c r="E13" s="19">
        <v>2.5979197181587001E-2</v>
      </c>
      <c r="F13" s="19"/>
      <c r="G13" s="19">
        <v>2.98786582339052E-2</v>
      </c>
      <c r="H13" s="19">
        <v>2.10791961879087E-2</v>
      </c>
      <c r="I13" s="19">
        <v>2.2766661177966899E-2</v>
      </c>
      <c r="J13" s="19">
        <v>4.39693005945202E-2</v>
      </c>
      <c r="K13" s="19">
        <v>1.0430966939868501E-2</v>
      </c>
      <c r="L13" s="19">
        <v>2.1249972605458901E-2</v>
      </c>
      <c r="M13" s="19"/>
      <c r="N13" s="19">
        <v>1.19796562685755E-2</v>
      </c>
      <c r="O13" s="19">
        <v>1.23212272097721E-2</v>
      </c>
      <c r="P13" s="19">
        <v>2.7977421543172301E-2</v>
      </c>
      <c r="Q13" s="19">
        <v>4.4387322250828698E-2</v>
      </c>
      <c r="R13" s="19"/>
      <c r="S13" s="19">
        <v>2.0681318862745299E-2</v>
      </c>
      <c r="T13" s="19">
        <v>1.78402226918771E-2</v>
      </c>
      <c r="U13" s="19">
        <v>4.2776351053239299E-2</v>
      </c>
      <c r="V13" s="19"/>
      <c r="W13" s="19">
        <v>9.3330525560544504E-3</v>
      </c>
      <c r="X13" s="19">
        <v>2.2860169919639298E-2</v>
      </c>
      <c r="Y13" s="19">
        <v>0</v>
      </c>
      <c r="Z13" s="19">
        <v>0</v>
      </c>
      <c r="AA13" s="19">
        <v>6.3388458710960993E-2</v>
      </c>
      <c r="AB13" s="19"/>
      <c r="AC13" s="19">
        <v>4.8405532849283804E-3</v>
      </c>
      <c r="AD13" s="19">
        <v>2.09403369209516E-2</v>
      </c>
      <c r="AE13" s="19">
        <v>0</v>
      </c>
    </row>
    <row r="14" spans="2:31" x14ac:dyDescent="0.35">
      <c r="B14" s="16"/>
    </row>
    <row r="15" spans="2:31" x14ac:dyDescent="0.35">
      <c r="B15" t="s">
        <v>61</v>
      </c>
    </row>
    <row r="16" spans="2:31" x14ac:dyDescent="0.35">
      <c r="B16" t="s">
        <v>62</v>
      </c>
    </row>
    <row r="18" spans="2:2" x14ac:dyDescent="0.35">
      <c r="B18"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E18"/>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163</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157</v>
      </c>
      <c r="C9" s="17">
        <v>0.22913544239234901</v>
      </c>
      <c r="D9" s="17">
        <v>0.24257174789962199</v>
      </c>
      <c r="E9" s="17">
        <v>0.21394596200896801</v>
      </c>
      <c r="F9" s="17"/>
      <c r="G9" s="17">
        <v>0.261876664636575</v>
      </c>
      <c r="H9" s="17">
        <v>0.25595575207055699</v>
      </c>
      <c r="I9" s="17">
        <v>0.21129362965526399</v>
      </c>
      <c r="J9" s="17">
        <v>0.29015232053485801</v>
      </c>
      <c r="K9" s="17">
        <v>0.17636073612408901</v>
      </c>
      <c r="L9" s="17">
        <v>0.218808247201801</v>
      </c>
      <c r="M9" s="17"/>
      <c r="N9" s="17">
        <v>0.238473462579262</v>
      </c>
      <c r="O9" s="17">
        <v>0.23111868442110101</v>
      </c>
      <c r="P9" s="17">
        <v>0.21149139885339599</v>
      </c>
      <c r="Q9" s="17">
        <v>0.21607119507745401</v>
      </c>
      <c r="R9" s="17"/>
      <c r="S9" s="17">
        <v>0.182937867647046</v>
      </c>
      <c r="T9" s="17">
        <v>0.256342390933121</v>
      </c>
      <c r="U9" s="17">
        <v>0.247491749236075</v>
      </c>
      <c r="V9" s="17"/>
      <c r="W9" s="17">
        <v>0.18362078524135</v>
      </c>
      <c r="X9" s="17">
        <v>0.28900084874981802</v>
      </c>
      <c r="Y9" s="17">
        <v>0.30292442826788402</v>
      </c>
      <c r="Z9" s="17">
        <v>0.39543850565723798</v>
      </c>
      <c r="AA9" s="17">
        <v>0.17878309022966801</v>
      </c>
      <c r="AB9" s="17"/>
      <c r="AC9" s="17">
        <v>0.185827354895889</v>
      </c>
      <c r="AD9" s="17">
        <v>0.30026339225153398</v>
      </c>
      <c r="AE9" s="17">
        <v>0.343436366258623</v>
      </c>
    </row>
    <row r="10" spans="2:31" x14ac:dyDescent="0.35">
      <c r="B10" s="18" t="s">
        <v>158</v>
      </c>
      <c r="C10" s="17">
        <v>0.41567675348055599</v>
      </c>
      <c r="D10" s="17">
        <v>0.40046662066386701</v>
      </c>
      <c r="E10" s="17">
        <v>0.43048413217071801</v>
      </c>
      <c r="F10" s="17"/>
      <c r="G10" s="17">
        <v>0.44020049159189301</v>
      </c>
      <c r="H10" s="17">
        <v>0.47687873094598898</v>
      </c>
      <c r="I10" s="17">
        <v>0.373618216715427</v>
      </c>
      <c r="J10" s="17">
        <v>0.40343023815904799</v>
      </c>
      <c r="K10" s="17">
        <v>0.39657023081578002</v>
      </c>
      <c r="L10" s="17">
        <v>0.42247083530728802</v>
      </c>
      <c r="M10" s="17"/>
      <c r="N10" s="17">
        <v>0.43251470100310901</v>
      </c>
      <c r="O10" s="17">
        <v>0.38274683295592399</v>
      </c>
      <c r="P10" s="17">
        <v>0.46815232625676101</v>
      </c>
      <c r="Q10" s="17">
        <v>0.40236118808378302</v>
      </c>
      <c r="R10" s="17"/>
      <c r="S10" s="17">
        <v>0.396852190124446</v>
      </c>
      <c r="T10" s="17">
        <v>0.44347072888142502</v>
      </c>
      <c r="U10" s="17">
        <v>0.39162459883075401</v>
      </c>
      <c r="V10" s="17"/>
      <c r="W10" s="17">
        <v>0.40767644177477302</v>
      </c>
      <c r="X10" s="17">
        <v>0.42443062304596002</v>
      </c>
      <c r="Y10" s="17">
        <v>0.42546932358536699</v>
      </c>
      <c r="Z10" s="17">
        <v>8.8833427956948902E-2</v>
      </c>
      <c r="AA10" s="17">
        <v>0.44092507002848702</v>
      </c>
      <c r="AB10" s="17"/>
      <c r="AC10" s="17">
        <v>0.45064788889517099</v>
      </c>
      <c r="AD10" s="17">
        <v>0.41698730129305001</v>
      </c>
      <c r="AE10" s="17">
        <v>0.36309837486544</v>
      </c>
    </row>
    <row r="11" spans="2:31" ht="43.5" x14ac:dyDescent="0.35">
      <c r="B11" s="18" t="s">
        <v>159</v>
      </c>
      <c r="C11" s="17">
        <v>0.18831428559980801</v>
      </c>
      <c r="D11" s="17">
        <v>0.19642564483667699</v>
      </c>
      <c r="E11" s="17">
        <v>0.181644672191873</v>
      </c>
      <c r="F11" s="17"/>
      <c r="G11" s="17">
        <v>0.18310594421287699</v>
      </c>
      <c r="H11" s="17">
        <v>0.14621403967747801</v>
      </c>
      <c r="I11" s="17">
        <v>0.18533012895051601</v>
      </c>
      <c r="J11" s="17">
        <v>0.13988116418913599</v>
      </c>
      <c r="K11" s="17">
        <v>0.23886073612408901</v>
      </c>
      <c r="L11" s="17">
        <v>0.20281971583819</v>
      </c>
      <c r="M11" s="17"/>
      <c r="N11" s="17">
        <v>0.195333689943889</v>
      </c>
      <c r="O11" s="17">
        <v>0.21732202547420701</v>
      </c>
      <c r="P11" s="17">
        <v>0.168232931143137</v>
      </c>
      <c r="Q11" s="17">
        <v>0.15207322302517501</v>
      </c>
      <c r="R11" s="17"/>
      <c r="S11" s="17">
        <v>0.20053027668854401</v>
      </c>
      <c r="T11" s="17">
        <v>0.165420384776549</v>
      </c>
      <c r="U11" s="17">
        <v>0.221111355254172</v>
      </c>
      <c r="V11" s="17"/>
      <c r="W11" s="17">
        <v>0.216468824931008</v>
      </c>
      <c r="X11" s="17">
        <v>0.15071318894615099</v>
      </c>
      <c r="Y11" s="17">
        <v>0.13985685938509099</v>
      </c>
      <c r="Z11" s="17">
        <v>0.19291905202697299</v>
      </c>
      <c r="AA11" s="17">
        <v>0.19413649125590299</v>
      </c>
      <c r="AB11" s="17"/>
      <c r="AC11" s="17">
        <v>0.22196077011579299</v>
      </c>
      <c r="AD11" s="17">
        <v>0.15707262490446899</v>
      </c>
      <c r="AE11" s="17">
        <v>0.124674214815328</v>
      </c>
    </row>
    <row r="12" spans="2:31" x14ac:dyDescent="0.35">
      <c r="B12" s="18" t="s">
        <v>160</v>
      </c>
      <c r="C12" s="17">
        <v>0.12597675583968501</v>
      </c>
      <c r="D12" s="17">
        <v>0.12579698072999801</v>
      </c>
      <c r="E12" s="17">
        <v>0.126887492381006</v>
      </c>
      <c r="F12" s="17"/>
      <c r="G12" s="17">
        <v>6.4593136412207902E-2</v>
      </c>
      <c r="H12" s="17">
        <v>9.9872281118066994E-2</v>
      </c>
      <c r="I12" s="17">
        <v>0.159366628245768</v>
      </c>
      <c r="J12" s="17">
        <v>9.8247094909896901E-2</v>
      </c>
      <c r="K12" s="17">
        <v>0.165135670608966</v>
      </c>
      <c r="L12" s="17">
        <v>0.133808356779965</v>
      </c>
      <c r="M12" s="17"/>
      <c r="N12" s="17">
        <v>0.11282050864201</v>
      </c>
      <c r="O12" s="17">
        <v>0.12096891615684301</v>
      </c>
      <c r="P12" s="17">
        <v>0.107918108397819</v>
      </c>
      <c r="Q12" s="17">
        <v>0.16962558094062999</v>
      </c>
      <c r="R12" s="17"/>
      <c r="S12" s="17">
        <v>0.17910851167331199</v>
      </c>
      <c r="T12" s="17">
        <v>0.10645751615627499</v>
      </c>
      <c r="U12" s="17">
        <v>7.2659485787165995E-2</v>
      </c>
      <c r="V12" s="17"/>
      <c r="W12" s="17">
        <v>0.166275583598847</v>
      </c>
      <c r="X12" s="17">
        <v>8.7305404950331997E-2</v>
      </c>
      <c r="Y12" s="17">
        <v>0.13174938876165801</v>
      </c>
      <c r="Z12" s="17">
        <v>0.198031664549676</v>
      </c>
      <c r="AA12" s="17">
        <v>9.4873106252502101E-2</v>
      </c>
      <c r="AB12" s="17"/>
      <c r="AC12" s="17">
        <v>0.1227767696379</v>
      </c>
      <c r="AD12" s="17">
        <v>7.6494699534827598E-2</v>
      </c>
      <c r="AE12" s="17">
        <v>0.11402707482558801</v>
      </c>
    </row>
    <row r="13" spans="2:31" x14ac:dyDescent="0.35">
      <c r="B13" s="18" t="s">
        <v>96</v>
      </c>
      <c r="C13" s="19">
        <v>4.0896762687601097E-2</v>
      </c>
      <c r="D13" s="19">
        <v>3.47390058698357E-2</v>
      </c>
      <c r="E13" s="19">
        <v>4.7037741247435497E-2</v>
      </c>
      <c r="F13" s="19"/>
      <c r="G13" s="19">
        <v>5.0223763146446998E-2</v>
      </c>
      <c r="H13" s="19">
        <v>2.10791961879087E-2</v>
      </c>
      <c r="I13" s="19">
        <v>7.0391396433023695E-2</v>
      </c>
      <c r="J13" s="19">
        <v>6.8289182207060997E-2</v>
      </c>
      <c r="K13" s="19">
        <v>2.30726263270771E-2</v>
      </c>
      <c r="L13" s="19">
        <v>2.2092844872755799E-2</v>
      </c>
      <c r="M13" s="19"/>
      <c r="N13" s="19">
        <v>2.0857637831730402E-2</v>
      </c>
      <c r="O13" s="19">
        <v>4.7843540991925303E-2</v>
      </c>
      <c r="P13" s="19">
        <v>4.4205235348886901E-2</v>
      </c>
      <c r="Q13" s="19">
        <v>5.9868812872957602E-2</v>
      </c>
      <c r="R13" s="19"/>
      <c r="S13" s="19">
        <v>4.05711538666522E-2</v>
      </c>
      <c r="T13" s="19">
        <v>2.8308979252630002E-2</v>
      </c>
      <c r="U13" s="19">
        <v>6.71128108918322E-2</v>
      </c>
      <c r="V13" s="19"/>
      <c r="W13" s="19">
        <v>2.5958364454020801E-2</v>
      </c>
      <c r="X13" s="19">
        <v>4.8549934307739302E-2</v>
      </c>
      <c r="Y13" s="19">
        <v>0</v>
      </c>
      <c r="Z13" s="19">
        <v>0.124777349809164</v>
      </c>
      <c r="AA13" s="19">
        <v>9.1282242233439503E-2</v>
      </c>
      <c r="AB13" s="19"/>
      <c r="AC13" s="19">
        <v>1.8787216455247099E-2</v>
      </c>
      <c r="AD13" s="19">
        <v>4.9181982016119397E-2</v>
      </c>
      <c r="AE13" s="19">
        <v>5.47639692350212E-2</v>
      </c>
    </row>
    <row r="14" spans="2:31" x14ac:dyDescent="0.35">
      <c r="B14" s="16"/>
    </row>
    <row r="15" spans="2:31" x14ac:dyDescent="0.35">
      <c r="B15" t="s">
        <v>61</v>
      </c>
    </row>
    <row r="16" spans="2:31" x14ac:dyDescent="0.35">
      <c r="B16" t="s">
        <v>62</v>
      </c>
    </row>
    <row r="18" spans="2:2" x14ac:dyDescent="0.35">
      <c r="B18"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E18"/>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164</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157</v>
      </c>
      <c r="C9" s="17">
        <v>0.16583338814667301</v>
      </c>
      <c r="D9" s="17">
        <v>0.194297500328561</v>
      </c>
      <c r="E9" s="17">
        <v>0.13587103379388099</v>
      </c>
      <c r="F9" s="17"/>
      <c r="G9" s="17">
        <v>0.14705976507792001</v>
      </c>
      <c r="H9" s="17">
        <v>0.15474313731460701</v>
      </c>
      <c r="I9" s="17">
        <v>0.19886459261671899</v>
      </c>
      <c r="J9" s="17">
        <v>0.173356739901319</v>
      </c>
      <c r="K9" s="17">
        <v>0.174944142252003</v>
      </c>
      <c r="L9" s="17">
        <v>0.143488366996364</v>
      </c>
      <c r="M9" s="17"/>
      <c r="N9" s="17">
        <v>0.16342898555291399</v>
      </c>
      <c r="O9" s="17">
        <v>0.16738038751317399</v>
      </c>
      <c r="P9" s="17">
        <v>0.140366305248118</v>
      </c>
      <c r="Q9" s="17">
        <v>0.17878793077465699</v>
      </c>
      <c r="R9" s="17"/>
      <c r="S9" s="17">
        <v>0.15721782501979301</v>
      </c>
      <c r="T9" s="17">
        <v>0.21007598418326301</v>
      </c>
      <c r="U9" s="17">
        <v>8.5669678808172306E-2</v>
      </c>
      <c r="V9" s="17"/>
      <c r="W9" s="17">
        <v>0.15145424127240401</v>
      </c>
      <c r="X9" s="17">
        <v>0.24433539225779899</v>
      </c>
      <c r="Y9" s="17">
        <v>0.247037110606946</v>
      </c>
      <c r="Z9" s="17">
        <v>0.19291905202697299</v>
      </c>
      <c r="AA9" s="17">
        <v>7.8013020261326796E-2</v>
      </c>
      <c r="AB9" s="17"/>
      <c r="AC9" s="17">
        <v>0.157041696167529</v>
      </c>
      <c r="AD9" s="17">
        <v>0.22481847653562601</v>
      </c>
      <c r="AE9" s="17">
        <v>0.19820700436833699</v>
      </c>
    </row>
    <row r="10" spans="2:31" x14ac:dyDescent="0.35">
      <c r="B10" s="18" t="s">
        <v>158</v>
      </c>
      <c r="C10" s="17">
        <v>0.441309644143832</v>
      </c>
      <c r="D10" s="17">
        <v>0.44860059443170802</v>
      </c>
      <c r="E10" s="17">
        <v>0.434703496881026</v>
      </c>
      <c r="F10" s="17"/>
      <c r="G10" s="17">
        <v>0.46182359477425</v>
      </c>
      <c r="H10" s="17">
        <v>0.43874133948382199</v>
      </c>
      <c r="I10" s="17">
        <v>0.405736515761351</v>
      </c>
      <c r="J10" s="17">
        <v>0.459075695329972</v>
      </c>
      <c r="K10" s="17">
        <v>0.42857142857142899</v>
      </c>
      <c r="L10" s="17">
        <v>0.46149718762998498</v>
      </c>
      <c r="M10" s="17"/>
      <c r="N10" s="17">
        <v>0.45346131274754597</v>
      </c>
      <c r="O10" s="17">
        <v>0.43280768641395201</v>
      </c>
      <c r="P10" s="17">
        <v>0.48760412450367502</v>
      </c>
      <c r="Q10" s="17">
        <v>0.41575952348315198</v>
      </c>
      <c r="R10" s="17"/>
      <c r="S10" s="17">
        <v>0.41402840491599502</v>
      </c>
      <c r="T10" s="17">
        <v>0.45299828314611701</v>
      </c>
      <c r="U10" s="17">
        <v>0.43910805306337802</v>
      </c>
      <c r="V10" s="17"/>
      <c r="W10" s="17">
        <v>0.42196331317680802</v>
      </c>
      <c r="X10" s="17">
        <v>0.43830855528040003</v>
      </c>
      <c r="Y10" s="17">
        <v>0.45439637672404398</v>
      </c>
      <c r="Z10" s="17">
        <v>0.52397292936574302</v>
      </c>
      <c r="AA10" s="17">
        <v>0.43761137976589798</v>
      </c>
      <c r="AB10" s="17"/>
      <c r="AC10" s="17">
        <v>0.430765233888109</v>
      </c>
      <c r="AD10" s="17">
        <v>0.487404386915961</v>
      </c>
      <c r="AE10" s="17">
        <v>0.52133017017657601</v>
      </c>
    </row>
    <row r="11" spans="2:31" ht="43.5" x14ac:dyDescent="0.35">
      <c r="B11" s="18" t="s">
        <v>159</v>
      </c>
      <c r="C11" s="17">
        <v>0.24500599687385899</v>
      </c>
      <c r="D11" s="17">
        <v>0.23631585214339201</v>
      </c>
      <c r="E11" s="17">
        <v>0.25477032132495198</v>
      </c>
      <c r="F11" s="17"/>
      <c r="G11" s="17">
        <v>0.25723263394644802</v>
      </c>
      <c r="H11" s="17">
        <v>0.26866821589127998</v>
      </c>
      <c r="I11" s="17">
        <v>0.22151181343849299</v>
      </c>
      <c r="J11" s="17">
        <v>0.19759512307813201</v>
      </c>
      <c r="K11" s="17">
        <v>0.24778930755265999</v>
      </c>
      <c r="L11" s="17">
        <v>0.26835748200819398</v>
      </c>
      <c r="M11" s="17"/>
      <c r="N11" s="17">
        <v>0.262411733609827</v>
      </c>
      <c r="O11" s="17">
        <v>0.252474443518027</v>
      </c>
      <c r="P11" s="17">
        <v>0.24485380116764399</v>
      </c>
      <c r="Q11" s="17">
        <v>0.21064210040015999</v>
      </c>
      <c r="R11" s="17"/>
      <c r="S11" s="17">
        <v>0.27455883429322298</v>
      </c>
      <c r="T11" s="17">
        <v>0.21576984961600901</v>
      </c>
      <c r="U11" s="17">
        <v>0.28058762307035601</v>
      </c>
      <c r="V11" s="17"/>
      <c r="W11" s="17">
        <v>0.27048615939924903</v>
      </c>
      <c r="X11" s="17">
        <v>0.20298756970242399</v>
      </c>
      <c r="Y11" s="17">
        <v>0.27188140283707302</v>
      </c>
      <c r="Z11" s="17">
        <v>0.28310801860728402</v>
      </c>
      <c r="AA11" s="17">
        <v>0.25904118281247002</v>
      </c>
      <c r="AB11" s="17"/>
      <c r="AC11" s="17">
        <v>0.254612612882821</v>
      </c>
      <c r="AD11" s="17">
        <v>0.16495549302767201</v>
      </c>
      <c r="AE11" s="17">
        <v>0.225909418129978</v>
      </c>
    </row>
    <row r="12" spans="2:31" x14ac:dyDescent="0.35">
      <c r="B12" s="18" t="s">
        <v>160</v>
      </c>
      <c r="C12" s="17">
        <v>0.104621955174043</v>
      </c>
      <c r="D12" s="17">
        <v>9.2155845184655097E-2</v>
      </c>
      <c r="E12" s="17">
        <v>0.117182051036943</v>
      </c>
      <c r="F12" s="17"/>
      <c r="G12" s="17">
        <v>8.60781530271333E-2</v>
      </c>
      <c r="H12" s="17">
        <v>9.2845882388764095E-2</v>
      </c>
      <c r="I12" s="17">
        <v>0.110755906719247</v>
      </c>
      <c r="J12" s="17">
        <v>0.100582326225178</v>
      </c>
      <c r="K12" s="17">
        <v>0.119698714890855</v>
      </c>
      <c r="L12" s="17">
        <v>0.107194839113625</v>
      </c>
      <c r="M12" s="17"/>
      <c r="N12" s="17">
        <v>8.2795697810952099E-2</v>
      </c>
      <c r="O12" s="17">
        <v>0.122698442635049</v>
      </c>
      <c r="P12" s="17">
        <v>8.9138181691034296E-2</v>
      </c>
      <c r="Q12" s="17">
        <v>0.125244391723633</v>
      </c>
      <c r="R12" s="17"/>
      <c r="S12" s="17">
        <v>0.12714621057973</v>
      </c>
      <c r="T12" s="17">
        <v>8.2241165678594894E-2</v>
      </c>
      <c r="U12" s="17">
        <v>0.105590131255499</v>
      </c>
      <c r="V12" s="17"/>
      <c r="W12" s="17">
        <v>0.13467295184418701</v>
      </c>
      <c r="X12" s="17">
        <v>7.2871811504625503E-2</v>
      </c>
      <c r="Y12" s="17">
        <v>1.2595420803570101E-2</v>
      </c>
      <c r="Z12" s="17">
        <v>0</v>
      </c>
      <c r="AA12" s="17">
        <v>0.118318712416653</v>
      </c>
      <c r="AB12" s="17"/>
      <c r="AC12" s="17">
        <v>0.131544830588876</v>
      </c>
      <c r="AD12" s="17">
        <v>7.4973704360635704E-2</v>
      </c>
      <c r="AE12" s="17">
        <v>3.6368938216739401E-2</v>
      </c>
    </row>
    <row r="13" spans="2:31" x14ac:dyDescent="0.35">
      <c r="B13" s="18" t="s">
        <v>96</v>
      </c>
      <c r="C13" s="19">
        <v>4.3229015661592797E-2</v>
      </c>
      <c r="D13" s="19">
        <v>2.8630207911684E-2</v>
      </c>
      <c r="E13" s="19">
        <v>5.7473096963197003E-2</v>
      </c>
      <c r="F13" s="19"/>
      <c r="G13" s="19">
        <v>4.7805853174248299E-2</v>
      </c>
      <c r="H13" s="19">
        <v>4.50014249215272E-2</v>
      </c>
      <c r="I13" s="19">
        <v>6.31311714641897E-2</v>
      </c>
      <c r="J13" s="19">
        <v>6.9390115465399096E-2</v>
      </c>
      <c r="K13" s="19">
        <v>2.8996406733054401E-2</v>
      </c>
      <c r="L13" s="19">
        <v>1.9462124251831799E-2</v>
      </c>
      <c r="M13" s="19"/>
      <c r="N13" s="19">
        <v>3.7902270278761099E-2</v>
      </c>
      <c r="O13" s="19">
        <v>2.4639039919796799E-2</v>
      </c>
      <c r="P13" s="19">
        <v>3.80375873895284E-2</v>
      </c>
      <c r="Q13" s="19">
        <v>6.9566053618397905E-2</v>
      </c>
      <c r="R13" s="19"/>
      <c r="S13" s="19">
        <v>2.7048725191258002E-2</v>
      </c>
      <c r="T13" s="19">
        <v>3.8914717376016303E-2</v>
      </c>
      <c r="U13" s="19">
        <v>8.9044513802594205E-2</v>
      </c>
      <c r="V13" s="19"/>
      <c r="W13" s="19">
        <v>2.1423334307351698E-2</v>
      </c>
      <c r="X13" s="19">
        <v>4.1496671254751698E-2</v>
      </c>
      <c r="Y13" s="19">
        <v>1.40896890283667E-2</v>
      </c>
      <c r="Z13" s="19">
        <v>0</v>
      </c>
      <c r="AA13" s="19">
        <v>0.107015704743653</v>
      </c>
      <c r="AB13" s="19"/>
      <c r="AC13" s="19">
        <v>2.6035626472664702E-2</v>
      </c>
      <c r="AD13" s="19">
        <v>4.78479391601059E-2</v>
      </c>
      <c r="AE13" s="19">
        <v>1.81844691083697E-2</v>
      </c>
    </row>
    <row r="14" spans="2:31" x14ac:dyDescent="0.35">
      <c r="B14" s="16"/>
    </row>
    <row r="15" spans="2:31" x14ac:dyDescent="0.35">
      <c r="B15" t="s">
        <v>61</v>
      </c>
    </row>
    <row r="16" spans="2:31" x14ac:dyDescent="0.35">
      <c r="B16" t="s">
        <v>62</v>
      </c>
    </row>
    <row r="18" spans="2:2" x14ac:dyDescent="0.35">
      <c r="B18"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E18"/>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165</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157</v>
      </c>
      <c r="C9" s="17">
        <v>0.12374521122090799</v>
      </c>
      <c r="D9" s="17">
        <v>0.160663277584007</v>
      </c>
      <c r="E9" s="17">
        <v>8.73647197884556E-2</v>
      </c>
      <c r="F9" s="17"/>
      <c r="G9" s="17">
        <v>0.117372896098285</v>
      </c>
      <c r="H9" s="17">
        <v>0.119611143668092</v>
      </c>
      <c r="I9" s="17">
        <v>0.181266743508463</v>
      </c>
      <c r="J9" s="17">
        <v>0.10973802032482</v>
      </c>
      <c r="K9" s="17">
        <v>0.109439351229408</v>
      </c>
      <c r="L9" s="17">
        <v>0.10277627013907401</v>
      </c>
      <c r="M9" s="17"/>
      <c r="N9" s="17">
        <v>0.122444898093115</v>
      </c>
      <c r="O9" s="17">
        <v>0.13917551667422501</v>
      </c>
      <c r="P9" s="17">
        <v>9.9280907218996101E-2</v>
      </c>
      <c r="Q9" s="17">
        <v>0.128445252367653</v>
      </c>
      <c r="R9" s="17"/>
      <c r="S9" s="17">
        <v>0.11595373051329</v>
      </c>
      <c r="T9" s="17">
        <v>0.15702922366550601</v>
      </c>
      <c r="U9" s="17">
        <v>6.8484035321635398E-2</v>
      </c>
      <c r="V9" s="17"/>
      <c r="W9" s="17">
        <v>0.10388661178086001</v>
      </c>
      <c r="X9" s="17">
        <v>0.15698397125785801</v>
      </c>
      <c r="Y9" s="17">
        <v>0.20400648874937</v>
      </c>
      <c r="Z9" s="17">
        <v>0.19291905202697299</v>
      </c>
      <c r="AA9" s="17">
        <v>7.6403399394297994E-2</v>
      </c>
      <c r="AB9" s="17"/>
      <c r="AC9" s="17">
        <v>0.124930637814437</v>
      </c>
      <c r="AD9" s="17">
        <v>0.159129066780307</v>
      </c>
      <c r="AE9" s="17">
        <v>0.155264675928068</v>
      </c>
    </row>
    <row r="10" spans="2:31" x14ac:dyDescent="0.35">
      <c r="B10" s="18" t="s">
        <v>158</v>
      </c>
      <c r="C10" s="17">
        <v>0.32763015853463701</v>
      </c>
      <c r="D10" s="17">
        <v>0.35617319347322202</v>
      </c>
      <c r="E10" s="17">
        <v>0.29806046227421801</v>
      </c>
      <c r="F10" s="17"/>
      <c r="G10" s="17">
        <v>0.33728135263996201</v>
      </c>
      <c r="H10" s="17">
        <v>0.33752872472787199</v>
      </c>
      <c r="I10" s="17">
        <v>0.29817744856888601</v>
      </c>
      <c r="J10" s="17">
        <v>0.34928580864227599</v>
      </c>
      <c r="K10" s="17">
        <v>0.36014764816545097</v>
      </c>
      <c r="L10" s="17">
        <v>0.29675884802816199</v>
      </c>
      <c r="M10" s="17"/>
      <c r="N10" s="17">
        <v>0.33040686903569</v>
      </c>
      <c r="O10" s="17">
        <v>0.320997243557335</v>
      </c>
      <c r="P10" s="17">
        <v>0.37193731567510702</v>
      </c>
      <c r="Q10" s="17">
        <v>0.30175045968648201</v>
      </c>
      <c r="R10" s="17"/>
      <c r="S10" s="17">
        <v>0.317733032408196</v>
      </c>
      <c r="T10" s="17">
        <v>0.34339395237181503</v>
      </c>
      <c r="U10" s="17">
        <v>0.32713763701735898</v>
      </c>
      <c r="V10" s="17"/>
      <c r="W10" s="17">
        <v>0.34376202573195602</v>
      </c>
      <c r="X10" s="17">
        <v>0.31823816175582298</v>
      </c>
      <c r="Y10" s="17">
        <v>0.33041621199276</v>
      </c>
      <c r="Z10" s="17">
        <v>0.33838812757527598</v>
      </c>
      <c r="AA10" s="17">
        <v>0.27391639754014002</v>
      </c>
      <c r="AB10" s="17"/>
      <c r="AC10" s="17">
        <v>0.36062329377749902</v>
      </c>
      <c r="AD10" s="17">
        <v>0.34169699563785599</v>
      </c>
      <c r="AE10" s="17">
        <v>0.325572527820012</v>
      </c>
    </row>
    <row r="11" spans="2:31" ht="43.5" x14ac:dyDescent="0.35">
      <c r="B11" s="18" t="s">
        <v>159</v>
      </c>
      <c r="C11" s="17">
        <v>0.28001202296104399</v>
      </c>
      <c r="D11" s="17">
        <v>0.27522182143859197</v>
      </c>
      <c r="E11" s="17">
        <v>0.28624405796575603</v>
      </c>
      <c r="F11" s="17"/>
      <c r="G11" s="17">
        <v>0.32424368033085499</v>
      </c>
      <c r="H11" s="17">
        <v>0.21948342478615901</v>
      </c>
      <c r="I11" s="17">
        <v>0.217328987640247</v>
      </c>
      <c r="J11" s="17">
        <v>0.26932046985881197</v>
      </c>
      <c r="K11" s="17">
        <v>0.27006783530448297</v>
      </c>
      <c r="L11" s="17">
        <v>0.35956378975820802</v>
      </c>
      <c r="M11" s="17"/>
      <c r="N11" s="17">
        <v>0.31251223145666701</v>
      </c>
      <c r="O11" s="17">
        <v>0.28619687693008999</v>
      </c>
      <c r="P11" s="17">
        <v>0.26144996701584</v>
      </c>
      <c r="Q11" s="17">
        <v>0.23819430641216999</v>
      </c>
      <c r="R11" s="17"/>
      <c r="S11" s="17">
        <v>0.28678885391884601</v>
      </c>
      <c r="T11" s="17">
        <v>0.27863314607692702</v>
      </c>
      <c r="U11" s="17">
        <v>0.26443172274333798</v>
      </c>
      <c r="V11" s="17"/>
      <c r="W11" s="17">
        <v>0.300342176584455</v>
      </c>
      <c r="X11" s="17">
        <v>0.25667742301617302</v>
      </c>
      <c r="Y11" s="17">
        <v>0.39409709010279398</v>
      </c>
      <c r="Z11" s="17">
        <v>0.18694034041382801</v>
      </c>
      <c r="AA11" s="17">
        <v>0.27303880405662501</v>
      </c>
      <c r="AB11" s="17"/>
      <c r="AC11" s="17">
        <v>0.28297231773286302</v>
      </c>
      <c r="AD11" s="17">
        <v>0.25877345361399101</v>
      </c>
      <c r="AE11" s="17">
        <v>0.43435871180047098</v>
      </c>
    </row>
    <row r="12" spans="2:31" x14ac:dyDescent="0.35">
      <c r="B12" s="18" t="s">
        <v>160</v>
      </c>
      <c r="C12" s="17">
        <v>0.22463651119432201</v>
      </c>
      <c r="D12" s="17">
        <v>0.17657581426503199</v>
      </c>
      <c r="E12" s="17">
        <v>0.27201197116535702</v>
      </c>
      <c r="F12" s="17"/>
      <c r="G12" s="17">
        <v>0.16134475446308799</v>
      </c>
      <c r="H12" s="17">
        <v>0.28540168062565202</v>
      </c>
      <c r="I12" s="17">
        <v>0.23800423591909101</v>
      </c>
      <c r="J12" s="17">
        <v>0.22191500469067299</v>
      </c>
      <c r="K12" s="17">
        <v>0.22984636305630601</v>
      </c>
      <c r="L12" s="17">
        <v>0.212601829873623</v>
      </c>
      <c r="M12" s="17"/>
      <c r="N12" s="17">
        <v>0.21120186148129899</v>
      </c>
      <c r="O12" s="17">
        <v>0.21467262802603801</v>
      </c>
      <c r="P12" s="17">
        <v>0.24453722575718401</v>
      </c>
      <c r="Q12" s="17">
        <v>0.23933787631075101</v>
      </c>
      <c r="R12" s="17"/>
      <c r="S12" s="17">
        <v>0.24706877280947001</v>
      </c>
      <c r="T12" s="17">
        <v>0.18430817550923301</v>
      </c>
      <c r="U12" s="17">
        <v>0.26652666840911998</v>
      </c>
      <c r="V12" s="17"/>
      <c r="W12" s="17">
        <v>0.226868509736637</v>
      </c>
      <c r="X12" s="17">
        <v>0.22340678003356501</v>
      </c>
      <c r="Y12" s="17">
        <v>7.1480209155076496E-2</v>
      </c>
      <c r="Z12" s="17">
        <v>0.281752479983922</v>
      </c>
      <c r="AA12" s="17">
        <v>0.26032309366693301</v>
      </c>
      <c r="AB12" s="17"/>
      <c r="AC12" s="17">
        <v>0.20845034965876699</v>
      </c>
      <c r="AD12" s="17">
        <v>0.19342472761513199</v>
      </c>
      <c r="AE12" s="17">
        <v>8.4804084451448103E-2</v>
      </c>
    </row>
    <row r="13" spans="2:31" x14ac:dyDescent="0.35">
      <c r="B13" s="18" t="s">
        <v>96</v>
      </c>
      <c r="C13" s="19">
        <v>4.3976096089089797E-2</v>
      </c>
      <c r="D13" s="19">
        <v>3.13658932391477E-2</v>
      </c>
      <c r="E13" s="19">
        <v>5.6318788806213098E-2</v>
      </c>
      <c r="F13" s="19"/>
      <c r="G13" s="19">
        <v>5.9757316467810399E-2</v>
      </c>
      <c r="H13" s="19">
        <v>3.7975026192224301E-2</v>
      </c>
      <c r="I13" s="19">
        <v>6.5222584363312699E-2</v>
      </c>
      <c r="J13" s="19">
        <v>4.9740696483419701E-2</v>
      </c>
      <c r="K13" s="19">
        <v>3.0498802244351499E-2</v>
      </c>
      <c r="L13" s="19">
        <v>2.8299262200934101E-2</v>
      </c>
      <c r="M13" s="19"/>
      <c r="N13" s="19">
        <v>2.34341399332294E-2</v>
      </c>
      <c r="O13" s="19">
        <v>3.89577348123131E-2</v>
      </c>
      <c r="P13" s="19">
        <v>2.2794584332872899E-2</v>
      </c>
      <c r="Q13" s="19">
        <v>9.2272105222944698E-2</v>
      </c>
      <c r="R13" s="19"/>
      <c r="S13" s="19">
        <v>3.2455610350197998E-2</v>
      </c>
      <c r="T13" s="19">
        <v>3.6635502376519802E-2</v>
      </c>
      <c r="U13" s="19">
        <v>7.3419936508546904E-2</v>
      </c>
      <c r="V13" s="19"/>
      <c r="W13" s="19">
        <v>2.5140676166091499E-2</v>
      </c>
      <c r="X13" s="19">
        <v>4.46936639365801E-2</v>
      </c>
      <c r="Y13" s="19">
        <v>0</v>
      </c>
      <c r="Z13" s="19">
        <v>0</v>
      </c>
      <c r="AA13" s="19">
        <v>0.11631830534200401</v>
      </c>
      <c r="AB13" s="19"/>
      <c r="AC13" s="19">
        <v>2.3023401016433302E-2</v>
      </c>
      <c r="AD13" s="19">
        <v>4.6975756352714899E-2</v>
      </c>
      <c r="AE13" s="19">
        <v>0</v>
      </c>
    </row>
    <row r="14" spans="2:31" x14ac:dyDescent="0.35">
      <c r="B14" s="16"/>
    </row>
    <row r="15" spans="2:31" x14ac:dyDescent="0.35">
      <c r="B15" t="s">
        <v>61</v>
      </c>
    </row>
    <row r="16" spans="2:31" x14ac:dyDescent="0.35">
      <c r="B16" t="s">
        <v>62</v>
      </c>
    </row>
    <row r="18" spans="2:2" x14ac:dyDescent="0.35">
      <c r="B18"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E18"/>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166</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157</v>
      </c>
      <c r="C9" s="17">
        <v>0.33463089645754901</v>
      </c>
      <c r="D9" s="17">
        <v>0.34690473259024102</v>
      </c>
      <c r="E9" s="17">
        <v>0.32117385466302201</v>
      </c>
      <c r="F9" s="17"/>
      <c r="G9" s="17">
        <v>0.40899013240133397</v>
      </c>
      <c r="H9" s="17">
        <v>0.354487699550741</v>
      </c>
      <c r="I9" s="17">
        <v>0.35416783542043501</v>
      </c>
      <c r="J9" s="17">
        <v>0.33632348764605402</v>
      </c>
      <c r="K9" s="17">
        <v>0.29543695571811102</v>
      </c>
      <c r="L9" s="17">
        <v>0.29234027905360999</v>
      </c>
      <c r="M9" s="17"/>
      <c r="N9" s="17">
        <v>0.35721869360652497</v>
      </c>
      <c r="O9" s="17">
        <v>0.35008021184186899</v>
      </c>
      <c r="P9" s="17">
        <v>0.29116475936686698</v>
      </c>
      <c r="Q9" s="17">
        <v>0.31875623833717398</v>
      </c>
      <c r="R9" s="17"/>
      <c r="S9" s="17">
        <v>0.27592336036482001</v>
      </c>
      <c r="T9" s="17">
        <v>0.37700207372268102</v>
      </c>
      <c r="U9" s="17">
        <v>0.29319729925947802</v>
      </c>
      <c r="V9" s="17"/>
      <c r="W9" s="17">
        <v>0.28678320288723902</v>
      </c>
      <c r="X9" s="17">
        <v>0.39969663635529001</v>
      </c>
      <c r="Y9" s="17">
        <v>0.414234320724787</v>
      </c>
      <c r="Z9" s="17">
        <v>0.35949458380502303</v>
      </c>
      <c r="AA9" s="17">
        <v>0.25388806174050499</v>
      </c>
      <c r="AB9" s="17"/>
      <c r="AC9" s="17">
        <v>0.315295309596486</v>
      </c>
      <c r="AD9" s="17">
        <v>0.39325813556424699</v>
      </c>
      <c r="AE9" s="17">
        <v>0.451403651464029</v>
      </c>
    </row>
    <row r="10" spans="2:31" x14ac:dyDescent="0.35">
      <c r="B10" s="18" t="s">
        <v>158</v>
      </c>
      <c r="C10" s="17">
        <v>0.44643416804542202</v>
      </c>
      <c r="D10" s="17">
        <v>0.439358764357489</v>
      </c>
      <c r="E10" s="17">
        <v>0.45362597059503901</v>
      </c>
      <c r="F10" s="17"/>
      <c r="G10" s="17">
        <v>0.31457204044206</v>
      </c>
      <c r="H10" s="17">
        <v>0.48374276440534902</v>
      </c>
      <c r="I10" s="17">
        <v>0.436749388179617</v>
      </c>
      <c r="J10" s="17">
        <v>0.459075695329972</v>
      </c>
      <c r="K10" s="17">
        <v>0.48735834061279099</v>
      </c>
      <c r="L10" s="17">
        <v>0.47117719784638401</v>
      </c>
      <c r="M10" s="17"/>
      <c r="N10" s="17">
        <v>0.45525814128853598</v>
      </c>
      <c r="O10" s="17">
        <v>0.436347479768455</v>
      </c>
      <c r="P10" s="17">
        <v>0.47560931385744998</v>
      </c>
      <c r="Q10" s="17">
        <v>0.42321035036820298</v>
      </c>
      <c r="R10" s="17"/>
      <c r="S10" s="17">
        <v>0.44738300231604999</v>
      </c>
      <c r="T10" s="17">
        <v>0.44882811534974298</v>
      </c>
      <c r="U10" s="17">
        <v>0.491271196621545</v>
      </c>
      <c r="V10" s="17"/>
      <c r="W10" s="17">
        <v>0.41713573005622301</v>
      </c>
      <c r="X10" s="17">
        <v>0.447452415650677</v>
      </c>
      <c r="Y10" s="17">
        <v>0.42472389809704503</v>
      </c>
      <c r="Z10" s="17">
        <v>0.248199160994966</v>
      </c>
      <c r="AA10" s="17">
        <v>0.55176557726809194</v>
      </c>
      <c r="AB10" s="17"/>
      <c r="AC10" s="17">
        <v>0.43192702727670601</v>
      </c>
      <c r="AD10" s="17">
        <v>0.44488605838872802</v>
      </c>
      <c r="AE10" s="17">
        <v>0.39874129635864197</v>
      </c>
    </row>
    <row r="11" spans="2:31" ht="43.5" x14ac:dyDescent="0.35">
      <c r="B11" s="18" t="s">
        <v>159</v>
      </c>
      <c r="C11" s="17">
        <v>0.14030006864341499</v>
      </c>
      <c r="D11" s="17">
        <v>0.13667121297579901</v>
      </c>
      <c r="E11" s="17">
        <v>0.144600171612291</v>
      </c>
      <c r="F11" s="17"/>
      <c r="G11" s="17">
        <v>0.17115448091931501</v>
      </c>
      <c r="H11" s="17">
        <v>0.119611143668092</v>
      </c>
      <c r="I11" s="17">
        <v>0.106573080921001</v>
      </c>
      <c r="J11" s="17">
        <v>9.9348028168235E-2</v>
      </c>
      <c r="K11" s="17">
        <v>0.15099161571045999</v>
      </c>
      <c r="L11" s="17">
        <v>0.17715117425818</v>
      </c>
      <c r="M11" s="17"/>
      <c r="N11" s="17">
        <v>0.13928640951336299</v>
      </c>
      <c r="O11" s="17">
        <v>0.12616898216206901</v>
      </c>
      <c r="P11" s="17">
        <v>0.15151546730055501</v>
      </c>
      <c r="Q11" s="17">
        <v>0.14756637722215901</v>
      </c>
      <c r="R11" s="17"/>
      <c r="S11" s="17">
        <v>0.18654596764852599</v>
      </c>
      <c r="T11" s="17">
        <v>0.109057034329439</v>
      </c>
      <c r="U11" s="17">
        <v>0.13052950515706199</v>
      </c>
      <c r="V11" s="17"/>
      <c r="W11" s="17">
        <v>0.20784290999500701</v>
      </c>
      <c r="X11" s="17">
        <v>0.10242103961556601</v>
      </c>
      <c r="Y11" s="17">
        <v>0.11106157164503599</v>
      </c>
      <c r="Z11" s="17">
        <v>0.267528905390847</v>
      </c>
      <c r="AA11" s="17">
        <v>7.5755573448625796E-2</v>
      </c>
      <c r="AB11" s="17"/>
      <c r="AC11" s="17">
        <v>0.17806503191176101</v>
      </c>
      <c r="AD11" s="17">
        <v>0.105905240594544</v>
      </c>
      <c r="AE11" s="17">
        <v>9.11329074517606E-2</v>
      </c>
    </row>
    <row r="12" spans="2:31" x14ac:dyDescent="0.35">
      <c r="B12" s="18" t="s">
        <v>160</v>
      </c>
      <c r="C12" s="17">
        <v>4.18970935320086E-2</v>
      </c>
      <c r="D12" s="17">
        <v>4.1418968029361902E-2</v>
      </c>
      <c r="E12" s="17">
        <v>4.2600894538572298E-2</v>
      </c>
      <c r="F12" s="17"/>
      <c r="G12" s="17">
        <v>6.9428956356605398E-2</v>
      </c>
      <c r="H12" s="17">
        <v>2.10791961879087E-2</v>
      </c>
      <c r="I12" s="17">
        <v>3.00268861468009E-2</v>
      </c>
      <c r="J12" s="17">
        <v>5.3176861057038602E-2</v>
      </c>
      <c r="K12" s="17">
        <v>3.7924978161625801E-2</v>
      </c>
      <c r="L12" s="17">
        <v>4.4287793564545E-2</v>
      </c>
      <c r="M12" s="17"/>
      <c r="N12" s="17">
        <v>2.2398459396304301E-2</v>
      </c>
      <c r="O12" s="17">
        <v>5.2519556627821901E-2</v>
      </c>
      <c r="P12" s="17">
        <v>3.8252993053507101E-2</v>
      </c>
      <c r="Q12" s="17">
        <v>6.1367355685042202E-2</v>
      </c>
      <c r="R12" s="17"/>
      <c r="S12" s="17">
        <v>5.7619022284754497E-2</v>
      </c>
      <c r="T12" s="17">
        <v>3.16802919503388E-2</v>
      </c>
      <c r="U12" s="17">
        <v>3.50249300406697E-2</v>
      </c>
      <c r="V12" s="17"/>
      <c r="W12" s="17">
        <v>5.8299803083398001E-2</v>
      </c>
      <c r="X12" s="17">
        <v>1.7602579186977899E-2</v>
      </c>
      <c r="Y12" s="17">
        <v>4.9980209533131301E-2</v>
      </c>
      <c r="Z12" s="17">
        <v>0</v>
      </c>
      <c r="AA12" s="17">
        <v>2.5433087570683799E-2</v>
      </c>
      <c r="AB12" s="17"/>
      <c r="AC12" s="17">
        <v>4.6187907308857898E-2</v>
      </c>
      <c r="AD12" s="17">
        <v>2.9400321006221499E-2</v>
      </c>
      <c r="AE12" s="17">
        <v>4.0537675617199002E-2</v>
      </c>
    </row>
    <row r="13" spans="2:31" x14ac:dyDescent="0.35">
      <c r="B13" s="18" t="s">
        <v>96</v>
      </c>
      <c r="C13" s="19">
        <v>3.6737773321605903E-2</v>
      </c>
      <c r="D13" s="19">
        <v>3.56463220471082E-2</v>
      </c>
      <c r="E13" s="19">
        <v>3.7999108591076199E-2</v>
      </c>
      <c r="F13" s="19"/>
      <c r="G13" s="19">
        <v>3.5854389880686198E-2</v>
      </c>
      <c r="H13" s="19">
        <v>2.10791961879087E-2</v>
      </c>
      <c r="I13" s="19">
        <v>7.2482809332146694E-2</v>
      </c>
      <c r="J13" s="19">
        <v>5.2075927798700399E-2</v>
      </c>
      <c r="K13" s="19">
        <v>2.82881097970114E-2</v>
      </c>
      <c r="L13" s="19">
        <v>1.50435552772806E-2</v>
      </c>
      <c r="M13" s="19"/>
      <c r="N13" s="19">
        <v>2.5838296195272299E-2</v>
      </c>
      <c r="O13" s="19">
        <v>3.4883769599784398E-2</v>
      </c>
      <c r="P13" s="19">
        <v>4.3457466421621099E-2</v>
      </c>
      <c r="Q13" s="19">
        <v>4.90996783874217E-2</v>
      </c>
      <c r="R13" s="19"/>
      <c r="S13" s="19">
        <v>3.2528647385849797E-2</v>
      </c>
      <c r="T13" s="19">
        <v>3.3432484647797599E-2</v>
      </c>
      <c r="U13" s="19">
        <v>4.9977068921246197E-2</v>
      </c>
      <c r="V13" s="19"/>
      <c r="W13" s="19">
        <v>2.9938353978133599E-2</v>
      </c>
      <c r="X13" s="19">
        <v>3.2827329191489202E-2</v>
      </c>
      <c r="Y13" s="19">
        <v>0</v>
      </c>
      <c r="Z13" s="19">
        <v>0.124777349809164</v>
      </c>
      <c r="AA13" s="19">
        <v>9.3157699972092806E-2</v>
      </c>
      <c r="AB13" s="19"/>
      <c r="AC13" s="19">
        <v>2.8524723906188602E-2</v>
      </c>
      <c r="AD13" s="19">
        <v>2.65502444462603E-2</v>
      </c>
      <c r="AE13" s="19">
        <v>1.81844691083697E-2</v>
      </c>
    </row>
    <row r="14" spans="2:31" x14ac:dyDescent="0.35">
      <c r="B14" s="16"/>
    </row>
    <row r="15" spans="2:31" x14ac:dyDescent="0.35">
      <c r="B15" t="s">
        <v>61</v>
      </c>
    </row>
    <row r="16" spans="2:31" x14ac:dyDescent="0.35">
      <c r="B16" t="s">
        <v>62</v>
      </c>
    </row>
    <row r="18" spans="2:2" x14ac:dyDescent="0.35">
      <c r="B18"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E18"/>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167</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157</v>
      </c>
      <c r="C9" s="17">
        <v>0.35444591561411898</v>
      </c>
      <c r="D9" s="17">
        <v>0.37551445783587201</v>
      </c>
      <c r="E9" s="17">
        <v>0.33267667054168898</v>
      </c>
      <c r="F9" s="17"/>
      <c r="G9" s="17">
        <v>0.341979086016928</v>
      </c>
      <c r="H9" s="17">
        <v>0.27987798080417597</v>
      </c>
      <c r="I9" s="17">
        <v>0.36241404666073401</v>
      </c>
      <c r="J9" s="17">
        <v>0.41382023031563298</v>
      </c>
      <c r="K9" s="17">
        <v>0.37650239551129699</v>
      </c>
      <c r="L9" s="17">
        <v>0.34641018665358803</v>
      </c>
      <c r="M9" s="17"/>
      <c r="N9" s="17">
        <v>0.38455823631809299</v>
      </c>
      <c r="O9" s="17">
        <v>0.374637598201706</v>
      </c>
      <c r="P9" s="17">
        <v>0.31885893161701601</v>
      </c>
      <c r="Q9" s="17">
        <v>0.31634236576709401</v>
      </c>
      <c r="R9" s="17"/>
      <c r="S9" s="17">
        <v>0.32253826419279302</v>
      </c>
      <c r="T9" s="17">
        <v>0.399072016082756</v>
      </c>
      <c r="U9" s="17">
        <v>0.30878441192428302</v>
      </c>
      <c r="V9" s="17"/>
      <c r="W9" s="17">
        <v>0.35242875833703002</v>
      </c>
      <c r="X9" s="17">
        <v>0.379746478593952</v>
      </c>
      <c r="Y9" s="17">
        <v>0.47363615873744702</v>
      </c>
      <c r="Z9" s="17">
        <v>0.48427193361418702</v>
      </c>
      <c r="AA9" s="17">
        <v>0.24537008620981601</v>
      </c>
      <c r="AB9" s="17"/>
      <c r="AC9" s="17">
        <v>0.33277038808687598</v>
      </c>
      <c r="AD9" s="17">
        <v>0.398208446056245</v>
      </c>
      <c r="AE9" s="17">
        <v>0.49316518727820002</v>
      </c>
    </row>
    <row r="10" spans="2:31" x14ac:dyDescent="0.35">
      <c r="B10" s="18" t="s">
        <v>158</v>
      </c>
      <c r="C10" s="17">
        <v>0.42267971701384799</v>
      </c>
      <c r="D10" s="17">
        <v>0.41355881326514399</v>
      </c>
      <c r="E10" s="17">
        <v>0.43169256876366602</v>
      </c>
      <c r="F10" s="17"/>
      <c r="G10" s="17">
        <v>0.38514090850104798</v>
      </c>
      <c r="H10" s="17">
        <v>0.424688542025216</v>
      </c>
      <c r="I10" s="17">
        <v>0.39847629079251701</v>
      </c>
      <c r="J10" s="17">
        <v>0.41854255930907103</v>
      </c>
      <c r="K10" s="17">
        <v>0.40479050530830901</v>
      </c>
      <c r="L10" s="17">
        <v>0.48622075312366497</v>
      </c>
      <c r="M10" s="17"/>
      <c r="N10" s="17">
        <v>0.43596629303085199</v>
      </c>
      <c r="O10" s="17">
        <v>0.38291585016010099</v>
      </c>
      <c r="P10" s="17">
        <v>0.48901821911413501</v>
      </c>
      <c r="Q10" s="17">
        <v>0.397113512057788</v>
      </c>
      <c r="R10" s="17"/>
      <c r="S10" s="17">
        <v>0.40920638558789901</v>
      </c>
      <c r="T10" s="17">
        <v>0.43802026118472198</v>
      </c>
      <c r="U10" s="17">
        <v>0.439974568586465</v>
      </c>
      <c r="V10" s="17"/>
      <c r="W10" s="17">
        <v>0.40951830989129101</v>
      </c>
      <c r="X10" s="17">
        <v>0.403832653190554</v>
      </c>
      <c r="Y10" s="17">
        <v>0.31982348757111201</v>
      </c>
      <c r="Z10" s="17">
        <v>0.12342181118580201</v>
      </c>
      <c r="AA10" s="17">
        <v>0.49626842427650503</v>
      </c>
      <c r="AB10" s="17"/>
      <c r="AC10" s="17">
        <v>0.42151492142782399</v>
      </c>
      <c r="AD10" s="17">
        <v>0.40810119507304399</v>
      </c>
      <c r="AE10" s="17">
        <v>0.273761885229722</v>
      </c>
    </row>
    <row r="11" spans="2:31" ht="43.5" x14ac:dyDescent="0.35">
      <c r="B11" s="18" t="s">
        <v>159</v>
      </c>
      <c r="C11" s="17">
        <v>0.138739260238815</v>
      </c>
      <c r="D11" s="17">
        <v>0.138453712884264</v>
      </c>
      <c r="E11" s="17">
        <v>0.13982617419448101</v>
      </c>
      <c r="F11" s="17"/>
      <c r="G11" s="17">
        <v>0.17713021256609601</v>
      </c>
      <c r="H11" s="17">
        <v>0.20543062732755299</v>
      </c>
      <c r="I11" s="17">
        <v>0.125276356656915</v>
      </c>
      <c r="J11" s="17">
        <v>9.2475699020997296E-2</v>
      </c>
      <c r="K11" s="17">
        <v>0.139852351834549</v>
      </c>
      <c r="L11" s="17">
        <v>0.10982555973454899</v>
      </c>
      <c r="M11" s="17"/>
      <c r="N11" s="17">
        <v>0.124671261474574</v>
      </c>
      <c r="O11" s="17">
        <v>0.14168847874835599</v>
      </c>
      <c r="P11" s="17">
        <v>0.117963971069938</v>
      </c>
      <c r="Q11" s="17">
        <v>0.17141215590848699</v>
      </c>
      <c r="R11" s="17"/>
      <c r="S11" s="17">
        <v>0.17466856690688801</v>
      </c>
      <c r="T11" s="17">
        <v>9.8231641969653102E-2</v>
      </c>
      <c r="U11" s="17">
        <v>0.16614831247033701</v>
      </c>
      <c r="V11" s="17"/>
      <c r="W11" s="17">
        <v>0.16981819067524601</v>
      </c>
      <c r="X11" s="17">
        <v>0.13517477724694599</v>
      </c>
      <c r="Y11" s="17">
        <v>0.11239080381151299</v>
      </c>
      <c r="Z11" s="17">
        <v>0.267528905390847</v>
      </c>
      <c r="AA11" s="17">
        <v>0.13456316039206001</v>
      </c>
      <c r="AB11" s="17"/>
      <c r="AC11" s="17">
        <v>0.14664678877861601</v>
      </c>
      <c r="AD11" s="17">
        <v>0.124177843339322</v>
      </c>
      <c r="AE11" s="17">
        <v>0.171439174391747</v>
      </c>
    </row>
    <row r="12" spans="2:31" x14ac:dyDescent="0.35">
      <c r="B12" s="18" t="s">
        <v>160</v>
      </c>
      <c r="C12" s="17">
        <v>4.4322000715264501E-2</v>
      </c>
      <c r="D12" s="17">
        <v>4.6578493430500301E-2</v>
      </c>
      <c r="E12" s="17">
        <v>4.2419310737966197E-2</v>
      </c>
      <c r="F12" s="17"/>
      <c r="G12" s="17">
        <v>6.5871134682023103E-2</v>
      </c>
      <c r="H12" s="17">
        <v>4.7844457467236902E-2</v>
      </c>
      <c r="I12" s="17">
        <v>4.5533322355933797E-2</v>
      </c>
      <c r="J12" s="17">
        <v>3.1192210759778499E-2</v>
      </c>
      <c r="K12" s="17">
        <v>4.0929769184219998E-2</v>
      </c>
      <c r="L12" s="17">
        <v>3.8081376236366697E-2</v>
      </c>
      <c r="M12" s="17"/>
      <c r="N12" s="17">
        <v>3.3372418259299298E-2</v>
      </c>
      <c r="O12" s="17">
        <v>6.7920619159440407E-2</v>
      </c>
      <c r="P12" s="17">
        <v>2.6781206630554801E-2</v>
      </c>
      <c r="Q12" s="17">
        <v>4.5671898241584602E-2</v>
      </c>
      <c r="R12" s="17"/>
      <c r="S12" s="17">
        <v>6.20812048975578E-2</v>
      </c>
      <c r="T12" s="17">
        <v>2.6571894809994501E-2</v>
      </c>
      <c r="U12" s="17">
        <v>3.0146437717810001E-2</v>
      </c>
      <c r="V12" s="17"/>
      <c r="W12" s="17">
        <v>4.0449665780478199E-2</v>
      </c>
      <c r="X12" s="17">
        <v>3.8365348598766502E-2</v>
      </c>
      <c r="Y12" s="17">
        <v>9.4149549879927602E-2</v>
      </c>
      <c r="Z12" s="17">
        <v>0</v>
      </c>
      <c r="AA12" s="17">
        <v>3.8146874925592503E-2</v>
      </c>
      <c r="AB12" s="17"/>
      <c r="AC12" s="17">
        <v>6.68126585414478E-2</v>
      </c>
      <c r="AD12" s="17">
        <v>3.2468755657033402E-2</v>
      </c>
      <c r="AE12" s="17">
        <v>4.3449283991962101E-2</v>
      </c>
    </row>
    <row r="13" spans="2:31" x14ac:dyDescent="0.35">
      <c r="B13" s="18" t="s">
        <v>96</v>
      </c>
      <c r="C13" s="19">
        <v>3.9813106417952999E-2</v>
      </c>
      <c r="D13" s="19">
        <v>2.5894522584220401E-2</v>
      </c>
      <c r="E13" s="19">
        <v>5.33852757621971E-2</v>
      </c>
      <c r="F13" s="19"/>
      <c r="G13" s="19">
        <v>2.98786582339052E-2</v>
      </c>
      <c r="H13" s="19">
        <v>4.2158392375817498E-2</v>
      </c>
      <c r="I13" s="19">
        <v>6.8299983533900696E-2</v>
      </c>
      <c r="J13" s="19">
        <v>4.39693005945202E-2</v>
      </c>
      <c r="K13" s="19">
        <v>3.7924978161625801E-2</v>
      </c>
      <c r="L13" s="19">
        <v>1.9462124251831799E-2</v>
      </c>
      <c r="M13" s="19"/>
      <c r="N13" s="19">
        <v>2.1431790917180699E-2</v>
      </c>
      <c r="O13" s="19">
        <v>3.2837453730396503E-2</v>
      </c>
      <c r="P13" s="19">
        <v>4.7377671568355997E-2</v>
      </c>
      <c r="Q13" s="19">
        <v>6.9460068025046395E-2</v>
      </c>
      <c r="R13" s="19"/>
      <c r="S13" s="19">
        <v>3.1505578414862297E-2</v>
      </c>
      <c r="T13" s="19">
        <v>3.8104185952874799E-2</v>
      </c>
      <c r="U13" s="19">
        <v>5.4946269301105001E-2</v>
      </c>
      <c r="V13" s="19"/>
      <c r="W13" s="19">
        <v>2.77850753159543E-2</v>
      </c>
      <c r="X13" s="19">
        <v>4.2880742369781302E-2</v>
      </c>
      <c r="Y13" s="19">
        <v>0</v>
      </c>
      <c r="Z13" s="19">
        <v>0.124777349809164</v>
      </c>
      <c r="AA13" s="19">
        <v>8.5651454196026697E-2</v>
      </c>
      <c r="AB13" s="19"/>
      <c r="AC13" s="19">
        <v>3.2255243165236501E-2</v>
      </c>
      <c r="AD13" s="19">
        <v>3.70437598743555E-2</v>
      </c>
      <c r="AE13" s="19">
        <v>1.81844691083697E-2</v>
      </c>
    </row>
    <row r="14" spans="2:31" x14ac:dyDescent="0.35">
      <c r="B14" s="16"/>
    </row>
    <row r="15" spans="2:31" x14ac:dyDescent="0.35">
      <c r="B15" t="s">
        <v>61</v>
      </c>
    </row>
    <row r="16" spans="2:31" x14ac:dyDescent="0.35">
      <c r="B16" t="s">
        <v>62</v>
      </c>
    </row>
    <row r="18" spans="2:2" x14ac:dyDescent="0.35">
      <c r="B18"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I18"/>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9" width="20.6328125" customWidth="1"/>
  </cols>
  <sheetData>
    <row r="2" spans="2:9" ht="39.9" customHeight="1" x14ac:dyDescent="0.35">
      <c r="D2" s="30" t="s">
        <v>168</v>
      </c>
      <c r="E2" s="26"/>
      <c r="F2" s="26"/>
      <c r="G2" s="26"/>
      <c r="H2" s="26"/>
      <c r="I2" s="26"/>
    </row>
    <row r="6" spans="2:9" ht="50.15" customHeight="1" x14ac:dyDescent="0.35">
      <c r="B6" s="20" t="s">
        <v>13</v>
      </c>
      <c r="C6" s="20" t="s">
        <v>154</v>
      </c>
      <c r="D6" s="20" t="s">
        <v>155</v>
      </c>
      <c r="E6" s="20" t="s">
        <v>156</v>
      </c>
      <c r="F6" s="20" t="s">
        <v>152</v>
      </c>
      <c r="G6" s="20" t="s">
        <v>151</v>
      </c>
      <c r="H6" s="20" t="s">
        <v>153</v>
      </c>
    </row>
    <row r="7" spans="2:9" x14ac:dyDescent="0.35">
      <c r="B7" s="18" t="s">
        <v>157</v>
      </c>
      <c r="C7" s="17">
        <v>0.115990614284441</v>
      </c>
      <c r="D7" s="17">
        <v>0.28558720001340099</v>
      </c>
      <c r="E7" s="17">
        <v>0.29899024577601502</v>
      </c>
      <c r="F7" s="17">
        <v>0.204146129607849</v>
      </c>
      <c r="G7" s="17">
        <v>0.106315848818994</v>
      </c>
      <c r="H7" s="17">
        <v>0.161747198463978</v>
      </c>
    </row>
    <row r="8" spans="2:9" x14ac:dyDescent="0.35">
      <c r="B8" s="18" t="s">
        <v>158</v>
      </c>
      <c r="C8" s="17">
        <v>0.31018412526720401</v>
      </c>
      <c r="D8" s="17">
        <v>0.44672381098027902</v>
      </c>
      <c r="E8" s="17">
        <v>0.45183335277675601</v>
      </c>
      <c r="F8" s="17">
        <v>0.426633368194828</v>
      </c>
      <c r="G8" s="17">
        <v>0.30636543247127701</v>
      </c>
      <c r="H8" s="17">
        <v>0.41955565146799501</v>
      </c>
    </row>
    <row r="9" spans="2:9" ht="43.5" x14ac:dyDescent="0.35">
      <c r="B9" s="18" t="s">
        <v>159</v>
      </c>
      <c r="C9" s="17">
        <v>0.26962367749208799</v>
      </c>
      <c r="D9" s="17">
        <v>0.15503206298786601</v>
      </c>
      <c r="E9" s="17">
        <v>0.121536651570065</v>
      </c>
      <c r="F9" s="17">
        <v>0.191567651405745</v>
      </c>
      <c r="G9" s="17">
        <v>0.26202495566110701</v>
      </c>
      <c r="H9" s="17">
        <v>0.23073540374554299</v>
      </c>
    </row>
    <row r="10" spans="2:9" x14ac:dyDescent="0.35">
      <c r="B10" s="18" t="s">
        <v>160</v>
      </c>
      <c r="C10" s="17">
        <v>0.26812741173586402</v>
      </c>
      <c r="D10" s="17">
        <v>7.69324138805422E-2</v>
      </c>
      <c r="E10" s="17">
        <v>8.3148865355682597E-2</v>
      </c>
      <c r="F10" s="17">
        <v>0.14146445124763701</v>
      </c>
      <c r="G10" s="17">
        <v>0.28957851404204699</v>
      </c>
      <c r="H10" s="17">
        <v>0.150004136216385</v>
      </c>
    </row>
    <row r="11" spans="2:9" x14ac:dyDescent="0.35">
      <c r="B11" s="18" t="s">
        <v>96</v>
      </c>
      <c r="C11" s="17">
        <v>3.6074171220403302E-2</v>
      </c>
      <c r="D11" s="17">
        <v>3.5724512137911203E-2</v>
      </c>
      <c r="E11" s="17">
        <v>4.4490884521481699E-2</v>
      </c>
      <c r="F11" s="17">
        <v>3.61883995439405E-2</v>
      </c>
      <c r="G11" s="17">
        <v>3.5715249006575599E-2</v>
      </c>
      <c r="H11" s="17">
        <v>3.79576101060995E-2</v>
      </c>
    </row>
    <row r="12" spans="2:9" x14ac:dyDescent="0.35">
      <c r="B12" s="16"/>
      <c r="C12" s="16"/>
      <c r="D12" s="16"/>
      <c r="E12" s="16"/>
      <c r="F12" s="16"/>
      <c r="G12" s="16"/>
      <c r="H12" s="16"/>
    </row>
    <row r="13" spans="2:9" x14ac:dyDescent="0.35">
      <c r="B13" t="s">
        <v>61</v>
      </c>
    </row>
    <row r="14" spans="2:9" x14ac:dyDescent="0.35">
      <c r="B14" t="s">
        <v>62</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E18"/>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169</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157</v>
      </c>
      <c r="C9" s="17">
        <v>0.115990614284441</v>
      </c>
      <c r="D9" s="17">
        <v>0.140798964223913</v>
      </c>
      <c r="E9" s="17">
        <v>8.9239569986846304E-2</v>
      </c>
      <c r="F9" s="17"/>
      <c r="G9" s="17">
        <v>9.6836001931473403E-2</v>
      </c>
      <c r="H9" s="17">
        <v>0.14637640494741999</v>
      </c>
      <c r="I9" s="17">
        <v>0.13881082032311701</v>
      </c>
      <c r="J9" s="17">
        <v>0.115509416213719</v>
      </c>
      <c r="K9" s="17">
        <v>0.115363131635386</v>
      </c>
      <c r="L9" s="17">
        <v>9.0363435482717094E-2</v>
      </c>
      <c r="M9" s="17"/>
      <c r="N9" s="17">
        <v>0.122876323218994</v>
      </c>
      <c r="O9" s="17">
        <v>0.115095175929746</v>
      </c>
      <c r="P9" s="17">
        <v>9.0157685902157503E-2</v>
      </c>
      <c r="Q9" s="17">
        <v>0.123436833808886</v>
      </c>
      <c r="R9" s="17"/>
      <c r="S9" s="17">
        <v>0.112574912702313</v>
      </c>
      <c r="T9" s="17">
        <v>0.139580040262616</v>
      </c>
      <c r="U9" s="17">
        <v>7.4517154156486104E-2</v>
      </c>
      <c r="V9" s="17"/>
      <c r="W9" s="17">
        <v>8.9250485367945998E-2</v>
      </c>
      <c r="X9" s="17">
        <v>0.14476725834892701</v>
      </c>
      <c r="Y9" s="17">
        <v>0.22944300312236501</v>
      </c>
      <c r="Z9" s="17">
        <v>0.31769640183613701</v>
      </c>
      <c r="AA9" s="17">
        <v>6.97725666796776E-2</v>
      </c>
      <c r="AB9" s="17"/>
      <c r="AC9" s="17">
        <v>0.10207382669634001</v>
      </c>
      <c r="AD9" s="17">
        <v>0.139113221993555</v>
      </c>
      <c r="AE9" s="17">
        <v>0.19689827805301099</v>
      </c>
    </row>
    <row r="10" spans="2:31" x14ac:dyDescent="0.35">
      <c r="B10" s="18" t="s">
        <v>158</v>
      </c>
      <c r="C10" s="17">
        <v>0.31018412526720401</v>
      </c>
      <c r="D10" s="17">
        <v>0.34475927228525499</v>
      </c>
      <c r="E10" s="17">
        <v>0.27666169730554002</v>
      </c>
      <c r="F10" s="17"/>
      <c r="G10" s="17">
        <v>0.31115230533490901</v>
      </c>
      <c r="H10" s="17">
        <v>0.28684123471492501</v>
      </c>
      <c r="I10" s="17">
        <v>0.31368388477801901</v>
      </c>
      <c r="J10" s="17">
        <v>0.30655080610469898</v>
      </c>
      <c r="K10" s="17">
        <v>0.31329409857525398</v>
      </c>
      <c r="L10" s="17">
        <v>0.32063954125454402</v>
      </c>
      <c r="M10" s="17"/>
      <c r="N10" s="17">
        <v>0.30382042075535598</v>
      </c>
      <c r="O10" s="17">
        <v>0.30948355472036398</v>
      </c>
      <c r="P10" s="17">
        <v>0.40023465512053003</v>
      </c>
      <c r="Q10" s="17">
        <v>0.26049826013779698</v>
      </c>
      <c r="R10" s="17"/>
      <c r="S10" s="17">
        <v>0.29185119364304901</v>
      </c>
      <c r="T10" s="17">
        <v>0.33328058102055402</v>
      </c>
      <c r="U10" s="17">
        <v>0.30751169277613499</v>
      </c>
      <c r="V10" s="17"/>
      <c r="W10" s="17">
        <v>0.32609192505921197</v>
      </c>
      <c r="X10" s="17">
        <v>0.26581550632501</v>
      </c>
      <c r="Y10" s="17">
        <v>0.30190737545838497</v>
      </c>
      <c r="Z10" s="17">
        <v>0.29135288158721401</v>
      </c>
      <c r="AA10" s="17">
        <v>0.279505028585746</v>
      </c>
      <c r="AB10" s="17"/>
      <c r="AC10" s="17">
        <v>0.32267531402887101</v>
      </c>
      <c r="AD10" s="17">
        <v>0.30922283804766998</v>
      </c>
      <c r="AE10" s="17">
        <v>0.32069568844608498</v>
      </c>
    </row>
    <row r="11" spans="2:31" ht="43.5" x14ac:dyDescent="0.35">
      <c r="B11" s="18" t="s">
        <v>159</v>
      </c>
      <c r="C11" s="17">
        <v>0.26962367749208799</v>
      </c>
      <c r="D11" s="17">
        <v>0.24058104418630499</v>
      </c>
      <c r="E11" s="17">
        <v>0.299036993586133</v>
      </c>
      <c r="F11" s="17"/>
      <c r="G11" s="17">
        <v>0.275021742319359</v>
      </c>
      <c r="H11" s="17">
        <v>0.26732788225339599</v>
      </c>
      <c r="I11" s="17">
        <v>0.22766661177966899</v>
      </c>
      <c r="J11" s="17">
        <v>0.28319849295189098</v>
      </c>
      <c r="K11" s="17">
        <v>0.22613327509766901</v>
      </c>
      <c r="L11" s="17">
        <v>0.336525968799122</v>
      </c>
      <c r="M11" s="17"/>
      <c r="N11" s="17">
        <v>0.27573001232095001</v>
      </c>
      <c r="O11" s="17">
        <v>0.28509137630114501</v>
      </c>
      <c r="P11" s="17">
        <v>0.199896622525078</v>
      </c>
      <c r="Q11" s="17">
        <v>0.29770206073203198</v>
      </c>
      <c r="R11" s="17"/>
      <c r="S11" s="17">
        <v>0.233434518324273</v>
      </c>
      <c r="T11" s="17">
        <v>0.28673065567233702</v>
      </c>
      <c r="U11" s="17">
        <v>0.28577631051473501</v>
      </c>
      <c r="V11" s="17"/>
      <c r="W11" s="17">
        <v>0.25477318793257397</v>
      </c>
      <c r="X11" s="17">
        <v>0.29475399693753301</v>
      </c>
      <c r="Y11" s="17">
        <v>0.27652117608128901</v>
      </c>
      <c r="Z11" s="17">
        <v>0.321453475735478</v>
      </c>
      <c r="AA11" s="17">
        <v>0.29400134227663499</v>
      </c>
      <c r="AB11" s="17"/>
      <c r="AC11" s="17">
        <v>0.24641317470596899</v>
      </c>
      <c r="AD11" s="17">
        <v>0.29183625698525301</v>
      </c>
      <c r="AE11" s="17">
        <v>0.30762595042638302</v>
      </c>
    </row>
    <row r="12" spans="2:31" x14ac:dyDescent="0.35">
      <c r="B12" s="18" t="s">
        <v>160</v>
      </c>
      <c r="C12" s="17">
        <v>0.26812741173586402</v>
      </c>
      <c r="D12" s="17">
        <v>0.25532387566301601</v>
      </c>
      <c r="E12" s="17">
        <v>0.28196931363526101</v>
      </c>
      <c r="F12" s="17"/>
      <c r="G12" s="17">
        <v>0.26079045562102998</v>
      </c>
      <c r="H12" s="17">
        <v>0.25729608570844098</v>
      </c>
      <c r="I12" s="17">
        <v>0.27639677366238402</v>
      </c>
      <c r="J12" s="17">
        <v>0.24733581956155201</v>
      </c>
      <c r="K12" s="17">
        <v>0.32363926387591202</v>
      </c>
      <c r="L12" s="17">
        <v>0.23300893021178501</v>
      </c>
      <c r="M12" s="17"/>
      <c r="N12" s="17">
        <v>0.28533591067604402</v>
      </c>
      <c r="O12" s="17">
        <v>0.26485483617644301</v>
      </c>
      <c r="P12" s="17">
        <v>0.26970877248493302</v>
      </c>
      <c r="Q12" s="17">
        <v>0.23728811809383901</v>
      </c>
      <c r="R12" s="17"/>
      <c r="S12" s="17">
        <v>0.34590505913508601</v>
      </c>
      <c r="T12" s="17">
        <v>0.20912250936646101</v>
      </c>
      <c r="U12" s="17">
        <v>0.27376814680848299</v>
      </c>
      <c r="V12" s="17"/>
      <c r="W12" s="17">
        <v>0.31144203124917502</v>
      </c>
      <c r="X12" s="17">
        <v>0.25797963882588199</v>
      </c>
      <c r="Y12" s="17">
        <v>0.176028606078176</v>
      </c>
      <c r="Z12" s="17">
        <v>6.9497240841171107E-2</v>
      </c>
      <c r="AA12" s="17">
        <v>0.28038441258414298</v>
      </c>
      <c r="AB12" s="17"/>
      <c r="AC12" s="17">
        <v>0.32021021114376003</v>
      </c>
      <c r="AD12" s="17">
        <v>0.22419454470609201</v>
      </c>
      <c r="AE12" s="17">
        <v>0.15659561396615099</v>
      </c>
    </row>
    <row r="13" spans="2:31" x14ac:dyDescent="0.35">
      <c r="B13" s="18" t="s">
        <v>96</v>
      </c>
      <c r="C13" s="19">
        <v>3.6074171220403302E-2</v>
      </c>
      <c r="D13" s="19">
        <v>1.8536843641511199E-2</v>
      </c>
      <c r="E13" s="19">
        <v>5.30924254862205E-2</v>
      </c>
      <c r="F13" s="19"/>
      <c r="G13" s="19">
        <v>5.6199494793228097E-2</v>
      </c>
      <c r="H13" s="19">
        <v>4.2158392375817498E-2</v>
      </c>
      <c r="I13" s="19">
        <v>4.3441909456810798E-2</v>
      </c>
      <c r="J13" s="19">
        <v>4.7405465168138997E-2</v>
      </c>
      <c r="K13" s="19">
        <v>2.1570230815779998E-2</v>
      </c>
      <c r="L13" s="19">
        <v>1.9462124251831799E-2</v>
      </c>
      <c r="M13" s="19"/>
      <c r="N13" s="19">
        <v>1.2237333028656899E-2</v>
      </c>
      <c r="O13" s="19">
        <v>2.54750568723018E-2</v>
      </c>
      <c r="P13" s="19">
        <v>4.0002263967301499E-2</v>
      </c>
      <c r="Q13" s="19">
        <v>8.1074727227445395E-2</v>
      </c>
      <c r="R13" s="19"/>
      <c r="S13" s="19">
        <v>1.6234316195279999E-2</v>
      </c>
      <c r="T13" s="19">
        <v>3.1286213678030403E-2</v>
      </c>
      <c r="U13" s="19">
        <v>5.8426695744160602E-2</v>
      </c>
      <c r="V13" s="19"/>
      <c r="W13" s="19">
        <v>1.8442370391093501E-2</v>
      </c>
      <c r="X13" s="19">
        <v>3.66835995626483E-2</v>
      </c>
      <c r="Y13" s="19">
        <v>1.6099839259784799E-2</v>
      </c>
      <c r="Z13" s="19">
        <v>0</v>
      </c>
      <c r="AA13" s="19">
        <v>7.6336649873798595E-2</v>
      </c>
      <c r="AB13" s="19"/>
      <c r="AC13" s="19">
        <v>8.6274734250610004E-3</v>
      </c>
      <c r="AD13" s="19">
        <v>3.56331382674294E-2</v>
      </c>
      <c r="AE13" s="19">
        <v>1.81844691083697E-2</v>
      </c>
    </row>
    <row r="14" spans="2:31" x14ac:dyDescent="0.35">
      <c r="B14" s="16"/>
    </row>
    <row r="15" spans="2:31" x14ac:dyDescent="0.35">
      <c r="B15" t="s">
        <v>61</v>
      </c>
    </row>
    <row r="16" spans="2:31" x14ac:dyDescent="0.35">
      <c r="B16" t="s">
        <v>62</v>
      </c>
    </row>
    <row r="18" spans="2:2" x14ac:dyDescent="0.35">
      <c r="B18"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E18"/>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170</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157</v>
      </c>
      <c r="C9" s="17">
        <v>0.28558720001340099</v>
      </c>
      <c r="D9" s="17">
        <v>0.261614903804129</v>
      </c>
      <c r="E9" s="17">
        <v>0.30657894194080398</v>
      </c>
      <c r="F9" s="17"/>
      <c r="G9" s="17">
        <v>0.37783347589761401</v>
      </c>
      <c r="H9" s="17">
        <v>0.27419191571275597</v>
      </c>
      <c r="I9" s="17">
        <v>0.273319374491796</v>
      </c>
      <c r="J9" s="17">
        <v>0.32478069586825498</v>
      </c>
      <c r="K9" s="17">
        <v>0.22692737367292301</v>
      </c>
      <c r="L9" s="17">
        <v>0.27456389933637199</v>
      </c>
      <c r="M9" s="17"/>
      <c r="N9" s="17">
        <v>0.27881221329661898</v>
      </c>
      <c r="O9" s="17">
        <v>0.32646124630673301</v>
      </c>
      <c r="P9" s="17">
        <v>0.25167356096676702</v>
      </c>
      <c r="Q9" s="17">
        <v>0.27162155138144201</v>
      </c>
      <c r="R9" s="17"/>
      <c r="S9" s="17">
        <v>0.207685873725998</v>
      </c>
      <c r="T9" s="17">
        <v>0.32815581530406801</v>
      </c>
      <c r="U9" s="17">
        <v>0.270178821245669</v>
      </c>
      <c r="V9" s="17"/>
      <c r="W9" s="17">
        <v>0.24679273477911601</v>
      </c>
      <c r="X9" s="17">
        <v>0.31139988683945302</v>
      </c>
      <c r="Y9" s="17">
        <v>0.43641640606620502</v>
      </c>
      <c r="Z9" s="17">
        <v>0.35949458380502303</v>
      </c>
      <c r="AA9" s="17">
        <v>0.21052836219450499</v>
      </c>
      <c r="AB9" s="17"/>
      <c r="AC9" s="17">
        <v>0.27457073727969</v>
      </c>
      <c r="AD9" s="17">
        <v>0.31668404003409101</v>
      </c>
      <c r="AE9" s="17">
        <v>0.36547034121928901</v>
      </c>
    </row>
    <row r="10" spans="2:31" x14ac:dyDescent="0.35">
      <c r="B10" s="18" t="s">
        <v>158</v>
      </c>
      <c r="C10" s="17">
        <v>0.44672381098027902</v>
      </c>
      <c r="D10" s="17">
        <v>0.45874798497748498</v>
      </c>
      <c r="E10" s="17">
        <v>0.435613343339669</v>
      </c>
      <c r="F10" s="17"/>
      <c r="G10" s="17">
        <v>0.38883681674306197</v>
      </c>
      <c r="H10" s="17">
        <v>0.48240243076746597</v>
      </c>
      <c r="I10" s="17">
        <v>0.41927097942755398</v>
      </c>
      <c r="J10" s="17">
        <v>0.41854255930907103</v>
      </c>
      <c r="K10" s="17">
        <v>0.50379888959784802</v>
      </c>
      <c r="L10" s="17">
        <v>0.448982249154595</v>
      </c>
      <c r="M10" s="17"/>
      <c r="N10" s="17">
        <v>0.446475063047446</v>
      </c>
      <c r="O10" s="17">
        <v>0.40085035188066698</v>
      </c>
      <c r="P10" s="17">
        <v>0.52734176534941501</v>
      </c>
      <c r="Q10" s="17">
        <v>0.45113440680739297</v>
      </c>
      <c r="R10" s="17"/>
      <c r="S10" s="17">
        <v>0.44617873658145601</v>
      </c>
      <c r="T10" s="17">
        <v>0.46122330960769697</v>
      </c>
      <c r="U10" s="17">
        <v>0.456806932868287</v>
      </c>
      <c r="V10" s="17"/>
      <c r="W10" s="17">
        <v>0.43773004339386701</v>
      </c>
      <c r="X10" s="17">
        <v>0.443457021295942</v>
      </c>
      <c r="Y10" s="17">
        <v>0.415547942383372</v>
      </c>
      <c r="Z10" s="17">
        <v>0.248199160994966</v>
      </c>
      <c r="AA10" s="17">
        <v>0.52054454377160297</v>
      </c>
      <c r="AB10" s="17"/>
      <c r="AC10" s="17">
        <v>0.39401477119459399</v>
      </c>
      <c r="AD10" s="17">
        <v>0.47708323324227903</v>
      </c>
      <c r="AE10" s="17">
        <v>0.47566361750180403</v>
      </c>
    </row>
    <row r="11" spans="2:31" ht="43.5" x14ac:dyDescent="0.35">
      <c r="B11" s="18" t="s">
        <v>159</v>
      </c>
      <c r="C11" s="17">
        <v>0.15503206298786601</v>
      </c>
      <c r="D11" s="17">
        <v>0.157140067216438</v>
      </c>
      <c r="E11" s="17">
        <v>0.15392063594785099</v>
      </c>
      <c r="F11" s="17"/>
      <c r="G11" s="17">
        <v>0.12804636112203199</v>
      </c>
      <c r="H11" s="17">
        <v>0.16461256858961901</v>
      </c>
      <c r="I11" s="17">
        <v>0.16662685321460199</v>
      </c>
      <c r="J11" s="17">
        <v>0.11556128257659599</v>
      </c>
      <c r="K11" s="17">
        <v>0.16884875856760301</v>
      </c>
      <c r="L11" s="17">
        <v>0.167471164041781</v>
      </c>
      <c r="M11" s="17"/>
      <c r="N11" s="17">
        <v>0.17474306668391201</v>
      </c>
      <c r="O11" s="17">
        <v>0.15898492287670199</v>
      </c>
      <c r="P11" s="17">
        <v>0.106999705192768</v>
      </c>
      <c r="Q11" s="17">
        <v>0.15836925884134601</v>
      </c>
      <c r="R11" s="17"/>
      <c r="S11" s="17">
        <v>0.19170937273105601</v>
      </c>
      <c r="T11" s="17">
        <v>0.13476771823539899</v>
      </c>
      <c r="U11" s="17">
        <v>0.16176275492019801</v>
      </c>
      <c r="V11" s="17"/>
      <c r="W11" s="17">
        <v>0.16354860513329</v>
      </c>
      <c r="X11" s="17">
        <v>0.18381705301937901</v>
      </c>
      <c r="Y11" s="17">
        <v>0.119340391487068</v>
      </c>
      <c r="Z11" s="17">
        <v>6.9497240841171107E-2</v>
      </c>
      <c r="AA11" s="17">
        <v>0.12216709722149501</v>
      </c>
      <c r="AB11" s="17"/>
      <c r="AC11" s="17">
        <v>0.186330950439139</v>
      </c>
      <c r="AD11" s="17">
        <v>0.14249331359289899</v>
      </c>
      <c r="AE11" s="17">
        <v>0.112228984934893</v>
      </c>
    </row>
    <row r="12" spans="2:31" x14ac:dyDescent="0.35">
      <c r="B12" s="18" t="s">
        <v>160</v>
      </c>
      <c r="C12" s="17">
        <v>7.69324138805422E-2</v>
      </c>
      <c r="D12" s="17">
        <v>0.101448701595675</v>
      </c>
      <c r="E12" s="17">
        <v>5.3888335805048503E-2</v>
      </c>
      <c r="F12" s="17"/>
      <c r="G12" s="17">
        <v>6.3453224709824299E-2</v>
      </c>
      <c r="H12" s="17">
        <v>5.0687490012946701E-2</v>
      </c>
      <c r="I12" s="17">
        <v>7.2482809332146694E-2</v>
      </c>
      <c r="J12" s="17">
        <v>9.1374765762659196E-2</v>
      </c>
      <c r="K12" s="17">
        <v>7.8854747345845799E-2</v>
      </c>
      <c r="L12" s="17">
        <v>9.57269805435986E-2</v>
      </c>
      <c r="M12" s="17"/>
      <c r="N12" s="17">
        <v>8.3113805271707406E-2</v>
      </c>
      <c r="O12" s="17">
        <v>8.9625952879154799E-2</v>
      </c>
      <c r="P12" s="17">
        <v>5.71349919584382E-2</v>
      </c>
      <c r="Q12" s="17">
        <v>6.1990524486990599E-2</v>
      </c>
      <c r="R12" s="17"/>
      <c r="S12" s="17">
        <v>0.124195090850007</v>
      </c>
      <c r="T12" s="17">
        <v>5.0774412059564303E-2</v>
      </c>
      <c r="U12" s="17">
        <v>5.03701367779021E-2</v>
      </c>
      <c r="V12" s="17"/>
      <c r="W12" s="17">
        <v>0.12891230321160599</v>
      </c>
      <c r="X12" s="17">
        <v>3.2354980024896098E-2</v>
      </c>
      <c r="Y12" s="17">
        <v>2.8695260063354901E-2</v>
      </c>
      <c r="Z12" s="17">
        <v>0.198031664549676</v>
      </c>
      <c r="AA12" s="17">
        <v>5.95480713977809E-2</v>
      </c>
      <c r="AB12" s="17"/>
      <c r="AC12" s="17">
        <v>0.12100650692534699</v>
      </c>
      <c r="AD12" s="17">
        <v>3.8961176068841002E-2</v>
      </c>
      <c r="AE12" s="17">
        <v>3.2410762726191797E-2</v>
      </c>
    </row>
    <row r="13" spans="2:31" x14ac:dyDescent="0.35">
      <c r="B13" s="18" t="s">
        <v>96</v>
      </c>
      <c r="C13" s="19">
        <v>3.5724512137911203E-2</v>
      </c>
      <c r="D13" s="19">
        <v>2.1048342406272399E-2</v>
      </c>
      <c r="E13" s="19">
        <v>4.9998742966627999E-2</v>
      </c>
      <c r="F13" s="19"/>
      <c r="G13" s="19">
        <v>4.1830121527467297E-2</v>
      </c>
      <c r="H13" s="19">
        <v>2.8105594917211599E-2</v>
      </c>
      <c r="I13" s="19">
        <v>6.8299983533900696E-2</v>
      </c>
      <c r="J13" s="19">
        <v>4.9740696483419701E-2</v>
      </c>
      <c r="K13" s="19">
        <v>2.1570230815779998E-2</v>
      </c>
      <c r="L13" s="19">
        <v>1.32557069236535E-2</v>
      </c>
      <c r="M13" s="19"/>
      <c r="N13" s="19">
        <v>1.6855851700315401E-2</v>
      </c>
      <c r="O13" s="19">
        <v>2.40775260567428E-2</v>
      </c>
      <c r="P13" s="19">
        <v>5.6849976532611098E-2</v>
      </c>
      <c r="Q13" s="19">
        <v>5.6884258482828597E-2</v>
      </c>
      <c r="R13" s="19"/>
      <c r="S13" s="19">
        <v>3.0230926111483598E-2</v>
      </c>
      <c r="T13" s="19">
        <v>2.5078744793271799E-2</v>
      </c>
      <c r="U13" s="19">
        <v>6.0881354187942403E-2</v>
      </c>
      <c r="V13" s="19"/>
      <c r="W13" s="19">
        <v>2.3016313482120299E-2</v>
      </c>
      <c r="X13" s="19">
        <v>2.8971058820329999E-2</v>
      </c>
      <c r="Y13" s="19">
        <v>0</v>
      </c>
      <c r="Z13" s="19">
        <v>0.124777349809164</v>
      </c>
      <c r="AA13" s="19">
        <v>8.7211925414616004E-2</v>
      </c>
      <c r="AB13" s="19"/>
      <c r="AC13" s="19">
        <v>2.40770341612291E-2</v>
      </c>
      <c r="AD13" s="19">
        <v>2.47782370618903E-2</v>
      </c>
      <c r="AE13" s="19">
        <v>1.42262936178221E-2</v>
      </c>
    </row>
    <row r="14" spans="2:31" x14ac:dyDescent="0.35">
      <c r="B14" s="16"/>
    </row>
    <row r="15" spans="2:31" x14ac:dyDescent="0.35">
      <c r="B15" t="s">
        <v>61</v>
      </c>
    </row>
    <row r="16" spans="2:31" x14ac:dyDescent="0.35">
      <c r="B16" t="s">
        <v>62</v>
      </c>
    </row>
    <row r="18" spans="2:2" x14ac:dyDescent="0.35">
      <c r="B18"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E18"/>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171</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157</v>
      </c>
      <c r="C9" s="17">
        <v>0.29899024577601502</v>
      </c>
      <c r="D9" s="17">
        <v>0.31177379276319001</v>
      </c>
      <c r="E9" s="17">
        <v>0.28483580733418701</v>
      </c>
      <c r="F9" s="17"/>
      <c r="G9" s="17">
        <v>0.31438025118779001</v>
      </c>
      <c r="H9" s="17">
        <v>0.25327508479479</v>
      </c>
      <c r="I9" s="17">
        <v>0.322049536374511</v>
      </c>
      <c r="J9" s="17">
        <v>0.30279604557099499</v>
      </c>
      <c r="K9" s="17">
        <v>0.28942737367292298</v>
      </c>
      <c r="L9" s="17">
        <v>0.30475311370996699</v>
      </c>
      <c r="M9" s="17"/>
      <c r="N9" s="17">
        <v>0.33791001023347</v>
      </c>
      <c r="O9" s="17">
        <v>0.31756941669300598</v>
      </c>
      <c r="P9" s="17">
        <v>0.248471065379299</v>
      </c>
      <c r="Q9" s="17">
        <v>0.25728593292181501</v>
      </c>
      <c r="R9" s="17"/>
      <c r="S9" s="17">
        <v>0.255370263022133</v>
      </c>
      <c r="T9" s="17">
        <v>0.34278757452204001</v>
      </c>
      <c r="U9" s="17">
        <v>0.26063729367556998</v>
      </c>
      <c r="V9" s="17"/>
      <c r="W9" s="17">
        <v>0.279542664531019</v>
      </c>
      <c r="X9" s="17">
        <v>0.32941772501507199</v>
      </c>
      <c r="Y9" s="17">
        <v>0.45736380260453102</v>
      </c>
      <c r="Z9" s="17">
        <v>0.39543850565723798</v>
      </c>
      <c r="AA9" s="17">
        <v>0.179330421368944</v>
      </c>
      <c r="AB9" s="17"/>
      <c r="AC9" s="17">
        <v>0.24932538357077999</v>
      </c>
      <c r="AD9" s="17">
        <v>0.34367353636516501</v>
      </c>
      <c r="AE9" s="17">
        <v>0.37781403205863101</v>
      </c>
    </row>
    <row r="10" spans="2:31" x14ac:dyDescent="0.35">
      <c r="B10" s="18" t="s">
        <v>158</v>
      </c>
      <c r="C10" s="17">
        <v>0.45183335277675601</v>
      </c>
      <c r="D10" s="17">
        <v>0.442694587447021</v>
      </c>
      <c r="E10" s="17">
        <v>0.46103421475134798</v>
      </c>
      <c r="F10" s="17"/>
      <c r="G10" s="17">
        <v>0.43436284651254398</v>
      </c>
      <c r="H10" s="17">
        <v>0.53426788914835299</v>
      </c>
      <c r="I10" s="17">
        <v>0.41398272700165001</v>
      </c>
      <c r="J10" s="17">
        <v>0.462511859903591</v>
      </c>
      <c r="K10" s="17">
        <v>0.46357741734967101</v>
      </c>
      <c r="L10" s="17">
        <v>0.42604653201454201</v>
      </c>
      <c r="M10" s="17"/>
      <c r="N10" s="17">
        <v>0.445568194559816</v>
      </c>
      <c r="O10" s="17">
        <v>0.402545874760249</v>
      </c>
      <c r="P10" s="17">
        <v>0.53138956353554401</v>
      </c>
      <c r="Q10" s="17">
        <v>0.46095915886123501</v>
      </c>
      <c r="R10" s="17"/>
      <c r="S10" s="17">
        <v>0.45337522407682301</v>
      </c>
      <c r="T10" s="17">
        <v>0.46368945524146499</v>
      </c>
      <c r="U10" s="17">
        <v>0.45565196063244601</v>
      </c>
      <c r="V10" s="17"/>
      <c r="W10" s="17">
        <v>0.40851508452260799</v>
      </c>
      <c r="X10" s="17">
        <v>0.49539246102360401</v>
      </c>
      <c r="Y10" s="17">
        <v>0.41121509945691997</v>
      </c>
      <c r="Z10" s="17">
        <v>0.446230825544642</v>
      </c>
      <c r="AA10" s="17">
        <v>0.52972609664390502</v>
      </c>
      <c r="AB10" s="17"/>
      <c r="AC10" s="17">
        <v>0.437083090079737</v>
      </c>
      <c r="AD10" s="17">
        <v>0.48210372428603998</v>
      </c>
      <c r="AE10" s="17">
        <v>0.46920742663527998</v>
      </c>
    </row>
    <row r="11" spans="2:31" ht="43.5" x14ac:dyDescent="0.35">
      <c r="B11" s="18" t="s">
        <v>159</v>
      </c>
      <c r="C11" s="17">
        <v>0.121536651570065</v>
      </c>
      <c r="D11" s="17">
        <v>9.63798348244264E-2</v>
      </c>
      <c r="E11" s="17">
        <v>0.146357962174293</v>
      </c>
      <c r="F11" s="17"/>
      <c r="G11" s="17">
        <v>0.14355564609017701</v>
      </c>
      <c r="H11" s="17">
        <v>9.8531947480183596E-2</v>
      </c>
      <c r="I11" s="17">
        <v>0.146937591207223</v>
      </c>
      <c r="J11" s="17">
        <v>9.5911863594616106E-2</v>
      </c>
      <c r="K11" s="17">
        <v>0.11899041795481199</v>
      </c>
      <c r="L11" s="17">
        <v>0.117717721597321</v>
      </c>
      <c r="M11" s="17"/>
      <c r="N11" s="17">
        <v>0.112267070283459</v>
      </c>
      <c r="O11" s="17">
        <v>0.13587777062148801</v>
      </c>
      <c r="P11" s="17">
        <v>9.2481304165182798E-2</v>
      </c>
      <c r="Q11" s="17">
        <v>0.143259825274651</v>
      </c>
      <c r="R11" s="17"/>
      <c r="S11" s="17">
        <v>0.11075037994480701</v>
      </c>
      <c r="T11" s="17">
        <v>0.11830196336717599</v>
      </c>
      <c r="U11" s="17">
        <v>0.14013618996312499</v>
      </c>
      <c r="V11" s="17"/>
      <c r="W11" s="17">
        <v>0.14393709607445801</v>
      </c>
      <c r="X11" s="17">
        <v>0.113246327939548</v>
      </c>
      <c r="Y11" s="17">
        <v>5.90723795350186E-2</v>
      </c>
      <c r="Z11" s="17">
        <v>0.15833066879811999</v>
      </c>
      <c r="AA11" s="17">
        <v>0.119963332815782</v>
      </c>
      <c r="AB11" s="17"/>
      <c r="AC11" s="17">
        <v>0.14504405918740601</v>
      </c>
      <c r="AD11" s="17">
        <v>0.100078603510469</v>
      </c>
      <c r="AE11" s="17">
        <v>8.7176050805297098E-2</v>
      </c>
    </row>
    <row r="12" spans="2:31" x14ac:dyDescent="0.35">
      <c r="B12" s="18" t="s">
        <v>160</v>
      </c>
      <c r="C12" s="17">
        <v>8.3148865355682597E-2</v>
      </c>
      <c r="D12" s="17">
        <v>0.11661243260649901</v>
      </c>
      <c r="E12" s="17">
        <v>5.1566654098382403E-2</v>
      </c>
      <c r="F12" s="17"/>
      <c r="G12" s="17">
        <v>5.7477493063043297E-2</v>
      </c>
      <c r="H12" s="17">
        <v>6.18972549258427E-2</v>
      </c>
      <c r="I12" s="17">
        <v>7.8757048029515705E-2</v>
      </c>
      <c r="J12" s="17">
        <v>9.1374765762659196E-2</v>
      </c>
      <c r="K12" s="17">
        <v>7.8146450409802795E-2</v>
      </c>
      <c r="L12" s="17">
        <v>0.116976953149058</v>
      </c>
      <c r="M12" s="17"/>
      <c r="N12" s="17">
        <v>7.2636289388801206E-2</v>
      </c>
      <c r="O12" s="17">
        <v>0.11085556878066399</v>
      </c>
      <c r="P12" s="17">
        <v>7.1845631751806693E-2</v>
      </c>
      <c r="Q12" s="17">
        <v>7.0347666396740505E-2</v>
      </c>
      <c r="R12" s="17"/>
      <c r="S12" s="17">
        <v>0.13922491270840701</v>
      </c>
      <c r="T12" s="17">
        <v>4.5069508452459897E-2</v>
      </c>
      <c r="U12" s="17">
        <v>7.0717671928214099E-2</v>
      </c>
      <c r="V12" s="17"/>
      <c r="W12" s="17">
        <v>0.12588276950091601</v>
      </c>
      <c r="X12" s="17">
        <v>3.57085215180281E-2</v>
      </c>
      <c r="Y12" s="17">
        <v>7.2348718403529799E-2</v>
      </c>
      <c r="Z12" s="17">
        <v>0</v>
      </c>
      <c r="AA12" s="17">
        <v>9.71755417212046E-2</v>
      </c>
      <c r="AB12" s="17"/>
      <c r="AC12" s="17">
        <v>0.12618506708862401</v>
      </c>
      <c r="AD12" s="17">
        <v>3.9559471043310701E-2</v>
      </c>
      <c r="AE12" s="17">
        <v>6.58024905007914E-2</v>
      </c>
    </row>
    <row r="13" spans="2:31" x14ac:dyDescent="0.35">
      <c r="B13" s="18" t="s">
        <v>96</v>
      </c>
      <c r="C13" s="19">
        <v>4.4490884521481699E-2</v>
      </c>
      <c r="D13" s="19">
        <v>3.2539352358863502E-2</v>
      </c>
      <c r="E13" s="19">
        <v>5.6205361641789103E-2</v>
      </c>
      <c r="F13" s="19"/>
      <c r="G13" s="19">
        <v>5.0223763146446998E-2</v>
      </c>
      <c r="H13" s="19">
        <v>5.2027823650830099E-2</v>
      </c>
      <c r="I13" s="19">
        <v>3.8273097387099803E-2</v>
      </c>
      <c r="J13" s="19">
        <v>4.7405465168138997E-2</v>
      </c>
      <c r="K13" s="19">
        <v>4.9858340612791402E-2</v>
      </c>
      <c r="L13" s="19">
        <v>3.4505679529112397E-2</v>
      </c>
      <c r="M13" s="19"/>
      <c r="N13" s="19">
        <v>3.1618435534454099E-2</v>
      </c>
      <c r="O13" s="19">
        <v>3.31513691445929E-2</v>
      </c>
      <c r="P13" s="19">
        <v>5.5812435168168098E-2</v>
      </c>
      <c r="Q13" s="19">
        <v>6.8147416545558406E-2</v>
      </c>
      <c r="R13" s="19"/>
      <c r="S13" s="19">
        <v>4.1279220247830699E-2</v>
      </c>
      <c r="T13" s="19">
        <v>3.0151498416859501E-2</v>
      </c>
      <c r="U13" s="19">
        <v>7.2856883800644798E-2</v>
      </c>
      <c r="V13" s="19"/>
      <c r="W13" s="19">
        <v>4.2122385370999903E-2</v>
      </c>
      <c r="X13" s="19">
        <v>2.6234964503747599E-2</v>
      </c>
      <c r="Y13" s="19">
        <v>0</v>
      </c>
      <c r="Z13" s="19">
        <v>0</v>
      </c>
      <c r="AA13" s="19">
        <v>7.3804607450164997E-2</v>
      </c>
      <c r="AB13" s="19"/>
      <c r="AC13" s="19">
        <v>4.23624000734526E-2</v>
      </c>
      <c r="AD13" s="19">
        <v>3.4584664795014902E-2</v>
      </c>
      <c r="AE13" s="19">
        <v>0</v>
      </c>
    </row>
    <row r="14" spans="2:31" x14ac:dyDescent="0.35">
      <c r="B14" s="16"/>
    </row>
    <row r="15" spans="2:31" x14ac:dyDescent="0.35">
      <c r="B15" t="s">
        <v>61</v>
      </c>
    </row>
    <row r="16" spans="2:31" x14ac:dyDescent="0.35">
      <c r="B16" t="s">
        <v>62</v>
      </c>
    </row>
    <row r="18" spans="2:2" x14ac:dyDescent="0.35">
      <c r="B18"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E18"/>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172</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157</v>
      </c>
      <c r="C9" s="17">
        <v>0.204146129607849</v>
      </c>
      <c r="D9" s="17">
        <v>0.200021277130286</v>
      </c>
      <c r="E9" s="17">
        <v>0.205639799495621</v>
      </c>
      <c r="F9" s="17"/>
      <c r="G9" s="17">
        <v>0.234277829807437</v>
      </c>
      <c r="H9" s="17">
        <v>0.24892935334125399</v>
      </c>
      <c r="I9" s="17">
        <v>0.196773179717596</v>
      </c>
      <c r="J9" s="17">
        <v>0.24041162405143801</v>
      </c>
      <c r="K9" s="17">
        <v>0.17636073612408901</v>
      </c>
      <c r="L9" s="17">
        <v>0.16652618795545099</v>
      </c>
      <c r="M9" s="17"/>
      <c r="N9" s="17">
        <v>0.217699012840324</v>
      </c>
      <c r="O9" s="17">
        <v>0.22807382121005801</v>
      </c>
      <c r="P9" s="17">
        <v>0.148666335874091</v>
      </c>
      <c r="Q9" s="17">
        <v>0.19418825278136601</v>
      </c>
      <c r="R9" s="17"/>
      <c r="S9" s="17">
        <v>0.15096419697056401</v>
      </c>
      <c r="T9" s="17">
        <v>0.24229282131726601</v>
      </c>
      <c r="U9" s="17">
        <v>0.204258071121135</v>
      </c>
      <c r="V9" s="17"/>
      <c r="W9" s="17">
        <v>0.15741179697000501</v>
      </c>
      <c r="X9" s="17">
        <v>0.242790877744123</v>
      </c>
      <c r="Y9" s="17">
        <v>0.299175477735031</v>
      </c>
      <c r="Z9" s="17">
        <v>0.48427193361418702</v>
      </c>
      <c r="AA9" s="17">
        <v>0.12931398422762799</v>
      </c>
      <c r="AB9" s="17"/>
      <c r="AC9" s="17">
        <v>0.175908782825904</v>
      </c>
      <c r="AD9" s="17">
        <v>0.25159143125406402</v>
      </c>
      <c r="AE9" s="17">
        <v>0.28404888372058201</v>
      </c>
    </row>
    <row r="10" spans="2:31" x14ac:dyDescent="0.35">
      <c r="B10" s="18" t="s">
        <v>158</v>
      </c>
      <c r="C10" s="17">
        <v>0.426633368194828</v>
      </c>
      <c r="D10" s="17">
        <v>0.44216230156213499</v>
      </c>
      <c r="E10" s="17">
        <v>0.41204636892123198</v>
      </c>
      <c r="F10" s="17"/>
      <c r="G10" s="17">
        <v>0.41273974333018698</v>
      </c>
      <c r="H10" s="17">
        <v>0.46416626712526698</v>
      </c>
      <c r="I10" s="17">
        <v>0.41508815362930801</v>
      </c>
      <c r="J10" s="17">
        <v>0.37924372134511197</v>
      </c>
      <c r="K10" s="17">
        <v>0.43387271368057401</v>
      </c>
      <c r="L10" s="17">
        <v>0.44372080791274698</v>
      </c>
      <c r="M10" s="17"/>
      <c r="N10" s="17">
        <v>0.42203697032343701</v>
      </c>
      <c r="O10" s="17">
        <v>0.41454422154455001</v>
      </c>
      <c r="P10" s="17">
        <v>0.51655737204614904</v>
      </c>
      <c r="Q10" s="17">
        <v>0.39179903197938298</v>
      </c>
      <c r="R10" s="17"/>
      <c r="S10" s="17">
        <v>0.40570790395675099</v>
      </c>
      <c r="T10" s="17">
        <v>0.46323404366172599</v>
      </c>
      <c r="U10" s="17">
        <v>0.38895603481861202</v>
      </c>
      <c r="V10" s="17"/>
      <c r="W10" s="17">
        <v>0.419018539029968</v>
      </c>
      <c r="X10" s="17">
        <v>0.45310845228525098</v>
      </c>
      <c r="Y10" s="17">
        <v>0.45015176400069701</v>
      </c>
      <c r="Z10" s="17">
        <v>0.32280901435884002</v>
      </c>
      <c r="AA10" s="17">
        <v>0.42663529067388001</v>
      </c>
      <c r="AB10" s="17"/>
      <c r="AC10" s="17">
        <v>0.444266253985315</v>
      </c>
      <c r="AD10" s="17">
        <v>0.44736417210313001</v>
      </c>
      <c r="AE10" s="17">
        <v>0.47017079970736397</v>
      </c>
    </row>
    <row r="11" spans="2:31" ht="43.5" x14ac:dyDescent="0.35">
      <c r="B11" s="18" t="s">
        <v>159</v>
      </c>
      <c r="C11" s="17">
        <v>0.191567651405745</v>
      </c>
      <c r="D11" s="17">
        <v>0.17905002348863699</v>
      </c>
      <c r="E11" s="17">
        <v>0.204686777160169</v>
      </c>
      <c r="F11" s="17"/>
      <c r="G11" s="17">
        <v>0.186663765887459</v>
      </c>
      <c r="H11" s="17">
        <v>0.168795934773213</v>
      </c>
      <c r="I11" s="17">
        <v>0.17388707818343599</v>
      </c>
      <c r="J11" s="17">
        <v>0.230021631894853</v>
      </c>
      <c r="K11" s="17">
        <v>0.185203505913449</v>
      </c>
      <c r="L11" s="17">
        <v>0.20723828481274101</v>
      </c>
      <c r="M11" s="17"/>
      <c r="N11" s="17">
        <v>0.22785110994386901</v>
      </c>
      <c r="O11" s="17">
        <v>0.176825611656767</v>
      </c>
      <c r="P11" s="17">
        <v>0.13211840988627299</v>
      </c>
      <c r="Q11" s="17">
        <v>0.20188516958081201</v>
      </c>
      <c r="R11" s="17"/>
      <c r="S11" s="17">
        <v>0.202944688647372</v>
      </c>
      <c r="T11" s="17">
        <v>0.17262735752590899</v>
      </c>
      <c r="U11" s="17">
        <v>0.21845731167910001</v>
      </c>
      <c r="V11" s="17"/>
      <c r="W11" s="17">
        <v>0.225773513557017</v>
      </c>
      <c r="X11" s="17">
        <v>0.16413559187103099</v>
      </c>
      <c r="Y11" s="17">
        <v>0.147618629565969</v>
      </c>
      <c r="Z11" s="17">
        <v>0</v>
      </c>
      <c r="AA11" s="17">
        <v>0.223852394057689</v>
      </c>
      <c r="AB11" s="17"/>
      <c r="AC11" s="17">
        <v>0.18888172978765899</v>
      </c>
      <c r="AD11" s="17">
        <v>0.16201553739966601</v>
      </c>
      <c r="AE11" s="17">
        <v>0.103200434313814</v>
      </c>
    </row>
    <row r="12" spans="2:31" x14ac:dyDescent="0.35">
      <c r="B12" s="18" t="s">
        <v>160</v>
      </c>
      <c r="C12" s="17">
        <v>0.14146445124763701</v>
      </c>
      <c r="D12" s="17">
        <v>0.15591940581597499</v>
      </c>
      <c r="E12" s="17">
        <v>0.12844086633715099</v>
      </c>
      <c r="F12" s="17"/>
      <c r="G12" s="17">
        <v>0.11609489782847</v>
      </c>
      <c r="H12" s="17">
        <v>8.2976451113751501E-2</v>
      </c>
      <c r="I12" s="17">
        <v>0.16871826611372501</v>
      </c>
      <c r="J12" s="17">
        <v>0.102917557540458</v>
      </c>
      <c r="K12" s="17">
        <v>0.16884875856760301</v>
      </c>
      <c r="L12" s="17">
        <v>0.169259012395408</v>
      </c>
      <c r="M12" s="17"/>
      <c r="N12" s="17">
        <v>0.112506220281508</v>
      </c>
      <c r="O12" s="17">
        <v>0.152703705247491</v>
      </c>
      <c r="P12" s="17">
        <v>0.16839151143766201</v>
      </c>
      <c r="Q12" s="17">
        <v>0.14531965643742001</v>
      </c>
      <c r="R12" s="17"/>
      <c r="S12" s="17">
        <v>0.21661280101752101</v>
      </c>
      <c r="T12" s="17">
        <v>9.4733896100933399E-2</v>
      </c>
      <c r="U12" s="17">
        <v>0.110469063560308</v>
      </c>
      <c r="V12" s="17"/>
      <c r="W12" s="17">
        <v>0.17719084902093199</v>
      </c>
      <c r="X12" s="17">
        <v>0.109197831623913</v>
      </c>
      <c r="Y12" s="17">
        <v>8.3263447453322995E-2</v>
      </c>
      <c r="Z12" s="17">
        <v>0.19291905202697299</v>
      </c>
      <c r="AA12" s="17">
        <v>0.120375397806813</v>
      </c>
      <c r="AB12" s="17"/>
      <c r="AC12" s="17">
        <v>0.16199627391568899</v>
      </c>
      <c r="AD12" s="17">
        <v>0.105877049692959</v>
      </c>
      <c r="AE12" s="17">
        <v>0.10600038213158899</v>
      </c>
    </row>
    <row r="13" spans="2:31" x14ac:dyDescent="0.35">
      <c r="B13" s="18" t="s">
        <v>96</v>
      </c>
      <c r="C13" s="19">
        <v>3.61883995439405E-2</v>
      </c>
      <c r="D13" s="19">
        <v>2.2846992002967598E-2</v>
      </c>
      <c r="E13" s="19">
        <v>4.9186188085826699E-2</v>
      </c>
      <c r="F13" s="19"/>
      <c r="G13" s="19">
        <v>5.0223763146446998E-2</v>
      </c>
      <c r="H13" s="19">
        <v>3.5131993646514599E-2</v>
      </c>
      <c r="I13" s="19">
        <v>4.5533322355933797E-2</v>
      </c>
      <c r="J13" s="19">
        <v>4.7405465168138997E-2</v>
      </c>
      <c r="K13" s="19">
        <v>3.5714285714285698E-2</v>
      </c>
      <c r="L13" s="19">
        <v>1.32557069236535E-2</v>
      </c>
      <c r="M13" s="19"/>
      <c r="N13" s="19">
        <v>1.99066866108615E-2</v>
      </c>
      <c r="O13" s="19">
        <v>2.7852640341134199E-2</v>
      </c>
      <c r="P13" s="19">
        <v>3.4266370755825303E-2</v>
      </c>
      <c r="Q13" s="19">
        <v>6.6807889221019504E-2</v>
      </c>
      <c r="R13" s="19"/>
      <c r="S13" s="19">
        <v>2.37704094077919E-2</v>
      </c>
      <c r="T13" s="19">
        <v>2.7111881394166201E-2</v>
      </c>
      <c r="U13" s="19">
        <v>7.7859518820845505E-2</v>
      </c>
      <c r="V13" s="19"/>
      <c r="W13" s="19">
        <v>2.0605301422079201E-2</v>
      </c>
      <c r="X13" s="19">
        <v>3.0767246475683199E-2</v>
      </c>
      <c r="Y13" s="19">
        <v>1.9790681244979801E-2</v>
      </c>
      <c r="Z13" s="19">
        <v>0</v>
      </c>
      <c r="AA13" s="19">
        <v>9.9822933233990205E-2</v>
      </c>
      <c r="AB13" s="19"/>
      <c r="AC13" s="19">
        <v>2.8946959485433198E-2</v>
      </c>
      <c r="AD13" s="19">
        <v>3.3151809550181398E-2</v>
      </c>
      <c r="AE13" s="19">
        <v>3.6579500126651503E-2</v>
      </c>
    </row>
    <row r="14" spans="2:31" x14ac:dyDescent="0.35">
      <c r="B14" s="16"/>
    </row>
    <row r="15" spans="2:31" x14ac:dyDescent="0.35">
      <c r="B15" t="s">
        <v>61</v>
      </c>
    </row>
    <row r="16" spans="2:31" x14ac:dyDescent="0.35">
      <c r="B16" t="s">
        <v>62</v>
      </c>
    </row>
    <row r="18" spans="2:2" x14ac:dyDescent="0.35">
      <c r="B18"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E18"/>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173</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157</v>
      </c>
      <c r="C9" s="17">
        <v>0.106315848818994</v>
      </c>
      <c r="D9" s="17">
        <v>0.12551094216771899</v>
      </c>
      <c r="E9" s="17">
        <v>8.4887524476138398E-2</v>
      </c>
      <c r="F9" s="17"/>
      <c r="G9" s="17">
        <v>8.6024450340294906E-2</v>
      </c>
      <c r="H9" s="17">
        <v>0.11258474493878901</v>
      </c>
      <c r="I9" s="17">
        <v>0.11912155831573901</v>
      </c>
      <c r="J9" s="17">
        <v>0.14560069371515999</v>
      </c>
      <c r="K9" s="17">
        <v>0.12057861510532</v>
      </c>
      <c r="L9" s="17">
        <v>6.7325614523631103E-2</v>
      </c>
      <c r="M9" s="17"/>
      <c r="N9" s="17">
        <v>0.113800418987328</v>
      </c>
      <c r="O9" s="17">
        <v>0.10019134267419399</v>
      </c>
      <c r="P9" s="17">
        <v>7.4518260397936298E-2</v>
      </c>
      <c r="Q9" s="17">
        <v>0.118250070153123</v>
      </c>
      <c r="R9" s="17"/>
      <c r="S9" s="17">
        <v>9.2231167275054302E-2</v>
      </c>
      <c r="T9" s="17">
        <v>0.135344532063677</v>
      </c>
      <c r="U9" s="17">
        <v>6.99477490211909E-2</v>
      </c>
      <c r="V9" s="17"/>
      <c r="W9" s="17">
        <v>9.6069018914017798E-2</v>
      </c>
      <c r="X9" s="17">
        <v>0.12588460061024301</v>
      </c>
      <c r="Y9" s="17">
        <v>0.21801987288076199</v>
      </c>
      <c r="Z9" s="17">
        <v>6.9497240841171107E-2</v>
      </c>
      <c r="AA9" s="17">
        <v>5.4449113780532403E-2</v>
      </c>
      <c r="AB9" s="17"/>
      <c r="AC9" s="17">
        <v>0.1185041870033</v>
      </c>
      <c r="AD9" s="17">
        <v>0.129015444988867</v>
      </c>
      <c r="AE9" s="17">
        <v>0.17436780891981801</v>
      </c>
    </row>
    <row r="10" spans="2:31" x14ac:dyDescent="0.35">
      <c r="B10" s="18" t="s">
        <v>158</v>
      </c>
      <c r="C10" s="17">
        <v>0.30636543247127701</v>
      </c>
      <c r="D10" s="17">
        <v>0.33722460906058999</v>
      </c>
      <c r="E10" s="17">
        <v>0.27638179852912997</v>
      </c>
      <c r="F10" s="17"/>
      <c r="G10" s="17">
        <v>0.32666159030305297</v>
      </c>
      <c r="H10" s="17">
        <v>0.36279128709937403</v>
      </c>
      <c r="I10" s="17">
        <v>0.31995812347538799</v>
      </c>
      <c r="J10" s="17">
        <v>0.30765173936303702</v>
      </c>
      <c r="K10" s="17">
        <v>0.26422985653771702</v>
      </c>
      <c r="L10" s="17">
        <v>0.28434601337180498</v>
      </c>
      <c r="M10" s="17"/>
      <c r="N10" s="17">
        <v>0.305887708320848</v>
      </c>
      <c r="O10" s="17">
        <v>0.30585170899922098</v>
      </c>
      <c r="P10" s="17">
        <v>0.37217343437379502</v>
      </c>
      <c r="Q10" s="17">
        <v>0.27109830422301401</v>
      </c>
      <c r="R10" s="17"/>
      <c r="S10" s="17">
        <v>0.25257889038158898</v>
      </c>
      <c r="T10" s="17">
        <v>0.36485485393871703</v>
      </c>
      <c r="U10" s="17">
        <v>0.28104478595192001</v>
      </c>
      <c r="V10" s="17"/>
      <c r="W10" s="17">
        <v>0.24468771690403501</v>
      </c>
      <c r="X10" s="17">
        <v>0.36030623752830299</v>
      </c>
      <c r="Y10" s="17">
        <v>0.36657062857801098</v>
      </c>
      <c r="Z10" s="17">
        <v>0.32729680343942902</v>
      </c>
      <c r="AA10" s="17">
        <v>0.27612424176925898</v>
      </c>
      <c r="AB10" s="17"/>
      <c r="AC10" s="17">
        <v>0.24535669759501799</v>
      </c>
      <c r="AD10" s="17">
        <v>0.37992358739284399</v>
      </c>
      <c r="AE10" s="17">
        <v>0.25217776301530398</v>
      </c>
    </row>
    <row r="11" spans="2:31" ht="43.5" x14ac:dyDescent="0.35">
      <c r="B11" s="18" t="s">
        <v>159</v>
      </c>
      <c r="C11" s="17">
        <v>0.26202495566110701</v>
      </c>
      <c r="D11" s="17">
        <v>0.25607185721596498</v>
      </c>
      <c r="E11" s="17">
        <v>0.26926600956653701</v>
      </c>
      <c r="F11" s="17"/>
      <c r="G11" s="17">
        <v>0.30262057714849699</v>
      </c>
      <c r="H11" s="17">
        <v>0.26314451606980299</v>
      </c>
      <c r="I11" s="17">
        <v>0.20908277639994799</v>
      </c>
      <c r="J11" s="17">
        <v>0.24513395304487501</v>
      </c>
      <c r="K11" s="17">
        <v>0.25663207734201998</v>
      </c>
      <c r="L11" s="17">
        <v>0.29581387194183101</v>
      </c>
      <c r="M11" s="17"/>
      <c r="N11" s="17">
        <v>0.27874743096451199</v>
      </c>
      <c r="O11" s="17">
        <v>0.25519383438939602</v>
      </c>
      <c r="P11" s="17">
        <v>0.27477277380385001</v>
      </c>
      <c r="Q11" s="17">
        <v>0.240695376567023</v>
      </c>
      <c r="R11" s="17"/>
      <c r="S11" s="17">
        <v>0.26323079946779099</v>
      </c>
      <c r="T11" s="17">
        <v>0.234186442750695</v>
      </c>
      <c r="U11" s="17">
        <v>0.275163326394187</v>
      </c>
      <c r="V11" s="17"/>
      <c r="W11" s="17">
        <v>0.28934720108939299</v>
      </c>
      <c r="X11" s="17">
        <v>0.23080207375161799</v>
      </c>
      <c r="Y11" s="17">
        <v>0.26680616959680298</v>
      </c>
      <c r="Z11" s="17">
        <v>0.24684362237160401</v>
      </c>
      <c r="AA11" s="17">
        <v>0.295224860992786</v>
      </c>
      <c r="AB11" s="17"/>
      <c r="AC11" s="17">
        <v>0.312727279713432</v>
      </c>
      <c r="AD11" s="17">
        <v>0.22239833364726999</v>
      </c>
      <c r="AE11" s="17">
        <v>0.37308862648395003</v>
      </c>
    </row>
    <row r="12" spans="2:31" x14ac:dyDescent="0.35">
      <c r="B12" s="18" t="s">
        <v>160</v>
      </c>
      <c r="C12" s="17">
        <v>0.28957851404204699</v>
      </c>
      <c r="D12" s="17">
        <v>0.25992006258675099</v>
      </c>
      <c r="E12" s="17">
        <v>0.31969896703369199</v>
      </c>
      <c r="F12" s="17"/>
      <c r="G12" s="17">
        <v>0.22849388741492599</v>
      </c>
      <c r="H12" s="17">
        <v>0.226347458245519</v>
      </c>
      <c r="I12" s="17">
        <v>0.30113540738328098</v>
      </c>
      <c r="J12" s="17">
        <v>0.25420814870878899</v>
      </c>
      <c r="K12" s="17">
        <v>0.3407023081578</v>
      </c>
      <c r="L12" s="17">
        <v>0.33305237591090098</v>
      </c>
      <c r="M12" s="17"/>
      <c r="N12" s="17">
        <v>0.28437879920500497</v>
      </c>
      <c r="O12" s="17">
        <v>0.30803710695171199</v>
      </c>
      <c r="P12" s="17">
        <v>0.25630811523575697</v>
      </c>
      <c r="Q12" s="17">
        <v>0.29538241880252097</v>
      </c>
      <c r="R12" s="17"/>
      <c r="S12" s="17">
        <v>0.37189460713115702</v>
      </c>
      <c r="T12" s="17">
        <v>0.23247332992883901</v>
      </c>
      <c r="U12" s="17">
        <v>0.31138571479781602</v>
      </c>
      <c r="V12" s="17"/>
      <c r="W12" s="17">
        <v>0.35497621581739303</v>
      </c>
      <c r="X12" s="17">
        <v>0.23605214005554001</v>
      </c>
      <c r="Y12" s="17">
        <v>0.114722958671077</v>
      </c>
      <c r="Z12" s="17">
        <v>0.35636233334779599</v>
      </c>
      <c r="AA12" s="17">
        <v>0.31426145742758199</v>
      </c>
      <c r="AB12" s="17"/>
      <c r="AC12" s="17">
        <v>0.31962491554811701</v>
      </c>
      <c r="AD12" s="17">
        <v>0.22737225807547901</v>
      </c>
      <c r="AE12" s="17">
        <v>0.17801259507209899</v>
      </c>
    </row>
    <row r="13" spans="2:31" x14ac:dyDescent="0.35">
      <c r="B13" s="18" t="s">
        <v>96</v>
      </c>
      <c r="C13" s="19">
        <v>3.5715249006575599E-2</v>
      </c>
      <c r="D13" s="19">
        <v>2.1272528968974899E-2</v>
      </c>
      <c r="E13" s="19">
        <v>4.9765700394502198E-2</v>
      </c>
      <c r="F13" s="19"/>
      <c r="G13" s="19">
        <v>5.6199494793228097E-2</v>
      </c>
      <c r="H13" s="19">
        <v>3.5131993646514599E-2</v>
      </c>
      <c r="I13" s="19">
        <v>5.07021344256448E-2</v>
      </c>
      <c r="J13" s="19">
        <v>4.7405465168138997E-2</v>
      </c>
      <c r="K13" s="19">
        <v>1.7857142857142901E-2</v>
      </c>
      <c r="L13" s="19">
        <v>1.9462124251831799E-2</v>
      </c>
      <c r="M13" s="19"/>
      <c r="N13" s="19">
        <v>1.7185642522307101E-2</v>
      </c>
      <c r="O13" s="19">
        <v>3.07260069854778E-2</v>
      </c>
      <c r="P13" s="19">
        <v>2.2227416188661701E-2</v>
      </c>
      <c r="Q13" s="19">
        <v>7.4573830254318199E-2</v>
      </c>
      <c r="R13" s="19"/>
      <c r="S13" s="19">
        <v>2.00645357444088E-2</v>
      </c>
      <c r="T13" s="19">
        <v>3.3140841318072697E-2</v>
      </c>
      <c r="U13" s="19">
        <v>6.2458423834885403E-2</v>
      </c>
      <c r="V13" s="19"/>
      <c r="W13" s="19">
        <v>1.4919847275161E-2</v>
      </c>
      <c r="X13" s="19">
        <v>4.6954948054296099E-2</v>
      </c>
      <c r="Y13" s="19">
        <v>3.3880370273346498E-2</v>
      </c>
      <c r="Z13" s="19">
        <v>0</v>
      </c>
      <c r="AA13" s="19">
        <v>5.9940326029840799E-2</v>
      </c>
      <c r="AB13" s="19"/>
      <c r="AC13" s="19">
        <v>3.78692014013262E-3</v>
      </c>
      <c r="AD13" s="19">
        <v>4.1290375895540299E-2</v>
      </c>
      <c r="AE13" s="19">
        <v>2.2353206508829299E-2</v>
      </c>
    </row>
    <row r="14" spans="2:31" x14ac:dyDescent="0.35">
      <c r="B14" s="16"/>
    </row>
    <row r="15" spans="2:31" x14ac:dyDescent="0.35">
      <c r="B15" t="s">
        <v>61</v>
      </c>
    </row>
    <row r="16" spans="2:31" x14ac:dyDescent="0.35">
      <c r="B16" t="s">
        <v>62</v>
      </c>
    </row>
    <row r="18" spans="2:2" x14ac:dyDescent="0.35">
      <c r="B18"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E18"/>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174</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157</v>
      </c>
      <c r="C9" s="17">
        <v>0.161747198463978</v>
      </c>
      <c r="D9" s="17">
        <v>0.18245118877303901</v>
      </c>
      <c r="E9" s="17">
        <v>0.13919775888559899</v>
      </c>
      <c r="F9" s="17"/>
      <c r="G9" s="17">
        <v>0.121878840220981</v>
      </c>
      <c r="H9" s="17">
        <v>0.185691764777528</v>
      </c>
      <c r="I9" s="17">
        <v>0.19578719344613099</v>
      </c>
      <c r="J9" s="17">
        <v>0.15947871680824</v>
      </c>
      <c r="K9" s="17">
        <v>0.15629290081960601</v>
      </c>
      <c r="L9" s="17">
        <v>0.149694784324543</v>
      </c>
      <c r="M9" s="17"/>
      <c r="N9" s="17">
        <v>0.15714103538464599</v>
      </c>
      <c r="O9" s="17">
        <v>0.165392311103569</v>
      </c>
      <c r="P9" s="17">
        <v>0.123979756310396</v>
      </c>
      <c r="Q9" s="17">
        <v>0.18849748575935299</v>
      </c>
      <c r="R9" s="17"/>
      <c r="S9" s="17">
        <v>0.15121331230263901</v>
      </c>
      <c r="T9" s="17">
        <v>0.18925549634822</v>
      </c>
      <c r="U9" s="17">
        <v>0.12880566307772601</v>
      </c>
      <c r="V9" s="17"/>
      <c r="W9" s="17">
        <v>0.14123062146205301</v>
      </c>
      <c r="X9" s="17">
        <v>0.20040877904160001</v>
      </c>
      <c r="Y9" s="17">
        <v>0.27442569362901698</v>
      </c>
      <c r="Z9" s="17">
        <v>0.31769640183613701</v>
      </c>
      <c r="AA9" s="17">
        <v>0.116702976408254</v>
      </c>
      <c r="AB9" s="17"/>
      <c r="AC9" s="17">
        <v>0.13322221183189101</v>
      </c>
      <c r="AD9" s="17">
        <v>0.211489096696833</v>
      </c>
      <c r="AE9" s="17">
        <v>0.25230342835003899</v>
      </c>
    </row>
    <row r="10" spans="2:31" x14ac:dyDescent="0.35">
      <c r="B10" s="18" t="s">
        <v>158</v>
      </c>
      <c r="C10" s="17">
        <v>0.41955565146799501</v>
      </c>
      <c r="D10" s="17">
        <v>0.430744634442563</v>
      </c>
      <c r="E10" s="17">
        <v>0.40908633000955902</v>
      </c>
      <c r="F10" s="17"/>
      <c r="G10" s="17">
        <v>0.445174398103722</v>
      </c>
      <c r="H10" s="17">
        <v>0.37684408455797902</v>
      </c>
      <c r="I10" s="17">
        <v>0.39638487789339399</v>
      </c>
      <c r="J10" s="17">
        <v>0.42554825325491302</v>
      </c>
      <c r="K10" s="17">
        <v>0.46649640673305398</v>
      </c>
      <c r="L10" s="17">
        <v>0.40216583878815898</v>
      </c>
      <c r="M10" s="17"/>
      <c r="N10" s="17">
        <v>0.430815990688244</v>
      </c>
      <c r="O10" s="17">
        <v>0.42447147835891202</v>
      </c>
      <c r="P10" s="17">
        <v>0.50071504312735704</v>
      </c>
      <c r="Q10" s="17">
        <v>0.34476078750483602</v>
      </c>
      <c r="R10" s="17"/>
      <c r="S10" s="17">
        <v>0.378841640210548</v>
      </c>
      <c r="T10" s="17">
        <v>0.47541170114980202</v>
      </c>
      <c r="U10" s="17">
        <v>0.36813138974555298</v>
      </c>
      <c r="V10" s="17"/>
      <c r="W10" s="17">
        <v>0.38936003104869199</v>
      </c>
      <c r="X10" s="17">
        <v>0.43555375027137899</v>
      </c>
      <c r="Y10" s="17">
        <v>0.47267023461903401</v>
      </c>
      <c r="Z10" s="17">
        <v>0.36085012242838499</v>
      </c>
      <c r="AA10" s="17">
        <v>0.38239912980888102</v>
      </c>
      <c r="AB10" s="17"/>
      <c r="AC10" s="17">
        <v>0.39531876362924701</v>
      </c>
      <c r="AD10" s="17">
        <v>0.44039683583553002</v>
      </c>
      <c r="AE10" s="17">
        <v>0.41323886125426401</v>
      </c>
    </row>
    <row r="11" spans="2:31" ht="43.5" x14ac:dyDescent="0.35">
      <c r="B11" s="18" t="s">
        <v>159</v>
      </c>
      <c r="C11" s="17">
        <v>0.23073540374554299</v>
      </c>
      <c r="D11" s="17">
        <v>0.221299218930647</v>
      </c>
      <c r="E11" s="17">
        <v>0.24113104001218899</v>
      </c>
      <c r="F11" s="17"/>
      <c r="G11" s="17">
        <v>0.270324008942394</v>
      </c>
      <c r="H11" s="17">
        <v>0.26448484970768699</v>
      </c>
      <c r="I11" s="17">
        <v>0.20083656515964901</v>
      </c>
      <c r="J11" s="17">
        <v>0.22768640057957201</v>
      </c>
      <c r="K11" s="17">
        <v>0.20093575796246299</v>
      </c>
      <c r="L11" s="17">
        <v>0.23911324372093001</v>
      </c>
      <c r="M11" s="17"/>
      <c r="N11" s="17">
        <v>0.21996639693289899</v>
      </c>
      <c r="O11" s="17">
        <v>0.22991712418067201</v>
      </c>
      <c r="P11" s="17">
        <v>0.20845728422986201</v>
      </c>
      <c r="Q11" s="17">
        <v>0.26893270078430498</v>
      </c>
      <c r="R11" s="17"/>
      <c r="S11" s="17">
        <v>0.24678382340895599</v>
      </c>
      <c r="T11" s="17">
        <v>0.20348117440751801</v>
      </c>
      <c r="U11" s="17">
        <v>0.238702914092878</v>
      </c>
      <c r="V11" s="17"/>
      <c r="W11" s="17">
        <v>0.25170824015649301</v>
      </c>
      <c r="X11" s="17">
        <v>0.22815129426599201</v>
      </c>
      <c r="Y11" s="17">
        <v>0.172030860740532</v>
      </c>
      <c r="Z11" s="17">
        <v>0.21225523914275099</v>
      </c>
      <c r="AA11" s="17">
        <v>0.25032151563612498</v>
      </c>
      <c r="AB11" s="17"/>
      <c r="AC11" s="17">
        <v>0.26847473112069198</v>
      </c>
      <c r="AD11" s="17">
        <v>0.20536349692112399</v>
      </c>
      <c r="AE11" s="17">
        <v>0.200644603246386</v>
      </c>
    </row>
    <row r="12" spans="2:31" x14ac:dyDescent="0.35">
      <c r="B12" s="18" t="s">
        <v>160</v>
      </c>
      <c r="C12" s="17">
        <v>0.150004136216385</v>
      </c>
      <c r="D12" s="17">
        <v>0.149362234732418</v>
      </c>
      <c r="E12" s="17">
        <v>0.15149859246945899</v>
      </c>
      <c r="F12" s="17"/>
      <c r="G12" s="17">
        <v>0.108841167911874</v>
      </c>
      <c r="H12" s="17">
        <v>0.15190010476889701</v>
      </c>
      <c r="I12" s="17">
        <v>0.15321182990459201</v>
      </c>
      <c r="J12" s="17">
        <v>0.13410976830023699</v>
      </c>
      <c r="K12" s="17">
        <v>0.14727852775182301</v>
      </c>
      <c r="L12" s="17">
        <v>0.185145439939985</v>
      </c>
      <c r="M12" s="17"/>
      <c r="N12" s="17">
        <v>0.17274909762534199</v>
      </c>
      <c r="O12" s="17">
        <v>0.148719652517704</v>
      </c>
      <c r="P12" s="17">
        <v>0.12881032894285699</v>
      </c>
      <c r="Q12" s="17">
        <v>0.13089889208093899</v>
      </c>
      <c r="R12" s="17"/>
      <c r="S12" s="17">
        <v>0.19129253062847701</v>
      </c>
      <c r="T12" s="17">
        <v>0.104775390217051</v>
      </c>
      <c r="U12" s="17">
        <v>0.208011272733716</v>
      </c>
      <c r="V12" s="17"/>
      <c r="W12" s="17">
        <v>0.19736036810309401</v>
      </c>
      <c r="X12" s="17">
        <v>0.101262659574186</v>
      </c>
      <c r="Y12" s="17">
        <v>8.0873211011416493E-2</v>
      </c>
      <c r="Z12" s="17">
        <v>0.109198236592727</v>
      </c>
      <c r="AA12" s="17">
        <v>0.18094338725516801</v>
      </c>
      <c r="AB12" s="17"/>
      <c r="AC12" s="17">
        <v>0.18419707696292201</v>
      </c>
      <c r="AD12" s="17">
        <v>9.8602015131016005E-2</v>
      </c>
      <c r="AE12" s="17">
        <v>0.11958681353148901</v>
      </c>
    </row>
    <row r="13" spans="2:31" x14ac:dyDescent="0.35">
      <c r="B13" s="18" t="s">
        <v>96</v>
      </c>
      <c r="C13" s="19">
        <v>3.79576101060995E-2</v>
      </c>
      <c r="D13" s="19">
        <v>1.6142723121332501E-2</v>
      </c>
      <c r="E13" s="19">
        <v>5.9086278623193302E-2</v>
      </c>
      <c r="F13" s="19"/>
      <c r="G13" s="19">
        <v>5.37815848210293E-2</v>
      </c>
      <c r="H13" s="19">
        <v>2.10791961879087E-2</v>
      </c>
      <c r="I13" s="19">
        <v>5.3779533596232797E-2</v>
      </c>
      <c r="J13" s="19">
        <v>5.3176861057038602E-2</v>
      </c>
      <c r="K13" s="19">
        <v>2.8996406733054401E-2</v>
      </c>
      <c r="L13" s="19">
        <v>2.38806932263829E-2</v>
      </c>
      <c r="M13" s="19"/>
      <c r="N13" s="19">
        <v>1.93274793688696E-2</v>
      </c>
      <c r="O13" s="19">
        <v>3.1499433839142797E-2</v>
      </c>
      <c r="P13" s="19">
        <v>3.80375873895284E-2</v>
      </c>
      <c r="Q13" s="19">
        <v>6.6910133870568003E-2</v>
      </c>
      <c r="R13" s="19"/>
      <c r="S13" s="19">
        <v>3.1868693449379301E-2</v>
      </c>
      <c r="T13" s="19">
        <v>2.70762378774097E-2</v>
      </c>
      <c r="U13" s="19">
        <v>5.6348760350127799E-2</v>
      </c>
      <c r="V13" s="19"/>
      <c r="W13" s="19">
        <v>2.0340739229668399E-2</v>
      </c>
      <c r="X13" s="19">
        <v>3.4623516846842298E-2</v>
      </c>
      <c r="Y13" s="19">
        <v>0</v>
      </c>
      <c r="Z13" s="19">
        <v>0</v>
      </c>
      <c r="AA13" s="19">
        <v>6.9632990891573099E-2</v>
      </c>
      <c r="AB13" s="19"/>
      <c r="AC13" s="19">
        <v>1.8787216455247099E-2</v>
      </c>
      <c r="AD13" s="19">
        <v>4.41485554154969E-2</v>
      </c>
      <c r="AE13" s="19">
        <v>1.42262936178221E-2</v>
      </c>
    </row>
    <row r="14" spans="2:31" x14ac:dyDescent="0.35">
      <c r="B14" s="16"/>
    </row>
    <row r="15" spans="2:31" x14ac:dyDescent="0.35">
      <c r="B15" t="s">
        <v>61</v>
      </c>
    </row>
    <row r="16" spans="2:31" x14ac:dyDescent="0.35">
      <c r="B16" t="s">
        <v>62</v>
      </c>
    </row>
    <row r="18" spans="2:2" x14ac:dyDescent="0.35">
      <c r="B18"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E17"/>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178</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29" x14ac:dyDescent="0.35">
      <c r="B9" s="18" t="s">
        <v>175</v>
      </c>
      <c r="C9" s="17">
        <v>0.33634433670076802</v>
      </c>
      <c r="D9" s="17">
        <v>0.31727896276397999</v>
      </c>
      <c r="E9" s="17">
        <v>0.35486145907633398</v>
      </c>
      <c r="F9" s="17"/>
      <c r="G9" s="17">
        <v>0.27515982888679102</v>
      </c>
      <c r="H9" s="17">
        <v>0.26298215079985998</v>
      </c>
      <c r="I9" s="17">
        <v>0.29498060904210499</v>
      </c>
      <c r="J9" s="17">
        <v>0.33619012284744898</v>
      </c>
      <c r="K9" s="17">
        <v>0.36740222080430301</v>
      </c>
      <c r="L9" s="17">
        <v>0.42962222872179701</v>
      </c>
      <c r="M9" s="17"/>
      <c r="N9" s="17">
        <v>0.31954897134328297</v>
      </c>
      <c r="O9" s="17">
        <v>0.34204662146173098</v>
      </c>
      <c r="P9" s="17">
        <v>0.34045881361244301</v>
      </c>
      <c r="Q9" s="17">
        <v>0.340286697916593</v>
      </c>
      <c r="R9" s="17"/>
      <c r="S9" s="17">
        <v>0.416980598541834</v>
      </c>
      <c r="T9" s="17">
        <v>0.30452604883748802</v>
      </c>
      <c r="U9" s="17">
        <v>0.317449088154937</v>
      </c>
      <c r="V9" s="17"/>
      <c r="W9" s="17">
        <v>0.41339402971607803</v>
      </c>
      <c r="X9" s="17">
        <v>0.26598126391750199</v>
      </c>
      <c r="Y9" s="17">
        <v>0.31793405882544601</v>
      </c>
      <c r="Z9" s="17">
        <v>0.37985939244080102</v>
      </c>
      <c r="AA9" s="17">
        <v>0.309471714529099</v>
      </c>
      <c r="AB9" s="17"/>
      <c r="AC9" s="17">
        <v>0.31080546426424099</v>
      </c>
      <c r="AD9" s="17">
        <v>0.28771139688853498</v>
      </c>
      <c r="AE9" s="17">
        <v>0.247985141817435</v>
      </c>
    </row>
    <row r="10" spans="2:31" ht="43.5" x14ac:dyDescent="0.35">
      <c r="B10" s="18" t="s">
        <v>176</v>
      </c>
      <c r="C10" s="17">
        <v>0.30343621313473601</v>
      </c>
      <c r="D10" s="17">
        <v>0.31379738289918702</v>
      </c>
      <c r="E10" s="17">
        <v>0.29307955306967898</v>
      </c>
      <c r="F10" s="17"/>
      <c r="G10" s="17">
        <v>0.443896399833907</v>
      </c>
      <c r="H10" s="17">
        <v>0.31778986217784599</v>
      </c>
      <c r="I10" s="17">
        <v>0.289931237328587</v>
      </c>
      <c r="J10" s="17">
        <v>0.25324058024905599</v>
      </c>
      <c r="K10" s="17">
        <v>0.30065243918804602</v>
      </c>
      <c r="L10" s="17">
        <v>0.24710750940273499</v>
      </c>
      <c r="M10" s="17"/>
      <c r="N10" s="17">
        <v>0.35100427830306902</v>
      </c>
      <c r="O10" s="17">
        <v>0.30039729521887998</v>
      </c>
      <c r="P10" s="17">
        <v>0.31724005687139301</v>
      </c>
      <c r="Q10" s="17">
        <v>0.23532364180405599</v>
      </c>
      <c r="R10" s="17"/>
      <c r="S10" s="17">
        <v>0.26705405171056301</v>
      </c>
      <c r="T10" s="17">
        <v>0.32302050967363299</v>
      </c>
      <c r="U10" s="17">
        <v>0.249909366855775</v>
      </c>
      <c r="V10" s="17"/>
      <c r="W10" s="17">
        <v>0.31035219580416001</v>
      </c>
      <c r="X10" s="17">
        <v>0.30774618708297602</v>
      </c>
      <c r="Y10" s="17">
        <v>0.42207330170739499</v>
      </c>
      <c r="Z10" s="17">
        <v>0</v>
      </c>
      <c r="AA10" s="17">
        <v>0.25865131570900901</v>
      </c>
      <c r="AB10" s="17"/>
      <c r="AC10" s="17">
        <v>0.40303237916992801</v>
      </c>
      <c r="AD10" s="17">
        <v>0.30025547345065801</v>
      </c>
      <c r="AE10" s="17">
        <v>0.34302963090393801</v>
      </c>
    </row>
    <row r="11" spans="2:31" ht="29" x14ac:dyDescent="0.35">
      <c r="B11" s="18" t="s">
        <v>177</v>
      </c>
      <c r="C11" s="17">
        <v>0.25303808892053298</v>
      </c>
      <c r="D11" s="17">
        <v>0.27255073231319499</v>
      </c>
      <c r="E11" s="17">
        <v>0.23389114706796699</v>
      </c>
      <c r="F11" s="17"/>
      <c r="G11" s="17">
        <v>0.188889886605388</v>
      </c>
      <c r="H11" s="17">
        <v>0.347461300821438</v>
      </c>
      <c r="I11" s="17">
        <v>0.26396773662383899</v>
      </c>
      <c r="J11" s="17">
        <v>0.229054063435119</v>
      </c>
      <c r="K11" s="17">
        <v>0.23894653776329999</v>
      </c>
      <c r="L11" s="17">
        <v>0.25331392673091302</v>
      </c>
      <c r="M11" s="17"/>
      <c r="N11" s="17">
        <v>0.23028503611291701</v>
      </c>
      <c r="O11" s="17">
        <v>0.23905299711552599</v>
      </c>
      <c r="P11" s="17">
        <v>0.28267824572547701</v>
      </c>
      <c r="Q11" s="17">
        <v>0.284056305395051</v>
      </c>
      <c r="R11" s="17"/>
      <c r="S11" s="17">
        <v>0.23929573924652001</v>
      </c>
      <c r="T11" s="17">
        <v>0.27420793011712802</v>
      </c>
      <c r="U11" s="17">
        <v>0.24824675538034099</v>
      </c>
      <c r="V11" s="17"/>
      <c r="W11" s="17">
        <v>0.202966969069348</v>
      </c>
      <c r="X11" s="17">
        <v>0.32711414956658103</v>
      </c>
      <c r="Y11" s="17">
        <v>0.160558583157562</v>
      </c>
      <c r="Z11" s="17">
        <v>0.40652982979308599</v>
      </c>
      <c r="AA11" s="17">
        <v>0.27952789523174698</v>
      </c>
      <c r="AB11" s="17"/>
      <c r="AC11" s="17">
        <v>0.20315659511019901</v>
      </c>
      <c r="AD11" s="17">
        <v>0.29461026251932798</v>
      </c>
      <c r="AE11" s="17">
        <v>0.26216968670846602</v>
      </c>
    </row>
    <row r="12" spans="2:31" x14ac:dyDescent="0.35">
      <c r="B12" s="18" t="s">
        <v>96</v>
      </c>
      <c r="C12" s="19">
        <v>0.10718136124396301</v>
      </c>
      <c r="D12" s="19">
        <v>9.6372922023637897E-2</v>
      </c>
      <c r="E12" s="19">
        <v>0.11816784078602</v>
      </c>
      <c r="F12" s="19"/>
      <c r="G12" s="19">
        <v>9.2053884673914302E-2</v>
      </c>
      <c r="H12" s="19">
        <v>7.1766686200855398E-2</v>
      </c>
      <c r="I12" s="19">
        <v>0.15112041700546899</v>
      </c>
      <c r="J12" s="19">
        <v>0.181515233468376</v>
      </c>
      <c r="K12" s="19">
        <v>9.2998802244351406E-2</v>
      </c>
      <c r="L12" s="19">
        <v>6.9956335144555098E-2</v>
      </c>
      <c r="M12" s="19"/>
      <c r="N12" s="19">
        <v>9.91617142407306E-2</v>
      </c>
      <c r="O12" s="19">
        <v>0.118503086203863</v>
      </c>
      <c r="P12" s="19">
        <v>5.9622883790687101E-2</v>
      </c>
      <c r="Q12" s="19">
        <v>0.14033335488429999</v>
      </c>
      <c r="R12" s="19"/>
      <c r="S12" s="19">
        <v>7.6669610501082799E-2</v>
      </c>
      <c r="T12" s="19">
        <v>9.8245511371751595E-2</v>
      </c>
      <c r="U12" s="19">
        <v>0.18439478960894601</v>
      </c>
      <c r="V12" s="19"/>
      <c r="W12" s="19">
        <v>7.32868054104137E-2</v>
      </c>
      <c r="X12" s="19">
        <v>9.9158399432941496E-2</v>
      </c>
      <c r="Y12" s="19">
        <v>9.9434056309597896E-2</v>
      </c>
      <c r="Z12" s="19">
        <v>0.21361077776611301</v>
      </c>
      <c r="AA12" s="19">
        <v>0.15234907453014501</v>
      </c>
      <c r="AB12" s="19"/>
      <c r="AC12" s="19">
        <v>8.3005561455631094E-2</v>
      </c>
      <c r="AD12" s="19">
        <v>0.117422867141479</v>
      </c>
      <c r="AE12" s="19">
        <v>0.146815540570161</v>
      </c>
    </row>
    <row r="13" spans="2:31" x14ac:dyDescent="0.35">
      <c r="B13" s="16"/>
    </row>
    <row r="14" spans="2:31" x14ac:dyDescent="0.35">
      <c r="B14" t="s">
        <v>61</v>
      </c>
    </row>
    <row r="15" spans="2:31" x14ac:dyDescent="0.35">
      <c r="B15" t="s">
        <v>62</v>
      </c>
    </row>
    <row r="17" spans="2:2" x14ac:dyDescent="0.35">
      <c r="B17"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E17"/>
  <sheetViews>
    <sheetView showGridLines="0" topLeftCell="A9" workbookViewId="0">
      <pane xSplit="2" topLeftCell="C1" activePane="topRight" state="frozen"/>
      <selection pane="topRight" activeCell="B17" sqref="B17"/>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178</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43.5" x14ac:dyDescent="0.35">
      <c r="B9" s="18" t="s">
        <v>179</v>
      </c>
      <c r="C9" s="17">
        <v>7.0275971680859306E-2</v>
      </c>
      <c r="D9" s="17">
        <v>0.100884450195089</v>
      </c>
      <c r="E9" s="17">
        <v>4.1354459649063098E-2</v>
      </c>
      <c r="F9" s="17"/>
      <c r="G9" s="17">
        <v>9.2191971241345996E-2</v>
      </c>
      <c r="H9" s="17">
        <v>8.0295783837984594E-2</v>
      </c>
      <c r="I9" s="17">
        <v>5.4884960223890798E-2</v>
      </c>
      <c r="J9" s="17">
        <v>5.7847323687599997E-2</v>
      </c>
      <c r="K9" s="17">
        <v>7.4433362451165594E-2</v>
      </c>
      <c r="L9" s="17">
        <v>6.6482742256334201E-2</v>
      </c>
      <c r="M9" s="17"/>
      <c r="N9" s="17">
        <v>6.1564232276109798E-2</v>
      </c>
      <c r="O9" s="17">
        <v>7.9041324747385996E-2</v>
      </c>
      <c r="P9" s="17">
        <v>6.0823932204789599E-2</v>
      </c>
      <c r="Q9" s="17">
        <v>8.4459630098167898E-2</v>
      </c>
      <c r="R9" s="17"/>
      <c r="S9" s="17">
        <v>0.111647636850191</v>
      </c>
      <c r="T9" s="17">
        <v>4.69045966961349E-2</v>
      </c>
      <c r="U9" s="17">
        <v>4.0427053698313002E-2</v>
      </c>
      <c r="V9" s="17"/>
      <c r="W9" s="17">
        <v>0.106384428229421</v>
      </c>
      <c r="X9" s="17">
        <v>5.3412730669760503E-2</v>
      </c>
      <c r="Y9" s="17">
        <v>1.6099839259784799E-2</v>
      </c>
      <c r="Z9" s="17">
        <v>0.15833066879811999</v>
      </c>
      <c r="AA9" s="17">
        <v>4.2355437408746401E-2</v>
      </c>
      <c r="AB9" s="17"/>
      <c r="AC9" s="17">
        <v>0.104347755542084</v>
      </c>
      <c r="AD9" s="17">
        <v>4.1176210230616898E-2</v>
      </c>
      <c r="AE9" s="17">
        <v>1.81844691083697E-2</v>
      </c>
    </row>
    <row r="10" spans="2:31" ht="43.5" x14ac:dyDescent="0.35">
      <c r="B10" s="18" t="s">
        <v>180</v>
      </c>
      <c r="C10" s="17">
        <v>0.20150641683151499</v>
      </c>
      <c r="D10" s="17">
        <v>0.22264267140708</v>
      </c>
      <c r="E10" s="17">
        <v>0.18022602583205</v>
      </c>
      <c r="F10" s="17"/>
      <c r="G10" s="17">
        <v>0.186663765887459</v>
      </c>
      <c r="H10" s="17">
        <v>0.241839809793398</v>
      </c>
      <c r="I10" s="17">
        <v>0.21437102882585199</v>
      </c>
      <c r="J10" s="17">
        <v>0.17340860626419499</v>
      </c>
      <c r="K10" s="17">
        <v>0.17335594510149399</v>
      </c>
      <c r="L10" s="17">
        <v>0.21796537493450399</v>
      </c>
      <c r="M10" s="17"/>
      <c r="N10" s="17">
        <v>0.25494618078911702</v>
      </c>
      <c r="O10" s="17">
        <v>0.163003504949324</v>
      </c>
      <c r="P10" s="17">
        <v>0.237655153211276</v>
      </c>
      <c r="Q10" s="17">
        <v>0.135627042250485</v>
      </c>
      <c r="R10" s="17"/>
      <c r="S10" s="17">
        <v>0.224310489466371</v>
      </c>
      <c r="T10" s="17">
        <v>0.20101795467063499</v>
      </c>
      <c r="U10" s="17">
        <v>0.17243226247469401</v>
      </c>
      <c r="V10" s="17"/>
      <c r="W10" s="17">
        <v>0.24838776868762699</v>
      </c>
      <c r="X10" s="17">
        <v>0.173972448533985</v>
      </c>
      <c r="Y10" s="17">
        <v>0.207786967800663</v>
      </c>
      <c r="Z10" s="17">
        <v>0.124777349809164</v>
      </c>
      <c r="AA10" s="17">
        <v>0.16822997664091799</v>
      </c>
      <c r="AB10" s="17"/>
      <c r="AC10" s="17">
        <v>0.27861430906024798</v>
      </c>
      <c r="AD10" s="17">
        <v>0.163225383022128</v>
      </c>
      <c r="AE10" s="17">
        <v>0.318005698653822</v>
      </c>
    </row>
    <row r="11" spans="2:31" ht="43.5" x14ac:dyDescent="0.35">
      <c r="B11" s="18" t="s">
        <v>181</v>
      </c>
      <c r="C11" s="17">
        <v>0.51240328369479504</v>
      </c>
      <c r="D11" s="17">
        <v>0.52347830089307001</v>
      </c>
      <c r="E11" s="17">
        <v>0.50113718855871603</v>
      </c>
      <c r="F11" s="17"/>
      <c r="G11" s="17">
        <v>0.56691515175727203</v>
      </c>
      <c r="H11" s="17">
        <v>0.53867676542044296</v>
      </c>
      <c r="I11" s="17">
        <v>0.49593661455794702</v>
      </c>
      <c r="J11" s="17">
        <v>0.53638720683807095</v>
      </c>
      <c r="K11" s="17">
        <v>0.492659625721937</v>
      </c>
      <c r="L11" s="17">
        <v>0.478328591260893</v>
      </c>
      <c r="M11" s="17"/>
      <c r="N11" s="17">
        <v>0.53964849030294904</v>
      </c>
      <c r="O11" s="17">
        <v>0.51765747560436104</v>
      </c>
      <c r="P11" s="17">
        <v>0.45328706845947703</v>
      </c>
      <c r="Q11" s="17">
        <v>0.51482142970599498</v>
      </c>
      <c r="R11" s="17"/>
      <c r="S11" s="17">
        <v>0.40744807100882202</v>
      </c>
      <c r="T11" s="17">
        <v>0.59626025644812797</v>
      </c>
      <c r="U11" s="17">
        <v>0.51738486054292299</v>
      </c>
      <c r="V11" s="17"/>
      <c r="W11" s="17">
        <v>0.438086027826186</v>
      </c>
      <c r="X11" s="17">
        <v>0.56847397168369995</v>
      </c>
      <c r="Y11" s="17">
        <v>0.68226447491407705</v>
      </c>
      <c r="Z11" s="17">
        <v>0.37985939244080102</v>
      </c>
      <c r="AA11" s="17">
        <v>0.502581743015594</v>
      </c>
      <c r="AB11" s="17"/>
      <c r="AC11" s="17">
        <v>0.44893883447147998</v>
      </c>
      <c r="AD11" s="17">
        <v>0.61286000397413198</v>
      </c>
      <c r="AE11" s="17">
        <v>0.53962498099784895</v>
      </c>
    </row>
    <row r="12" spans="2:31" x14ac:dyDescent="0.35">
      <c r="B12" s="18" t="s">
        <v>96</v>
      </c>
      <c r="C12" s="19">
        <v>0.215814327792831</v>
      </c>
      <c r="D12" s="19">
        <v>0.152994577504761</v>
      </c>
      <c r="E12" s="19">
        <v>0.27728232596017</v>
      </c>
      <c r="F12" s="19"/>
      <c r="G12" s="19">
        <v>0.15422911111392301</v>
      </c>
      <c r="H12" s="19">
        <v>0.13918764094817501</v>
      </c>
      <c r="I12" s="19">
        <v>0.23480739639230999</v>
      </c>
      <c r="J12" s="19">
        <v>0.23235686321013399</v>
      </c>
      <c r="K12" s="19">
        <v>0.25955106672540301</v>
      </c>
      <c r="L12" s="19">
        <v>0.23722329154826899</v>
      </c>
      <c r="M12" s="19"/>
      <c r="N12" s="19">
        <v>0.14384109663182401</v>
      </c>
      <c r="O12" s="19">
        <v>0.24029769469893</v>
      </c>
      <c r="P12" s="19">
        <v>0.24823384612445701</v>
      </c>
      <c r="Q12" s="19">
        <v>0.26509189794535198</v>
      </c>
      <c r="R12" s="19"/>
      <c r="S12" s="19">
        <v>0.25659380267461601</v>
      </c>
      <c r="T12" s="19">
        <v>0.15581719218510201</v>
      </c>
      <c r="U12" s="19">
        <v>0.26975582328407</v>
      </c>
      <c r="V12" s="19"/>
      <c r="W12" s="19">
        <v>0.207141775256767</v>
      </c>
      <c r="X12" s="19">
        <v>0.20414084911255501</v>
      </c>
      <c r="Y12" s="19">
        <v>9.3848718025475106E-2</v>
      </c>
      <c r="Z12" s="19">
        <v>0.33703258895191501</v>
      </c>
      <c r="AA12" s="19">
        <v>0.28683284293474098</v>
      </c>
      <c r="AB12" s="19"/>
      <c r="AC12" s="19">
        <v>0.16809910092618799</v>
      </c>
      <c r="AD12" s="19">
        <v>0.182738402773123</v>
      </c>
      <c r="AE12" s="19">
        <v>0.124184851239959</v>
      </c>
    </row>
    <row r="13" spans="2:31" x14ac:dyDescent="0.35">
      <c r="B13" s="16"/>
    </row>
    <row r="14" spans="2:31" x14ac:dyDescent="0.35">
      <c r="B14" t="s">
        <v>61</v>
      </c>
    </row>
    <row r="15" spans="2:31" x14ac:dyDescent="0.35">
      <c r="B15" t="s">
        <v>62</v>
      </c>
    </row>
    <row r="17" spans="2:2" x14ac:dyDescent="0.35">
      <c r="B17"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E18"/>
  <sheetViews>
    <sheetView showGridLines="0" topLeftCell="A9" workbookViewId="0">
      <pane xSplit="2" topLeftCell="C1" activePane="topRight" state="frozen"/>
      <selection pane="topRight" activeCell="B18" sqref="B18"/>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186</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58" x14ac:dyDescent="0.35">
      <c r="B9" s="18" t="s">
        <v>182</v>
      </c>
      <c r="C9" s="17">
        <v>0.301848649912831</v>
      </c>
      <c r="D9" s="17">
        <v>0.33663970806357002</v>
      </c>
      <c r="E9" s="17">
        <v>0.26441442259181103</v>
      </c>
      <c r="F9" s="17"/>
      <c r="G9" s="17">
        <v>0.273828127930137</v>
      </c>
      <c r="H9" s="17">
        <v>0.32063289472355599</v>
      </c>
      <c r="I9" s="17">
        <v>0.32832377507187999</v>
      </c>
      <c r="J9" s="17">
        <v>0.34222824833355803</v>
      </c>
      <c r="K9" s="17">
        <v>0.31550479102259399</v>
      </c>
      <c r="L9" s="17">
        <v>0.248052485489065</v>
      </c>
      <c r="M9" s="17"/>
      <c r="N9" s="17">
        <v>0.35117765783947802</v>
      </c>
      <c r="O9" s="17">
        <v>0.26706475737256102</v>
      </c>
      <c r="P9" s="17">
        <v>0.28731207089348199</v>
      </c>
      <c r="Q9" s="17">
        <v>0.27550941723241201</v>
      </c>
      <c r="R9" s="17"/>
      <c r="S9" s="17">
        <v>0.25478246155934398</v>
      </c>
      <c r="T9" s="17">
        <v>0.35212721764810401</v>
      </c>
      <c r="U9" s="17">
        <v>0.29306568216850798</v>
      </c>
      <c r="V9" s="17"/>
      <c r="W9" s="17">
        <v>0.28386090120344099</v>
      </c>
      <c r="X9" s="17">
        <v>0.35790921398986297</v>
      </c>
      <c r="Y9" s="17">
        <v>0.35922302009243001</v>
      </c>
      <c r="Z9" s="17">
        <v>0.36085012242838499</v>
      </c>
      <c r="AA9" s="17">
        <v>0.27568765440375498</v>
      </c>
      <c r="AB9" s="17"/>
      <c r="AC9" s="17">
        <v>0.28381460700983202</v>
      </c>
      <c r="AD9" s="17">
        <v>0.35309653457032097</v>
      </c>
      <c r="AE9" s="17">
        <v>0.37811042570041298</v>
      </c>
    </row>
    <row r="10" spans="2:31" ht="87" x14ac:dyDescent="0.35">
      <c r="B10" s="18" t="s">
        <v>183</v>
      </c>
      <c r="C10" s="17">
        <v>0.43966019798082501</v>
      </c>
      <c r="D10" s="17">
        <v>0.409447631821098</v>
      </c>
      <c r="E10" s="17">
        <v>0.47119143185031498</v>
      </c>
      <c r="F10" s="17"/>
      <c r="G10" s="17">
        <v>0.467799326421031</v>
      </c>
      <c r="H10" s="17">
        <v>0.44030718321020201</v>
      </c>
      <c r="I10" s="17">
        <v>0.45434723728787302</v>
      </c>
      <c r="J10" s="17">
        <v>0.38955221506596899</v>
      </c>
      <c r="K10" s="17">
        <v>0.41442737367292298</v>
      </c>
      <c r="L10" s="17">
        <v>0.46223795607824802</v>
      </c>
      <c r="M10" s="17"/>
      <c r="N10" s="17">
        <v>0.42436918369353599</v>
      </c>
      <c r="O10" s="17">
        <v>0.47746836865548098</v>
      </c>
      <c r="P10" s="17">
        <v>0.49304607078511797</v>
      </c>
      <c r="Q10" s="17">
        <v>0.37894998163036903</v>
      </c>
      <c r="R10" s="17"/>
      <c r="S10" s="17">
        <v>0.43671795202702501</v>
      </c>
      <c r="T10" s="17">
        <v>0.45151232103155697</v>
      </c>
      <c r="U10" s="17">
        <v>0.43836533438340303</v>
      </c>
      <c r="V10" s="17"/>
      <c r="W10" s="17">
        <v>0.43495069928756702</v>
      </c>
      <c r="X10" s="17">
        <v>0.41618764299851502</v>
      </c>
      <c r="Y10" s="17">
        <v>0.47544805272701901</v>
      </c>
      <c r="Z10" s="17">
        <v>0.31634086321277499</v>
      </c>
      <c r="AA10" s="17">
        <v>0.42879059289092902</v>
      </c>
      <c r="AB10" s="17"/>
      <c r="AC10" s="17">
        <v>0.441573831847275</v>
      </c>
      <c r="AD10" s="17">
        <v>0.44511205045227897</v>
      </c>
      <c r="AE10" s="17">
        <v>0.432772855894341</v>
      </c>
    </row>
    <row r="11" spans="2:31" ht="58" x14ac:dyDescent="0.35">
      <c r="B11" s="18" t="s">
        <v>184</v>
      </c>
      <c r="C11" s="17">
        <v>0.11389704626276</v>
      </c>
      <c r="D11" s="17">
        <v>8.9455292242074505E-2</v>
      </c>
      <c r="E11" s="17">
        <v>0.13798829889469</v>
      </c>
      <c r="F11" s="17"/>
      <c r="G11" s="17">
        <v>0.13274409449899799</v>
      </c>
      <c r="H11" s="17">
        <v>0.170136268411096</v>
      </c>
      <c r="I11" s="17">
        <v>6.5222584363312699E-2</v>
      </c>
      <c r="J11" s="17">
        <v>0.10278419274185401</v>
      </c>
      <c r="K11" s="17">
        <v>9.0702308157800199E-2</v>
      </c>
      <c r="L11" s="17">
        <v>0.13643907740088901</v>
      </c>
      <c r="M11" s="17"/>
      <c r="N11" s="17">
        <v>0.107138639103787</v>
      </c>
      <c r="O11" s="17">
        <v>0.125502135118504</v>
      </c>
      <c r="P11" s="17">
        <v>9.9076432767629397E-2</v>
      </c>
      <c r="Q11" s="17">
        <v>0.118709338130776</v>
      </c>
      <c r="R11" s="17"/>
      <c r="S11" s="17">
        <v>9.9750180103868297E-2</v>
      </c>
      <c r="T11" s="17">
        <v>9.4408708613014106E-2</v>
      </c>
      <c r="U11" s="17">
        <v>0.16465255274514501</v>
      </c>
      <c r="V11" s="17"/>
      <c r="W11" s="17">
        <v>7.8748457585784498E-2</v>
      </c>
      <c r="X11" s="17">
        <v>0.14155814138756101</v>
      </c>
      <c r="Y11" s="17">
        <v>0.11702940940119699</v>
      </c>
      <c r="Z11" s="17">
        <v>0.32280901435884002</v>
      </c>
      <c r="AA11" s="17">
        <v>0.138728123100821</v>
      </c>
      <c r="AB11" s="17"/>
      <c r="AC11" s="17">
        <v>9.8502640463140195E-2</v>
      </c>
      <c r="AD11" s="17">
        <v>0.10417080767468</v>
      </c>
      <c r="AE11" s="17">
        <v>0.15670595567905399</v>
      </c>
    </row>
    <row r="12" spans="2:31" ht="43.5" x14ac:dyDescent="0.35">
      <c r="B12" s="18" t="s">
        <v>185</v>
      </c>
      <c r="C12" s="17">
        <v>6.8877329240663795E-2</v>
      </c>
      <c r="D12" s="17">
        <v>9.8783192232047096E-2</v>
      </c>
      <c r="E12" s="17">
        <v>4.06209661080889E-2</v>
      </c>
      <c r="F12" s="17"/>
      <c r="G12" s="17">
        <v>4.3108119797282497E-2</v>
      </c>
      <c r="H12" s="17">
        <v>2.39222287336185E-2</v>
      </c>
      <c r="I12" s="17">
        <v>3.5195698216511903E-2</v>
      </c>
      <c r="J12" s="17">
        <v>7.4060578095960505E-2</v>
      </c>
      <c r="K12" s="17">
        <v>0.104932164695517</v>
      </c>
      <c r="L12" s="17">
        <v>0.106351966846328</v>
      </c>
      <c r="M12" s="17"/>
      <c r="N12" s="17">
        <v>7.5969525078125794E-2</v>
      </c>
      <c r="O12" s="17">
        <v>6.0878904109487299E-2</v>
      </c>
      <c r="P12" s="17">
        <v>5.5886472037908197E-2</v>
      </c>
      <c r="Q12" s="17">
        <v>8.0911227390778606E-2</v>
      </c>
      <c r="R12" s="17"/>
      <c r="S12" s="17">
        <v>0.14927829104983101</v>
      </c>
      <c r="T12" s="17">
        <v>2.69458998074237E-2</v>
      </c>
      <c r="U12" s="17">
        <v>3.3764012874876403E-2</v>
      </c>
      <c r="V12" s="17"/>
      <c r="W12" s="17">
        <v>0.13520594691336901</v>
      </c>
      <c r="X12" s="17">
        <v>2.3082109077498501E-2</v>
      </c>
      <c r="Y12" s="17">
        <v>1.6099839259784799E-2</v>
      </c>
      <c r="Z12" s="17">
        <v>0</v>
      </c>
      <c r="AA12" s="17">
        <v>2.9943367268505199E-2</v>
      </c>
      <c r="AB12" s="17"/>
      <c r="AC12" s="17">
        <v>0.103859478552826</v>
      </c>
      <c r="AD12" s="17">
        <v>2.8832708082472201E-2</v>
      </c>
      <c r="AE12" s="17">
        <v>1.81844691083697E-2</v>
      </c>
    </row>
    <row r="13" spans="2:31" x14ac:dyDescent="0.35">
      <c r="B13" s="18" t="s">
        <v>58</v>
      </c>
      <c r="C13" s="19">
        <v>7.5716776602920394E-2</v>
      </c>
      <c r="D13" s="19">
        <v>6.5674175641210406E-2</v>
      </c>
      <c r="E13" s="19">
        <v>8.5784880555095006E-2</v>
      </c>
      <c r="F13" s="19"/>
      <c r="G13" s="19">
        <v>8.2520331352551005E-2</v>
      </c>
      <c r="H13" s="19">
        <v>4.50014249215272E-2</v>
      </c>
      <c r="I13" s="19">
        <v>0.116910705060423</v>
      </c>
      <c r="J13" s="19">
        <v>9.1374765762659196E-2</v>
      </c>
      <c r="K13" s="19">
        <v>7.4433362451165594E-2</v>
      </c>
      <c r="L13" s="19">
        <v>4.6918514185469003E-2</v>
      </c>
      <c r="M13" s="19"/>
      <c r="N13" s="19">
        <v>4.1344994285072802E-2</v>
      </c>
      <c r="O13" s="19">
        <v>6.9085834743966498E-2</v>
      </c>
      <c r="P13" s="19">
        <v>6.46789535158626E-2</v>
      </c>
      <c r="Q13" s="19">
        <v>0.14592003561566499</v>
      </c>
      <c r="R13" s="19"/>
      <c r="S13" s="19">
        <v>5.94711152599324E-2</v>
      </c>
      <c r="T13" s="19">
        <v>7.5005852899901596E-2</v>
      </c>
      <c r="U13" s="19">
        <v>7.0152417828066901E-2</v>
      </c>
      <c r="V13" s="19"/>
      <c r="W13" s="19">
        <v>6.7233995009837705E-2</v>
      </c>
      <c r="X13" s="19">
        <v>6.1262892546562503E-2</v>
      </c>
      <c r="Y13" s="19">
        <v>3.2199678519569501E-2</v>
      </c>
      <c r="Z13" s="19">
        <v>0</v>
      </c>
      <c r="AA13" s="19">
        <v>0.12685026233598901</v>
      </c>
      <c r="AB13" s="19"/>
      <c r="AC13" s="19">
        <v>7.2249442126926494E-2</v>
      </c>
      <c r="AD13" s="19">
        <v>6.87878992202475E-2</v>
      </c>
      <c r="AE13" s="19">
        <v>1.42262936178221E-2</v>
      </c>
    </row>
    <row r="14" spans="2:31" x14ac:dyDescent="0.35">
      <c r="B14" s="16"/>
    </row>
    <row r="15" spans="2:31" x14ac:dyDescent="0.35">
      <c r="B15" t="s">
        <v>61</v>
      </c>
    </row>
    <row r="16" spans="2:31" x14ac:dyDescent="0.35">
      <c r="B16" t="s">
        <v>62</v>
      </c>
    </row>
    <row r="18" spans="2:2" x14ac:dyDescent="0.35">
      <c r="B18"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E18"/>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191</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58" x14ac:dyDescent="0.35">
      <c r="B9" s="18" t="s">
        <v>187</v>
      </c>
      <c r="C9" s="17">
        <v>0.33065346772598297</v>
      </c>
      <c r="D9" s="17">
        <v>0.34628636610812003</v>
      </c>
      <c r="E9" s="17">
        <v>0.31174819820223798</v>
      </c>
      <c r="F9" s="17"/>
      <c r="G9" s="17">
        <v>0.38266929584201098</v>
      </c>
      <c r="H9" s="17">
        <v>0.27831213707779601</v>
      </c>
      <c r="I9" s="17">
        <v>0.37176568452869102</v>
      </c>
      <c r="J9" s="17">
        <v>0.38152708629751703</v>
      </c>
      <c r="K9" s="17">
        <v>0.33115124143239699</v>
      </c>
      <c r="L9" s="17">
        <v>0.26309604076634602</v>
      </c>
      <c r="M9" s="17"/>
      <c r="N9" s="17">
        <v>0.33063012392841801</v>
      </c>
      <c r="O9" s="17">
        <v>0.32828992548961999</v>
      </c>
      <c r="P9" s="17">
        <v>0.34229363835290699</v>
      </c>
      <c r="Q9" s="17">
        <v>0.32461930154979202</v>
      </c>
      <c r="R9" s="17"/>
      <c r="S9" s="17">
        <v>0.276593114082056</v>
      </c>
      <c r="T9" s="17">
        <v>0.36068444804877398</v>
      </c>
      <c r="U9" s="17">
        <v>0.33238970264583101</v>
      </c>
      <c r="V9" s="17"/>
      <c r="W9" s="17">
        <v>0.305161097166957</v>
      </c>
      <c r="X9" s="17">
        <v>0.35593036874955503</v>
      </c>
      <c r="Y9" s="17">
        <v>0.375052650111448</v>
      </c>
      <c r="Z9" s="17">
        <v>0.272016694471436</v>
      </c>
      <c r="AA9" s="17">
        <v>0.32675315278936301</v>
      </c>
      <c r="AB9" s="17"/>
      <c r="AC9" s="17">
        <v>0.31638782082349498</v>
      </c>
      <c r="AD9" s="17">
        <v>0.380739007991726</v>
      </c>
      <c r="AE9" s="17">
        <v>0.45105886404380302</v>
      </c>
    </row>
    <row r="10" spans="2:31" ht="87" x14ac:dyDescent="0.35">
      <c r="B10" s="18" t="s">
        <v>188</v>
      </c>
      <c r="C10" s="17">
        <v>0.45152719124792001</v>
      </c>
      <c r="D10" s="17">
        <v>0.45691970463322501</v>
      </c>
      <c r="E10" s="17">
        <v>0.44900606830265899</v>
      </c>
      <c r="F10" s="17"/>
      <c r="G10" s="17">
        <v>0.44631430980610598</v>
      </c>
      <c r="H10" s="17">
        <v>0.56276135942400396</v>
      </c>
      <c r="I10" s="17">
        <v>0.40991934155959697</v>
      </c>
      <c r="J10" s="17">
        <v>0.37333896065760802</v>
      </c>
      <c r="K10" s="17">
        <v>0.42786313163538597</v>
      </c>
      <c r="L10" s="17">
        <v>0.48979644983091902</v>
      </c>
      <c r="M10" s="17"/>
      <c r="N10" s="17">
        <v>0.50562412676610602</v>
      </c>
      <c r="O10" s="17">
        <v>0.442542912565978</v>
      </c>
      <c r="P10" s="17">
        <v>0.42251964837519701</v>
      </c>
      <c r="Q10" s="17">
        <v>0.40534096944772702</v>
      </c>
      <c r="R10" s="17"/>
      <c r="S10" s="17">
        <v>0.45685524844144298</v>
      </c>
      <c r="T10" s="17">
        <v>0.47084747979547198</v>
      </c>
      <c r="U10" s="17">
        <v>0.431182829035688</v>
      </c>
      <c r="V10" s="17"/>
      <c r="W10" s="17">
        <v>0.45428849424142298</v>
      </c>
      <c r="X10" s="17">
        <v>0.45113357086853101</v>
      </c>
      <c r="Y10" s="17">
        <v>0.50039322156830401</v>
      </c>
      <c r="Z10" s="17">
        <v>0.52995164097888803</v>
      </c>
      <c r="AA10" s="17">
        <v>0.43106448541639297</v>
      </c>
      <c r="AB10" s="17"/>
      <c r="AC10" s="17">
        <v>0.486460109797761</v>
      </c>
      <c r="AD10" s="17">
        <v>0.47886267844861402</v>
      </c>
      <c r="AE10" s="17">
        <v>0.44462850200239801</v>
      </c>
    </row>
    <row r="11" spans="2:31" ht="72.5" x14ac:dyDescent="0.35">
      <c r="B11" s="18" t="s">
        <v>189</v>
      </c>
      <c r="C11" s="17">
        <v>0.10001664686240699</v>
      </c>
      <c r="D11" s="17">
        <v>8.3636943948475095E-2</v>
      </c>
      <c r="E11" s="17">
        <v>0.116300316121999</v>
      </c>
      <c r="F11" s="17"/>
      <c r="G11" s="17">
        <v>8.8496062999332006E-2</v>
      </c>
      <c r="H11" s="17">
        <v>7.3107019838738796E-2</v>
      </c>
      <c r="I11" s="17">
        <v>9.8326869680701603E-2</v>
      </c>
      <c r="J11" s="17">
        <v>0.109789886687696</v>
      </c>
      <c r="K11" s="17">
        <v>0.10634875856760299</v>
      </c>
      <c r="L11" s="17">
        <v>0.1142441287091</v>
      </c>
      <c r="M11" s="17"/>
      <c r="N11" s="17">
        <v>8.2356423846135202E-2</v>
      </c>
      <c r="O11" s="17">
        <v>8.9492849757153894E-2</v>
      </c>
      <c r="P11" s="17">
        <v>0.121491423964374</v>
      </c>
      <c r="Q11" s="17">
        <v>0.119946704933206</v>
      </c>
      <c r="R11" s="17"/>
      <c r="S11" s="17">
        <v>0.107852443940869</v>
      </c>
      <c r="T11" s="17">
        <v>9.4282734717214794E-2</v>
      </c>
      <c r="U11" s="17">
        <v>9.4647354180631096E-2</v>
      </c>
      <c r="V11" s="17"/>
      <c r="W11" s="17">
        <v>0.10726420487077</v>
      </c>
      <c r="X11" s="17">
        <v>0.12784029696382301</v>
      </c>
      <c r="Y11" s="17">
        <v>5.1063768933753403E-2</v>
      </c>
      <c r="Z11" s="17">
        <v>8.8833427956948902E-2</v>
      </c>
      <c r="AA11" s="17">
        <v>6.2736807493895902E-2</v>
      </c>
      <c r="AB11" s="17"/>
      <c r="AC11" s="17">
        <v>0.108801006796257</v>
      </c>
      <c r="AD11" s="17">
        <v>7.5115549020411995E-2</v>
      </c>
      <c r="AE11" s="17">
        <v>5.7675577609784201E-2</v>
      </c>
    </row>
    <row r="12" spans="2:31" ht="43.5" x14ac:dyDescent="0.35">
      <c r="B12" s="18" t="s">
        <v>190</v>
      </c>
      <c r="C12" s="17">
        <v>4.7151096564444397E-2</v>
      </c>
      <c r="D12" s="17">
        <v>6.5100100306963907E-2</v>
      </c>
      <c r="E12" s="17">
        <v>3.0226164460202199E-2</v>
      </c>
      <c r="F12" s="17"/>
      <c r="G12" s="17">
        <v>2.0345104912541899E-2</v>
      </c>
      <c r="H12" s="17">
        <v>3.6634692554340799E-2</v>
      </c>
      <c r="I12" s="17">
        <v>4.0364510286222802E-2</v>
      </c>
      <c r="J12" s="17">
        <v>5.2075927798700399E-2</v>
      </c>
      <c r="K12" s="17">
        <v>3.94273736729229E-2</v>
      </c>
      <c r="L12" s="17">
        <v>8.15262975336149E-2</v>
      </c>
      <c r="M12" s="17"/>
      <c r="N12" s="17">
        <v>3.7714476939002498E-2</v>
      </c>
      <c r="O12" s="17">
        <v>7.08382426296255E-2</v>
      </c>
      <c r="P12" s="17">
        <v>3.4744040947967798E-2</v>
      </c>
      <c r="Q12" s="17">
        <v>4.5703323696902803E-2</v>
      </c>
      <c r="R12" s="17"/>
      <c r="S12" s="17">
        <v>8.4985050094041406E-2</v>
      </c>
      <c r="T12" s="17">
        <v>2.2656630285896099E-2</v>
      </c>
      <c r="U12" s="17">
        <v>4.4340834582139201E-2</v>
      </c>
      <c r="V12" s="17"/>
      <c r="W12" s="17">
        <v>7.5231420544699903E-2</v>
      </c>
      <c r="X12" s="17">
        <v>2.0741516320812298E-2</v>
      </c>
      <c r="Y12" s="17">
        <v>4.47950993231397E-2</v>
      </c>
      <c r="Z12" s="17">
        <v>0.109198236592727</v>
      </c>
      <c r="AA12" s="17">
        <v>4.2806610404423399E-2</v>
      </c>
      <c r="AB12" s="17"/>
      <c r="AC12" s="17">
        <v>4.30940747566236E-2</v>
      </c>
      <c r="AD12" s="17">
        <v>1.7988185028562E-2</v>
      </c>
      <c r="AE12" s="17">
        <v>1.81844691083697E-2</v>
      </c>
    </row>
    <row r="13" spans="2:31" x14ac:dyDescent="0.35">
      <c r="B13" s="18" t="s">
        <v>58</v>
      </c>
      <c r="C13" s="19">
        <v>7.0651597599244803E-2</v>
      </c>
      <c r="D13" s="19">
        <v>4.8056885003216601E-2</v>
      </c>
      <c r="E13" s="19">
        <v>9.2719252912902006E-2</v>
      </c>
      <c r="F13" s="19"/>
      <c r="G13" s="19">
        <v>6.2175226440009099E-2</v>
      </c>
      <c r="H13" s="19">
        <v>4.9184791105120397E-2</v>
      </c>
      <c r="I13" s="19">
        <v>7.9623593944787602E-2</v>
      </c>
      <c r="J13" s="19">
        <v>8.3268138558478894E-2</v>
      </c>
      <c r="K13" s="19">
        <v>9.5209494691691501E-2</v>
      </c>
      <c r="L13" s="19">
        <v>5.13370831600201E-2</v>
      </c>
      <c r="M13" s="19"/>
      <c r="N13" s="19">
        <v>4.3674848520338698E-2</v>
      </c>
      <c r="O13" s="19">
        <v>6.8836069557622101E-2</v>
      </c>
      <c r="P13" s="19">
        <v>7.8951248359554305E-2</v>
      </c>
      <c r="Q13" s="19">
        <v>0.104389700372373</v>
      </c>
      <c r="R13" s="19"/>
      <c r="S13" s="19">
        <v>7.3714143441589802E-2</v>
      </c>
      <c r="T13" s="19">
        <v>5.1528707152643002E-2</v>
      </c>
      <c r="U13" s="19">
        <v>9.74392795557108E-2</v>
      </c>
      <c r="V13" s="19"/>
      <c r="W13" s="19">
        <v>5.8054783176149503E-2</v>
      </c>
      <c r="X13" s="19">
        <v>4.4354247097279302E-2</v>
      </c>
      <c r="Y13" s="19">
        <v>2.8695260063354901E-2</v>
      </c>
      <c r="Z13" s="19">
        <v>0</v>
      </c>
      <c r="AA13" s="19">
        <v>0.13663894389592501</v>
      </c>
      <c r="AB13" s="19"/>
      <c r="AC13" s="19">
        <v>4.5256987825863099E-2</v>
      </c>
      <c r="AD13" s="19">
        <v>4.72945795106859E-2</v>
      </c>
      <c r="AE13" s="19">
        <v>2.8452587235644301E-2</v>
      </c>
    </row>
    <row r="14" spans="2:31" x14ac:dyDescent="0.35">
      <c r="B14" s="16"/>
    </row>
    <row r="15" spans="2:31" x14ac:dyDescent="0.35">
      <c r="B15" t="s">
        <v>61</v>
      </c>
    </row>
    <row r="16" spans="2:31" x14ac:dyDescent="0.35">
      <c r="B16" t="s">
        <v>62</v>
      </c>
    </row>
    <row r="18" spans="2:2" x14ac:dyDescent="0.35">
      <c r="B18"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E18"/>
  <sheetViews>
    <sheetView showGridLines="0" topLeftCell="A10" workbookViewId="0">
      <pane xSplit="2" topLeftCell="C1" activePane="topRight" state="frozen"/>
      <selection pane="topRight" activeCell="B18" sqref="B18"/>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196</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87" x14ac:dyDescent="0.35">
      <c r="B9" s="18" t="s">
        <v>192</v>
      </c>
      <c r="C9" s="17">
        <v>0.185778814753294</v>
      </c>
      <c r="D9" s="17">
        <v>0.21282510708263</v>
      </c>
      <c r="E9" s="17">
        <v>0.15681200924795</v>
      </c>
      <c r="F9" s="17"/>
      <c r="G9" s="17">
        <v>0.24039164802165</v>
      </c>
      <c r="H9" s="17">
        <v>0.22778701233479201</v>
      </c>
      <c r="I9" s="17">
        <v>0.252763566569145</v>
      </c>
      <c r="J9" s="17">
        <v>0.19786185267534101</v>
      </c>
      <c r="K9" s="17">
        <v>0.1421488459211</v>
      </c>
      <c r="L9" s="17">
        <v>9.9200573431819497E-2</v>
      </c>
      <c r="M9" s="17"/>
      <c r="N9" s="17">
        <v>0.16664781402102799</v>
      </c>
      <c r="O9" s="17">
        <v>0.19669590260929001</v>
      </c>
      <c r="P9" s="17">
        <v>0.188761138582971</v>
      </c>
      <c r="Q9" s="17">
        <v>0.19753314760813701</v>
      </c>
      <c r="R9" s="17"/>
      <c r="S9" s="17">
        <v>0.139970701014483</v>
      </c>
      <c r="T9" s="17">
        <v>0.21285769613200001</v>
      </c>
      <c r="U9" s="17">
        <v>0.191800519739212</v>
      </c>
      <c r="V9" s="17"/>
      <c r="W9" s="17">
        <v>0.163683966974876</v>
      </c>
      <c r="X9" s="17">
        <v>0.21318111219747199</v>
      </c>
      <c r="Y9" s="17">
        <v>0.17623872542156499</v>
      </c>
      <c r="Z9" s="17">
        <v>0.14723934466227201</v>
      </c>
      <c r="AA9" s="17">
        <v>0.16133111125103899</v>
      </c>
      <c r="AB9" s="17"/>
      <c r="AC9" s="17">
        <v>0.20623803378974101</v>
      </c>
      <c r="AD9" s="17">
        <v>0.207611676658946</v>
      </c>
      <c r="AE9" s="17">
        <v>0.217065570136869</v>
      </c>
    </row>
    <row r="10" spans="2:31" ht="116" x14ac:dyDescent="0.35">
      <c r="B10" s="18" t="s">
        <v>193</v>
      </c>
      <c r="C10" s="17">
        <v>0.38812876601849</v>
      </c>
      <c r="D10" s="17">
        <v>0.37920932845993999</v>
      </c>
      <c r="E10" s="17">
        <v>0.39722613969069698</v>
      </c>
      <c r="F10" s="17"/>
      <c r="G10" s="17">
        <v>0.467799326421031</v>
      </c>
      <c r="H10" s="17">
        <v>0.41922798702229302</v>
      </c>
      <c r="I10" s="17">
        <v>0.390230079552218</v>
      </c>
      <c r="J10" s="17">
        <v>0.41835732814759002</v>
      </c>
      <c r="K10" s="17">
        <v>0.34229050530830901</v>
      </c>
      <c r="L10" s="17">
        <v>0.33925879323907898</v>
      </c>
      <c r="M10" s="17"/>
      <c r="N10" s="17">
        <v>0.44239710850376901</v>
      </c>
      <c r="O10" s="17">
        <v>0.38627022711500503</v>
      </c>
      <c r="P10" s="17">
        <v>0.36388860930804501</v>
      </c>
      <c r="Q10" s="17">
        <v>0.321365627018799</v>
      </c>
      <c r="R10" s="17"/>
      <c r="S10" s="17">
        <v>0.32254218988615302</v>
      </c>
      <c r="T10" s="17">
        <v>0.44562710357631602</v>
      </c>
      <c r="U10" s="17">
        <v>0.36151070384285899</v>
      </c>
      <c r="V10" s="17"/>
      <c r="W10" s="17">
        <v>0.35025814133185201</v>
      </c>
      <c r="X10" s="17">
        <v>0.44868969413429199</v>
      </c>
      <c r="Y10" s="17">
        <v>0.450386428966291</v>
      </c>
      <c r="Z10" s="17">
        <v>0.35739739758769301</v>
      </c>
      <c r="AA10" s="17">
        <v>0.35313498361588602</v>
      </c>
      <c r="AB10" s="17"/>
      <c r="AC10" s="17">
        <v>0.374006920815247</v>
      </c>
      <c r="AD10" s="17">
        <v>0.448697906683033</v>
      </c>
      <c r="AE10" s="17">
        <v>0.395145469807821</v>
      </c>
    </row>
    <row r="11" spans="2:31" ht="101.5" x14ac:dyDescent="0.35">
      <c r="B11" s="18" t="s">
        <v>194</v>
      </c>
      <c r="C11" s="17">
        <v>0.144178405805059</v>
      </c>
      <c r="D11" s="17">
        <v>0.121829897145228</v>
      </c>
      <c r="E11" s="17">
        <v>0.16644111221931901</v>
      </c>
      <c r="F11" s="17"/>
      <c r="G11" s="17">
        <v>0.162622752732903</v>
      </c>
      <c r="H11" s="17">
        <v>0.16176953604391001</v>
      </c>
      <c r="I11" s="17">
        <v>0.123184943757792</v>
      </c>
      <c r="J11" s="17">
        <v>0.140982097447474</v>
      </c>
      <c r="K11" s="17">
        <v>0.13684756081195401</v>
      </c>
      <c r="L11" s="17">
        <v>0.147906935970916</v>
      </c>
      <c r="M11" s="17"/>
      <c r="N11" s="17">
        <v>0.146921619717368</v>
      </c>
      <c r="O11" s="17">
        <v>0.115347035166894</v>
      </c>
      <c r="P11" s="17">
        <v>0.18384162947233501</v>
      </c>
      <c r="Q11" s="17">
        <v>0.15212399987714301</v>
      </c>
      <c r="R11" s="17"/>
      <c r="S11" s="17">
        <v>0.15291923811267</v>
      </c>
      <c r="T11" s="17">
        <v>0.106209553222432</v>
      </c>
      <c r="U11" s="17">
        <v>0.20158720116266299</v>
      </c>
      <c r="V11" s="17"/>
      <c r="W11" s="17">
        <v>0.12882812972577401</v>
      </c>
      <c r="X11" s="17">
        <v>0.120691475611699</v>
      </c>
      <c r="Y11" s="17">
        <v>0.12530936993244501</v>
      </c>
      <c r="Z11" s="17">
        <v>0.12342181118580201</v>
      </c>
      <c r="AA11" s="17">
        <v>0.207818928618589</v>
      </c>
      <c r="AB11" s="17"/>
      <c r="AC11" s="17">
        <v>0.12775593364624499</v>
      </c>
      <c r="AD11" s="17">
        <v>0.13299079605337499</v>
      </c>
      <c r="AE11" s="17">
        <v>0.12794817212981799</v>
      </c>
    </row>
    <row r="12" spans="2:31" ht="72.5" x14ac:dyDescent="0.35">
      <c r="B12" s="18" t="s">
        <v>195</v>
      </c>
      <c r="C12" s="17">
        <v>0.156986542038731</v>
      </c>
      <c r="D12" s="17">
        <v>0.19614143212076399</v>
      </c>
      <c r="E12" s="17">
        <v>0.120382906440062</v>
      </c>
      <c r="F12" s="17"/>
      <c r="G12" s="17">
        <v>2.2763014884740598E-2</v>
      </c>
      <c r="H12" s="17">
        <v>7.3107019838738796E-2</v>
      </c>
      <c r="I12" s="17">
        <v>7.1377382704488707E-2</v>
      </c>
      <c r="J12" s="17">
        <v>0.11446034931825699</v>
      </c>
      <c r="K12" s="17">
        <v>0.23143456020681399</v>
      </c>
      <c r="L12" s="17">
        <v>0.32779093466905301</v>
      </c>
      <c r="M12" s="17"/>
      <c r="N12" s="17">
        <v>0.16494852324532</v>
      </c>
      <c r="O12" s="17">
        <v>0.158020743676969</v>
      </c>
      <c r="P12" s="17">
        <v>0.138125725241663</v>
      </c>
      <c r="Q12" s="17">
        <v>0.152051881511992</v>
      </c>
      <c r="R12" s="17"/>
      <c r="S12" s="17">
        <v>0.26516564311846202</v>
      </c>
      <c r="T12" s="17">
        <v>0.12595380848707699</v>
      </c>
      <c r="U12" s="17">
        <v>8.4257950997665906E-2</v>
      </c>
      <c r="V12" s="17"/>
      <c r="W12" s="17">
        <v>0.24435659267672699</v>
      </c>
      <c r="X12" s="17">
        <v>0.12183266995443801</v>
      </c>
      <c r="Y12" s="17">
        <v>0.16179210430612201</v>
      </c>
      <c r="Z12" s="17">
        <v>8.8833427956948902E-2</v>
      </c>
      <c r="AA12" s="17">
        <v>8.7789352532872997E-2</v>
      </c>
      <c r="AB12" s="17"/>
      <c r="AC12" s="17">
        <v>0.17819327287457501</v>
      </c>
      <c r="AD12" s="17">
        <v>9.9787697316389895E-2</v>
      </c>
      <c r="AE12" s="17">
        <v>0.152128500865645</v>
      </c>
    </row>
    <row r="13" spans="2:31" x14ac:dyDescent="0.35">
      <c r="B13" s="18" t="s">
        <v>58</v>
      </c>
      <c r="C13" s="19">
        <v>0.124927471384427</v>
      </c>
      <c r="D13" s="19">
        <v>8.9994235191438093E-2</v>
      </c>
      <c r="E13" s="19">
        <v>0.15913783240197199</v>
      </c>
      <c r="F13" s="19"/>
      <c r="G13" s="19">
        <v>0.106423257939675</v>
      </c>
      <c r="H13" s="19">
        <v>0.118108444760266</v>
      </c>
      <c r="I13" s="19">
        <v>0.162444027416356</v>
      </c>
      <c r="J13" s="19">
        <v>0.128338372411337</v>
      </c>
      <c r="K13" s="19">
        <v>0.14727852775182301</v>
      </c>
      <c r="L13" s="19">
        <v>8.5842762689132504E-2</v>
      </c>
      <c r="M13" s="19"/>
      <c r="N13" s="19">
        <v>7.9084934512514193E-2</v>
      </c>
      <c r="O13" s="19">
        <v>0.143666091431843</v>
      </c>
      <c r="P13" s="19">
        <v>0.12538289739498601</v>
      </c>
      <c r="Q13" s="19">
        <v>0.17692534398392801</v>
      </c>
      <c r="R13" s="19"/>
      <c r="S13" s="19">
        <v>0.119402227868232</v>
      </c>
      <c r="T13" s="19">
        <v>0.109351838582175</v>
      </c>
      <c r="U13" s="19">
        <v>0.16084362425760099</v>
      </c>
      <c r="V13" s="19"/>
      <c r="W13" s="19">
        <v>0.112873169290771</v>
      </c>
      <c r="X13" s="19">
        <v>9.5605048102097995E-2</v>
      </c>
      <c r="Y13" s="19">
        <v>8.6273371373577004E-2</v>
      </c>
      <c r="Z13" s="19">
        <v>0.28310801860728402</v>
      </c>
      <c r="AA13" s="19">
        <v>0.189925623981614</v>
      </c>
      <c r="AB13" s="19"/>
      <c r="AC13" s="19">
        <v>0.113805838874192</v>
      </c>
      <c r="AD13" s="19">
        <v>0.110911923288256</v>
      </c>
      <c r="AE13" s="19">
        <v>0.10771228705984601</v>
      </c>
    </row>
    <row r="14" spans="2:31" x14ac:dyDescent="0.35">
      <c r="B14" s="16"/>
    </row>
    <row r="15" spans="2:31" x14ac:dyDescent="0.35">
      <c r="B15" t="s">
        <v>61</v>
      </c>
    </row>
    <row r="16" spans="2:31" x14ac:dyDescent="0.35">
      <c r="B16" t="s">
        <v>62</v>
      </c>
    </row>
    <row r="18" spans="2:2" x14ac:dyDescent="0.35">
      <c r="B18"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E18"/>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201</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58" x14ac:dyDescent="0.35">
      <c r="B9" s="18" t="s">
        <v>197</v>
      </c>
      <c r="C9" s="17">
        <v>0.31894334623258402</v>
      </c>
      <c r="D9" s="17">
        <v>0.32648990462520699</v>
      </c>
      <c r="E9" s="17">
        <v>0.30944457953776699</v>
      </c>
      <c r="F9" s="17"/>
      <c r="G9" s="17">
        <v>0.35165072590572299</v>
      </c>
      <c r="H9" s="17">
        <v>0.44008167312170599</v>
      </c>
      <c r="I9" s="17">
        <v>0.383089294939577</v>
      </c>
      <c r="J9" s="17">
        <v>0.291438484954676</v>
      </c>
      <c r="K9" s="17">
        <v>0.25609538368439999</v>
      </c>
      <c r="L9" s="17">
        <v>0.24090109207455701</v>
      </c>
      <c r="M9" s="17"/>
      <c r="N9" s="17">
        <v>0.299176756227158</v>
      </c>
      <c r="O9" s="17">
        <v>0.32867889882254803</v>
      </c>
      <c r="P9" s="17">
        <v>0.36321174051417998</v>
      </c>
      <c r="Q9" s="17">
        <v>0.310141529753862</v>
      </c>
      <c r="R9" s="17"/>
      <c r="S9" s="17">
        <v>0.241371115558666</v>
      </c>
      <c r="T9" s="17">
        <v>0.35086006008846199</v>
      </c>
      <c r="U9" s="17">
        <v>0.407807725117311</v>
      </c>
      <c r="V9" s="17"/>
      <c r="W9" s="17">
        <v>0.27740245929846702</v>
      </c>
      <c r="X9" s="17">
        <v>0.36289675562831902</v>
      </c>
      <c r="Y9" s="17">
        <v>0.28676648046044101</v>
      </c>
      <c r="Z9" s="17">
        <v>0.30244420572306102</v>
      </c>
      <c r="AA9" s="17">
        <v>0.37720731092783999</v>
      </c>
      <c r="AB9" s="17"/>
      <c r="AC9" s="17">
        <v>0.34610501436069302</v>
      </c>
      <c r="AD9" s="17">
        <v>0.33781910175317198</v>
      </c>
      <c r="AE9" s="17">
        <v>0.40247914165395099</v>
      </c>
    </row>
    <row r="10" spans="2:31" ht="87" x14ac:dyDescent="0.35">
      <c r="B10" s="18" t="s">
        <v>198</v>
      </c>
      <c r="C10" s="17">
        <v>0.36098233265496699</v>
      </c>
      <c r="D10" s="17">
        <v>0.38983722457720299</v>
      </c>
      <c r="E10" s="17">
        <v>0.33371977281374399</v>
      </c>
      <c r="F10" s="17"/>
      <c r="G10" s="17">
        <v>0.42469120662374898</v>
      </c>
      <c r="H10" s="17">
        <v>0.34193760099996101</v>
      </c>
      <c r="I10" s="17">
        <v>0.328204334715687</v>
      </c>
      <c r="J10" s="17">
        <v>0.34689871096411901</v>
      </c>
      <c r="K10" s="17">
        <v>0.354138066120263</v>
      </c>
      <c r="L10" s="17">
        <v>0.37470944885452201</v>
      </c>
      <c r="M10" s="17"/>
      <c r="N10" s="17">
        <v>0.40862103974212199</v>
      </c>
      <c r="O10" s="17">
        <v>0.34272899379062599</v>
      </c>
      <c r="P10" s="17">
        <v>0.35067983092388799</v>
      </c>
      <c r="Q10" s="17">
        <v>0.32092594668663099</v>
      </c>
      <c r="R10" s="17"/>
      <c r="S10" s="17">
        <v>0.364725478596087</v>
      </c>
      <c r="T10" s="17">
        <v>0.37125597074752298</v>
      </c>
      <c r="U10" s="17">
        <v>0.283790569743744</v>
      </c>
      <c r="V10" s="17"/>
      <c r="W10" s="17">
        <v>0.328530856500517</v>
      </c>
      <c r="X10" s="17">
        <v>0.37299440624875702</v>
      </c>
      <c r="Y10" s="17">
        <v>0.36554517772504802</v>
      </c>
      <c r="Z10" s="17">
        <v>0.39543850565723798</v>
      </c>
      <c r="AA10" s="17">
        <v>0.33794215348988799</v>
      </c>
      <c r="AB10" s="17"/>
      <c r="AC10" s="17">
        <v>0.32889156391150398</v>
      </c>
      <c r="AD10" s="17">
        <v>0.39373104715732699</v>
      </c>
      <c r="AE10" s="17">
        <v>0.298385519051307</v>
      </c>
    </row>
    <row r="11" spans="2:31" ht="58" x14ac:dyDescent="0.35">
      <c r="B11" s="18" t="s">
        <v>199</v>
      </c>
      <c r="C11" s="17">
        <v>0.163791487480065</v>
      </c>
      <c r="D11" s="17">
        <v>0.157555720849544</v>
      </c>
      <c r="E11" s="17">
        <v>0.17072761016784799</v>
      </c>
      <c r="F11" s="17"/>
      <c r="G11" s="17">
        <v>0.141137736117978</v>
      </c>
      <c r="H11" s="17">
        <v>0.10405564730166</v>
      </c>
      <c r="I11" s="17">
        <v>0.12933974209896701</v>
      </c>
      <c r="J11" s="17">
        <v>0.140982097447474</v>
      </c>
      <c r="K11" s="17">
        <v>0.17477253897358</v>
      </c>
      <c r="L11" s="17">
        <v>0.249840333842693</v>
      </c>
      <c r="M11" s="17"/>
      <c r="N11" s="17">
        <v>0.192321285578433</v>
      </c>
      <c r="O11" s="17">
        <v>0.137666565230291</v>
      </c>
      <c r="P11" s="17">
        <v>0.15407769940251101</v>
      </c>
      <c r="Q11" s="17">
        <v>0.142686556624851</v>
      </c>
      <c r="R11" s="17"/>
      <c r="S11" s="17">
        <v>0.18678556321209</v>
      </c>
      <c r="T11" s="17">
        <v>0.15944398696154299</v>
      </c>
      <c r="U11" s="17">
        <v>0.14042236880745301</v>
      </c>
      <c r="V11" s="17"/>
      <c r="W11" s="17">
        <v>0.21456149286104201</v>
      </c>
      <c r="X11" s="17">
        <v>0.14032263406019599</v>
      </c>
      <c r="Y11" s="17">
        <v>0.21127781930329301</v>
      </c>
      <c r="Z11" s="17">
        <v>0.23262004777852899</v>
      </c>
      <c r="AA11" s="17">
        <v>8.7386570068451602E-2</v>
      </c>
      <c r="AB11" s="17"/>
      <c r="AC11" s="17">
        <v>0.19961462781129499</v>
      </c>
      <c r="AD11" s="17">
        <v>0.13828429813995499</v>
      </c>
      <c r="AE11" s="17">
        <v>0.163246659433363</v>
      </c>
    </row>
    <row r="12" spans="2:31" ht="43.5" x14ac:dyDescent="0.35">
      <c r="B12" s="18" t="s">
        <v>200</v>
      </c>
      <c r="C12" s="17">
        <v>9.18682370148413E-2</v>
      </c>
      <c r="D12" s="17">
        <v>7.8342390645122204E-2</v>
      </c>
      <c r="E12" s="17">
        <v>0.10536916530731399</v>
      </c>
      <c r="F12" s="17"/>
      <c r="G12" s="17">
        <v>2.98786582339052E-2</v>
      </c>
      <c r="H12" s="17">
        <v>5.4870856196539801E-2</v>
      </c>
      <c r="I12" s="17">
        <v>0.10041828257982501</v>
      </c>
      <c r="J12" s="17">
        <v>0.12820500761273301</v>
      </c>
      <c r="K12" s="17">
        <v>0.12942138489468</v>
      </c>
      <c r="L12" s="17">
        <v>9.1206307750013996E-2</v>
      </c>
      <c r="M12" s="17"/>
      <c r="N12" s="17">
        <v>6.6178356973451605E-2</v>
      </c>
      <c r="O12" s="17">
        <v>0.112157501802746</v>
      </c>
      <c r="P12" s="17">
        <v>7.6649435222668594E-2</v>
      </c>
      <c r="Q12" s="17">
        <v>0.124393505704765</v>
      </c>
      <c r="R12" s="17"/>
      <c r="S12" s="17">
        <v>0.14704010791838601</v>
      </c>
      <c r="T12" s="17">
        <v>5.9795248627879799E-2</v>
      </c>
      <c r="U12" s="17">
        <v>9.0844447171195594E-2</v>
      </c>
      <c r="V12" s="17"/>
      <c r="W12" s="17">
        <v>0.119930105433751</v>
      </c>
      <c r="X12" s="17">
        <v>6.6660943178631499E-2</v>
      </c>
      <c r="Y12" s="17">
        <v>0.11121968090407799</v>
      </c>
      <c r="Z12" s="17">
        <v>6.9497240841171107E-2</v>
      </c>
      <c r="AA12" s="17">
        <v>0.105730659272206</v>
      </c>
      <c r="AB12" s="17"/>
      <c r="AC12" s="17">
        <v>8.0610442550973799E-2</v>
      </c>
      <c r="AD12" s="17">
        <v>6.9161785589827204E-2</v>
      </c>
      <c r="AE12" s="17">
        <v>0.12166238624355701</v>
      </c>
    </row>
    <row r="13" spans="2:31" x14ac:dyDescent="0.35">
      <c r="B13" s="18" t="s">
        <v>58</v>
      </c>
      <c r="C13" s="19">
        <v>6.4414596617543105E-2</v>
      </c>
      <c r="D13" s="19">
        <v>4.7774759302923499E-2</v>
      </c>
      <c r="E13" s="19">
        <v>8.0738872173326398E-2</v>
      </c>
      <c r="F13" s="19"/>
      <c r="G13" s="19">
        <v>5.2641673118645801E-2</v>
      </c>
      <c r="H13" s="19">
        <v>5.9054222380132998E-2</v>
      </c>
      <c r="I13" s="19">
        <v>5.8948345665943702E-2</v>
      </c>
      <c r="J13" s="19">
        <v>9.2475699020997296E-2</v>
      </c>
      <c r="K13" s="19">
        <v>8.55726263270771E-2</v>
      </c>
      <c r="L13" s="19">
        <v>4.3342817478214703E-2</v>
      </c>
      <c r="M13" s="19"/>
      <c r="N13" s="19">
        <v>3.37025614788352E-2</v>
      </c>
      <c r="O13" s="19">
        <v>7.8768040353788801E-2</v>
      </c>
      <c r="P13" s="19">
        <v>5.5381293936752202E-2</v>
      </c>
      <c r="Q13" s="19">
        <v>0.101852461229891</v>
      </c>
      <c r="R13" s="19"/>
      <c r="S13" s="19">
        <v>6.00777347147715E-2</v>
      </c>
      <c r="T13" s="19">
        <v>5.86447335745926E-2</v>
      </c>
      <c r="U13" s="19">
        <v>7.7134889160296205E-2</v>
      </c>
      <c r="V13" s="19"/>
      <c r="W13" s="19">
        <v>5.95750859062225E-2</v>
      </c>
      <c r="X13" s="19">
        <v>5.7125260884096501E-2</v>
      </c>
      <c r="Y13" s="19">
        <v>2.5190841607140298E-2</v>
      </c>
      <c r="Z13" s="19">
        <v>0</v>
      </c>
      <c r="AA13" s="19">
        <v>9.1733306241615395E-2</v>
      </c>
      <c r="AB13" s="19"/>
      <c r="AC13" s="19">
        <v>4.4778351365533701E-2</v>
      </c>
      <c r="AD13" s="19">
        <v>6.1003767359719199E-2</v>
      </c>
      <c r="AE13" s="19">
        <v>1.42262936178221E-2</v>
      </c>
    </row>
    <row r="14" spans="2:31" x14ac:dyDescent="0.35">
      <c r="B14" s="16"/>
    </row>
    <row r="15" spans="2:31" x14ac:dyDescent="0.35">
      <c r="B15" t="s">
        <v>61</v>
      </c>
    </row>
    <row r="16" spans="2:31" x14ac:dyDescent="0.35">
      <c r="B16" t="s">
        <v>62</v>
      </c>
    </row>
    <row r="18" spans="2:2" x14ac:dyDescent="0.35">
      <c r="B18"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E18"/>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206</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43.5" x14ac:dyDescent="0.35">
      <c r="B9" s="18" t="s">
        <v>202</v>
      </c>
      <c r="C9" s="17">
        <v>0.42849471595119498</v>
      </c>
      <c r="D9" s="17">
        <v>0.42243060321167097</v>
      </c>
      <c r="E9" s="17">
        <v>0.43268182378888598</v>
      </c>
      <c r="F9" s="17"/>
      <c r="G9" s="17">
        <v>0.387505115786409</v>
      </c>
      <c r="H9" s="17">
        <v>0.48508309804323302</v>
      </c>
      <c r="I9" s="17">
        <v>0.52584406034855502</v>
      </c>
      <c r="J9" s="17">
        <v>0.41277116342017101</v>
      </c>
      <c r="K9" s="17">
        <v>0.39674183409420199</v>
      </c>
      <c r="L9" s="17">
        <v>0.37460734503548898</v>
      </c>
      <c r="M9" s="17"/>
      <c r="N9" s="17">
        <v>0.43675068096117398</v>
      </c>
      <c r="O9" s="17">
        <v>0.455898205796124</v>
      </c>
      <c r="P9" s="17">
        <v>0.44204776000978102</v>
      </c>
      <c r="Q9" s="17">
        <v>0.37474473985329998</v>
      </c>
      <c r="R9" s="17"/>
      <c r="S9" s="17">
        <v>0.33712994022653398</v>
      </c>
      <c r="T9" s="17">
        <v>0.49237256504375498</v>
      </c>
      <c r="U9" s="17">
        <v>0.45876488263190002</v>
      </c>
      <c r="V9" s="17"/>
      <c r="W9" s="17">
        <v>0.38643732227338001</v>
      </c>
      <c r="X9" s="17">
        <v>0.48450984335913799</v>
      </c>
      <c r="Y9" s="17">
        <v>0.411233358010824</v>
      </c>
      <c r="Z9" s="17">
        <v>0.24716409675506901</v>
      </c>
      <c r="AA9" s="17">
        <v>0.41147297863315901</v>
      </c>
      <c r="AB9" s="17"/>
      <c r="AC9" s="17">
        <v>0.43331680154626601</v>
      </c>
      <c r="AD9" s="17">
        <v>0.46684623114064</v>
      </c>
      <c r="AE9" s="17">
        <v>0.54660507611924003</v>
      </c>
    </row>
    <row r="10" spans="2:31" ht="58" x14ac:dyDescent="0.35">
      <c r="B10" s="18" t="s">
        <v>203</v>
      </c>
      <c r="C10" s="17">
        <v>0.30659548274902698</v>
      </c>
      <c r="D10" s="17">
        <v>0.30587319860989098</v>
      </c>
      <c r="E10" s="17">
        <v>0.30735923109562002</v>
      </c>
      <c r="F10" s="17"/>
      <c r="G10" s="17">
        <v>0.338474967029184</v>
      </c>
      <c r="H10" s="17">
        <v>0.33909456845425201</v>
      </c>
      <c r="I10" s="17">
        <v>0.24538390124411799</v>
      </c>
      <c r="J10" s="17">
        <v>0.35363767531275297</v>
      </c>
      <c r="K10" s="17">
        <v>0.29977253897358003</v>
      </c>
      <c r="L10" s="17">
        <v>0.29591597576086498</v>
      </c>
      <c r="M10" s="17"/>
      <c r="N10" s="17">
        <v>0.33086640388953897</v>
      </c>
      <c r="O10" s="17">
        <v>0.284700840767241</v>
      </c>
      <c r="P10" s="17">
        <v>0.31557400576487499</v>
      </c>
      <c r="Q10" s="17">
        <v>0.29880854912218902</v>
      </c>
      <c r="R10" s="17"/>
      <c r="S10" s="17">
        <v>0.34767966097160802</v>
      </c>
      <c r="T10" s="17">
        <v>0.27785163350618802</v>
      </c>
      <c r="U10" s="17">
        <v>0.31172344423779702</v>
      </c>
      <c r="V10" s="17"/>
      <c r="W10" s="17">
        <v>0.32499379361999498</v>
      </c>
      <c r="X10" s="17">
        <v>0.28357604145894599</v>
      </c>
      <c r="Y10" s="17">
        <v>0.35686924297774297</v>
      </c>
      <c r="Z10" s="17">
        <v>0.57414042581103297</v>
      </c>
      <c r="AA10" s="17">
        <v>0.294248643329733</v>
      </c>
      <c r="AB10" s="17"/>
      <c r="AC10" s="17">
        <v>0.29716649001747703</v>
      </c>
      <c r="AD10" s="17">
        <v>0.29886424422591501</v>
      </c>
      <c r="AE10" s="17">
        <v>0.28779165217220198</v>
      </c>
    </row>
    <row r="11" spans="2:31" ht="58" x14ac:dyDescent="0.35">
      <c r="B11" s="18" t="s">
        <v>204</v>
      </c>
      <c r="C11" s="17">
        <v>7.9519946292995899E-2</v>
      </c>
      <c r="D11" s="17">
        <v>9.1344600468659096E-2</v>
      </c>
      <c r="E11" s="17">
        <v>6.8653988214669698E-2</v>
      </c>
      <c r="F11" s="17"/>
      <c r="G11" s="17">
        <v>0.145973556062375</v>
      </c>
      <c r="H11" s="17">
        <v>7.1766686200855398E-2</v>
      </c>
      <c r="I11" s="17">
        <v>8.3925860099226701E-2</v>
      </c>
      <c r="J11" s="17">
        <v>4.9740696483419701E-2</v>
      </c>
      <c r="K11" s="17">
        <v>4.6853549590197198E-2</v>
      </c>
      <c r="L11" s="17">
        <v>8.5944866508166004E-2</v>
      </c>
      <c r="M11" s="17"/>
      <c r="N11" s="17">
        <v>7.2321502717046404E-2</v>
      </c>
      <c r="O11" s="17">
        <v>7.2000439080176795E-2</v>
      </c>
      <c r="P11" s="17">
        <v>0.11765555209610699</v>
      </c>
      <c r="Q11" s="17">
        <v>7.5260062492511506E-2</v>
      </c>
      <c r="R11" s="17"/>
      <c r="S11" s="17">
        <v>9.0979182946439197E-2</v>
      </c>
      <c r="T11" s="17">
        <v>6.2926248448683803E-2</v>
      </c>
      <c r="U11" s="17">
        <v>6.6050572947531402E-2</v>
      </c>
      <c r="V11" s="17"/>
      <c r="W11" s="17">
        <v>6.99768234434925E-2</v>
      </c>
      <c r="X11" s="17">
        <v>9.3198496934510003E-2</v>
      </c>
      <c r="Y11" s="17">
        <v>0.16323952259309801</v>
      </c>
      <c r="Z11" s="17">
        <v>0</v>
      </c>
      <c r="AA11" s="17">
        <v>6.4746707651080204E-2</v>
      </c>
      <c r="AB11" s="17"/>
      <c r="AC11" s="17">
        <v>7.3738613034029593E-2</v>
      </c>
      <c r="AD11" s="17">
        <v>0.10063165105734501</v>
      </c>
      <c r="AE11" s="17">
        <v>8.5785049499855798E-2</v>
      </c>
    </row>
    <row r="12" spans="2:31" ht="58" x14ac:dyDescent="0.35">
      <c r="B12" s="18" t="s">
        <v>205</v>
      </c>
      <c r="C12" s="17">
        <v>8.2356677774879303E-2</v>
      </c>
      <c r="D12" s="17">
        <v>9.7804200121537802E-2</v>
      </c>
      <c r="E12" s="17">
        <v>6.8035393621030199E-2</v>
      </c>
      <c r="F12" s="17"/>
      <c r="G12" s="17">
        <v>4.9083851444063499E-2</v>
      </c>
      <c r="H12" s="17">
        <v>3.0948627462921399E-2</v>
      </c>
      <c r="I12" s="17">
        <v>6.31311714641897E-2</v>
      </c>
      <c r="J12" s="17">
        <v>6.4719652834837701E-2</v>
      </c>
      <c r="K12" s="17">
        <v>0.13242617591727401</v>
      </c>
      <c r="L12" s="17">
        <v>0.116976953149058</v>
      </c>
      <c r="M12" s="17"/>
      <c r="N12" s="17">
        <v>9.9051129606465296E-2</v>
      </c>
      <c r="O12" s="17">
        <v>7.8587433259142997E-2</v>
      </c>
      <c r="P12" s="17">
        <v>2.94881127382161E-2</v>
      </c>
      <c r="Q12" s="17">
        <v>9.1504120528429794E-2</v>
      </c>
      <c r="R12" s="17"/>
      <c r="S12" s="17">
        <v>0.12914629863441901</v>
      </c>
      <c r="T12" s="17">
        <v>5.6816026437796999E-2</v>
      </c>
      <c r="U12" s="17">
        <v>7.4979639088079697E-2</v>
      </c>
      <c r="V12" s="17"/>
      <c r="W12" s="17">
        <v>0.121394850611403</v>
      </c>
      <c r="X12" s="17">
        <v>5.6744466172135397E-2</v>
      </c>
      <c r="Y12" s="17">
        <v>1.40896890283667E-2</v>
      </c>
      <c r="Z12" s="17">
        <v>0.109198236592727</v>
      </c>
      <c r="AA12" s="17">
        <v>6.8234523921042803E-2</v>
      </c>
      <c r="AB12" s="17"/>
      <c r="AC12" s="17">
        <v>9.8705135773553304E-2</v>
      </c>
      <c r="AD12" s="17">
        <v>5.9926162793250901E-2</v>
      </c>
      <c r="AE12" s="17">
        <v>1.81844691083697E-2</v>
      </c>
    </row>
    <row r="13" spans="2:31" x14ac:dyDescent="0.35">
      <c r="B13" s="18" t="s">
        <v>96</v>
      </c>
      <c r="C13" s="19">
        <v>0.103033177231903</v>
      </c>
      <c r="D13" s="19">
        <v>8.2547397588240895E-2</v>
      </c>
      <c r="E13" s="19">
        <v>0.12326956327979401</v>
      </c>
      <c r="F13" s="19"/>
      <c r="G13" s="19">
        <v>7.8962509677968695E-2</v>
      </c>
      <c r="H13" s="19">
        <v>7.3107019838738796E-2</v>
      </c>
      <c r="I13" s="19">
        <v>8.1715006843910601E-2</v>
      </c>
      <c r="J13" s="19">
        <v>0.119130811948819</v>
      </c>
      <c r="K13" s="19">
        <v>0.124205901424746</v>
      </c>
      <c r="L13" s="19">
        <v>0.12655485954642301</v>
      </c>
      <c r="M13" s="19"/>
      <c r="N13" s="19">
        <v>6.1010282825775697E-2</v>
      </c>
      <c r="O13" s="19">
        <v>0.10881308109731599</v>
      </c>
      <c r="P13" s="19">
        <v>9.5234569391021803E-2</v>
      </c>
      <c r="Q13" s="19">
        <v>0.15968252800357</v>
      </c>
      <c r="R13" s="19"/>
      <c r="S13" s="19">
        <v>9.5064917221000203E-2</v>
      </c>
      <c r="T13" s="19">
        <v>0.110033526563576</v>
      </c>
      <c r="U13" s="19">
        <v>8.8481461094692196E-2</v>
      </c>
      <c r="V13" s="19"/>
      <c r="W13" s="19">
        <v>9.7197210051729002E-2</v>
      </c>
      <c r="X13" s="19">
        <v>8.1971152075270406E-2</v>
      </c>
      <c r="Y13" s="19">
        <v>5.4568187389968E-2</v>
      </c>
      <c r="Z13" s="19">
        <v>6.9497240841171107E-2</v>
      </c>
      <c r="AA13" s="19">
        <v>0.161297146464984</v>
      </c>
      <c r="AB13" s="19"/>
      <c r="AC13" s="19">
        <v>9.7072959628674294E-2</v>
      </c>
      <c r="AD13" s="19">
        <v>7.3731710782848403E-2</v>
      </c>
      <c r="AE13" s="19">
        <v>6.1633753100331798E-2</v>
      </c>
    </row>
    <row r="14" spans="2:31" x14ac:dyDescent="0.35">
      <c r="B14" s="16"/>
    </row>
    <row r="15" spans="2:31" x14ac:dyDescent="0.35">
      <c r="B15" t="s">
        <v>61</v>
      </c>
    </row>
    <row r="16" spans="2:31" x14ac:dyDescent="0.35">
      <c r="B16" t="s">
        <v>62</v>
      </c>
    </row>
    <row r="18" spans="2:2" x14ac:dyDescent="0.35">
      <c r="B18"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E20"/>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212</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43.5" x14ac:dyDescent="0.35">
      <c r="B9" s="18" t="s">
        <v>207</v>
      </c>
      <c r="C9" s="17">
        <v>0.52243159422724605</v>
      </c>
      <c r="D9" s="17">
        <v>0.54812768842433701</v>
      </c>
      <c r="E9" s="17">
        <v>0.49721225980042699</v>
      </c>
      <c r="F9" s="17"/>
      <c r="G9" s="17">
        <v>0.50232201534506404</v>
      </c>
      <c r="H9" s="17">
        <v>0.53031003305325597</v>
      </c>
      <c r="I9" s="17">
        <v>0.503316279882974</v>
      </c>
      <c r="J9" s="17">
        <v>0.53638720683807095</v>
      </c>
      <c r="K9" s="17">
        <v>0.54985834061279104</v>
      </c>
      <c r="L9" s="17">
        <v>0.51283427079000499</v>
      </c>
      <c r="M9" s="17"/>
      <c r="N9" s="17">
        <v>0.58171840739875402</v>
      </c>
      <c r="O9" s="17">
        <v>0.56141359424325199</v>
      </c>
      <c r="P9" s="17">
        <v>0.45405528786431698</v>
      </c>
      <c r="Q9" s="17">
        <v>0.45142424659511998</v>
      </c>
      <c r="R9" s="17"/>
      <c r="S9" s="17">
        <v>0.50690240089182903</v>
      </c>
      <c r="T9" s="17">
        <v>0.56954318949008598</v>
      </c>
      <c r="U9" s="17">
        <v>0.45888082632689098</v>
      </c>
      <c r="V9" s="17"/>
      <c r="W9" s="17">
        <v>0.51051004477444994</v>
      </c>
      <c r="X9" s="17">
        <v>0.56832343060984203</v>
      </c>
      <c r="Y9" s="17">
        <v>0.51685876638980499</v>
      </c>
      <c r="Z9" s="17">
        <v>0.50599228087332704</v>
      </c>
      <c r="AA9" s="17">
        <v>0.41919856428098901</v>
      </c>
      <c r="AB9" s="17"/>
      <c r="AC9" s="17">
        <v>0.55604134423479001</v>
      </c>
      <c r="AD9" s="17">
        <v>0.54888731002074898</v>
      </c>
      <c r="AE9" s="17">
        <v>0.49478042875120198</v>
      </c>
    </row>
    <row r="10" spans="2:31" x14ac:dyDescent="0.35">
      <c r="B10" s="18" t="s">
        <v>208</v>
      </c>
      <c r="C10" s="17">
        <v>0.456535436469792</v>
      </c>
      <c r="D10" s="17">
        <v>0.47077893960855299</v>
      </c>
      <c r="E10" s="17">
        <v>0.44383572805282101</v>
      </c>
      <c r="F10" s="17"/>
      <c r="G10" s="17">
        <v>0.39125472671526101</v>
      </c>
      <c r="H10" s="17">
        <v>0.440144817940259</v>
      </c>
      <c r="I10" s="17">
        <v>0.40585595611754399</v>
      </c>
      <c r="J10" s="17">
        <v>0.45655523285321098</v>
      </c>
      <c r="K10" s="17">
        <v>0.49778930755265999</v>
      </c>
      <c r="L10" s="17">
        <v>0.51462211914363198</v>
      </c>
      <c r="M10" s="17"/>
      <c r="N10" s="17">
        <v>0.50301808126508596</v>
      </c>
      <c r="O10" s="17">
        <v>0.46711644390158102</v>
      </c>
      <c r="P10" s="17">
        <v>0.443143696629206</v>
      </c>
      <c r="Q10" s="17">
        <v>0.40067186438306401</v>
      </c>
      <c r="R10" s="17"/>
      <c r="S10" s="17">
        <v>0.49311498452594199</v>
      </c>
      <c r="T10" s="17">
        <v>0.451539196870413</v>
      </c>
      <c r="U10" s="17">
        <v>0.430136533934254</v>
      </c>
      <c r="V10" s="17"/>
      <c r="W10" s="17">
        <v>0.51453617419831799</v>
      </c>
      <c r="X10" s="17">
        <v>0.481682746412742</v>
      </c>
      <c r="Y10" s="17">
        <v>0.33039053482863201</v>
      </c>
      <c r="Z10" s="17">
        <v>0.33703258895191501</v>
      </c>
      <c r="AA10" s="17">
        <v>0.40406452732930198</v>
      </c>
      <c r="AB10" s="17"/>
      <c r="AC10" s="17">
        <v>0.48669394147404899</v>
      </c>
      <c r="AD10" s="17">
        <v>0.42157487957839401</v>
      </c>
      <c r="AE10" s="17">
        <v>0.477225669888036</v>
      </c>
    </row>
    <row r="11" spans="2:31" ht="43.5" x14ac:dyDescent="0.35">
      <c r="B11" s="18" t="s">
        <v>209</v>
      </c>
      <c r="C11" s="17">
        <v>0.454295058170545</v>
      </c>
      <c r="D11" s="17">
        <v>0.48126557087496302</v>
      </c>
      <c r="E11" s="17">
        <v>0.42524921445397401</v>
      </c>
      <c r="F11" s="17"/>
      <c r="G11" s="17">
        <v>0.453376250468432</v>
      </c>
      <c r="H11" s="17">
        <v>0.47537603203816298</v>
      </c>
      <c r="I11" s="17">
        <v>0.502210853255316</v>
      </c>
      <c r="J11" s="17">
        <v>0.43580488061289302</v>
      </c>
      <c r="K11" s="17">
        <v>0.44050479102259399</v>
      </c>
      <c r="L11" s="17">
        <v>0.42425868366091501</v>
      </c>
      <c r="M11" s="17"/>
      <c r="N11" s="17">
        <v>0.49147807337253102</v>
      </c>
      <c r="O11" s="17">
        <v>0.46287787188861002</v>
      </c>
      <c r="P11" s="17">
        <v>0.42698196340419498</v>
      </c>
      <c r="Q11" s="17">
        <v>0.40499910866713501</v>
      </c>
      <c r="R11" s="17"/>
      <c r="S11" s="17">
        <v>0.39899162022114398</v>
      </c>
      <c r="T11" s="17">
        <v>0.52473151473895996</v>
      </c>
      <c r="U11" s="17">
        <v>0.39645481196803101</v>
      </c>
      <c r="V11" s="17"/>
      <c r="W11" s="17">
        <v>0.42968968242247502</v>
      </c>
      <c r="X11" s="17">
        <v>0.48107179186354299</v>
      </c>
      <c r="Y11" s="17">
        <v>0.65724416883034797</v>
      </c>
      <c r="Z11" s="17">
        <v>0.51886031684304001</v>
      </c>
      <c r="AA11" s="17">
        <v>0.360012352808669</v>
      </c>
      <c r="AB11" s="17"/>
      <c r="AC11" s="17">
        <v>0.42580468730493898</v>
      </c>
      <c r="AD11" s="17">
        <v>0.50541284491399296</v>
      </c>
      <c r="AE11" s="17">
        <v>0.59942048727783603</v>
      </c>
    </row>
    <row r="12" spans="2:31" ht="29" x14ac:dyDescent="0.35">
      <c r="B12" s="18" t="s">
        <v>210</v>
      </c>
      <c r="C12" s="17">
        <v>0.25641988986735598</v>
      </c>
      <c r="D12" s="17">
        <v>0.29948677485964997</v>
      </c>
      <c r="E12" s="17">
        <v>0.214924426223674</v>
      </c>
      <c r="F12" s="17"/>
      <c r="G12" s="17">
        <v>0.31712803698169001</v>
      </c>
      <c r="H12" s="17">
        <v>0.31366964081280702</v>
      </c>
      <c r="I12" s="17">
        <v>0.30457112762244798</v>
      </c>
      <c r="J12" s="17">
        <v>0.193006158883299</v>
      </c>
      <c r="K12" s="17">
        <v>0.21958699939486001</v>
      </c>
      <c r="L12" s="17">
        <v>0.21175895760632599</v>
      </c>
      <c r="M12" s="17"/>
      <c r="N12" s="17">
        <v>0.29360025743413098</v>
      </c>
      <c r="O12" s="17">
        <v>0.28503023570903302</v>
      </c>
      <c r="P12" s="17">
        <v>0.204357712797062</v>
      </c>
      <c r="Q12" s="17">
        <v>0.21353000256601201</v>
      </c>
      <c r="R12" s="17"/>
      <c r="S12" s="17">
        <v>0.22362439343945301</v>
      </c>
      <c r="T12" s="17">
        <v>0.27399101191291397</v>
      </c>
      <c r="U12" s="17">
        <v>0.27515239733827901</v>
      </c>
      <c r="V12" s="17"/>
      <c r="W12" s="17">
        <v>0.247620501232683</v>
      </c>
      <c r="X12" s="17">
        <v>0.24672913624996601</v>
      </c>
      <c r="Y12" s="17">
        <v>0.36131294027890098</v>
      </c>
      <c r="Z12" s="17">
        <v>0.23397558640189101</v>
      </c>
      <c r="AA12" s="17">
        <v>0.29154576846658198</v>
      </c>
      <c r="AB12" s="17"/>
      <c r="AC12" s="17">
        <v>0.30933334577777399</v>
      </c>
      <c r="AD12" s="17">
        <v>0.25024500574122799</v>
      </c>
      <c r="AE12" s="17">
        <v>0.42770212753324099</v>
      </c>
    </row>
    <row r="13" spans="2:31" ht="29" x14ac:dyDescent="0.35">
      <c r="B13" s="18" t="s">
        <v>211</v>
      </c>
      <c r="C13" s="17">
        <v>0.2517861621202</v>
      </c>
      <c r="D13" s="17">
        <v>0.26869104409276401</v>
      </c>
      <c r="E13" s="17">
        <v>0.23292523927056799</v>
      </c>
      <c r="F13" s="17"/>
      <c r="G13" s="17">
        <v>0.33855935090977701</v>
      </c>
      <c r="H13" s="17">
        <v>0.27847450234773902</v>
      </c>
      <c r="I13" s="17">
        <v>0.30863451306450101</v>
      </c>
      <c r="J13" s="17">
        <v>0.27412429728797699</v>
      </c>
      <c r="K13" s="17">
        <v>0.23143456020681399</v>
      </c>
      <c r="L13" s="17">
        <v>0.13454912522822901</v>
      </c>
      <c r="M13" s="17"/>
      <c r="N13" s="17">
        <v>0.27194199235147698</v>
      </c>
      <c r="O13" s="17">
        <v>0.29627798047491199</v>
      </c>
      <c r="P13" s="17">
        <v>0.22622560243037801</v>
      </c>
      <c r="Q13" s="17">
        <v>0.18810559206048599</v>
      </c>
      <c r="R13" s="17"/>
      <c r="S13" s="17">
        <v>0.20813438058207501</v>
      </c>
      <c r="T13" s="17">
        <v>0.29025907180980798</v>
      </c>
      <c r="U13" s="17">
        <v>0.21529554999651301</v>
      </c>
      <c r="V13" s="17"/>
      <c r="W13" s="17">
        <v>0.25573585280084199</v>
      </c>
      <c r="X13" s="17">
        <v>0.26001440314456797</v>
      </c>
      <c r="Y13" s="17">
        <v>0.303080806709568</v>
      </c>
      <c r="Z13" s="17">
        <v>0.42689463842886399</v>
      </c>
      <c r="AA13" s="17">
        <v>0.19235152991122201</v>
      </c>
      <c r="AB13" s="17"/>
      <c r="AC13" s="17">
        <v>0.28988051922696001</v>
      </c>
      <c r="AD13" s="17">
        <v>0.27988992984955502</v>
      </c>
      <c r="AE13" s="17">
        <v>0.276147856361318</v>
      </c>
    </row>
    <row r="14" spans="2:31" x14ac:dyDescent="0.35">
      <c r="B14" s="18" t="s">
        <v>96</v>
      </c>
      <c r="C14" s="17">
        <v>5.7757826146314799E-2</v>
      </c>
      <c r="D14" s="17">
        <v>3.0369418401387301E-2</v>
      </c>
      <c r="E14" s="17">
        <v>8.4343910365412195E-2</v>
      </c>
      <c r="F14" s="17"/>
      <c r="G14" s="17">
        <v>6.2175226440009099E-2</v>
      </c>
      <c r="H14" s="17">
        <v>3.7975026192224301E-2</v>
      </c>
      <c r="I14" s="17">
        <v>8.7869805185086594E-2</v>
      </c>
      <c r="J14" s="17">
        <v>6.1283488261218801E-2</v>
      </c>
      <c r="K14" s="17">
        <v>4.6853549590197198E-2</v>
      </c>
      <c r="L14" s="17">
        <v>4.9549234806392999E-2</v>
      </c>
      <c r="M14" s="17"/>
      <c r="N14" s="17">
        <v>4.9020264025155399E-2</v>
      </c>
      <c r="O14" s="17">
        <v>3.5427794353464201E-2</v>
      </c>
      <c r="P14" s="17">
        <v>5.65602040954339E-2</v>
      </c>
      <c r="Q14" s="17">
        <v>9.5972015610045799E-2</v>
      </c>
      <c r="R14" s="17"/>
      <c r="S14" s="17">
        <v>4.6762437326560803E-2</v>
      </c>
      <c r="T14" s="17">
        <v>4.9586881133311701E-2</v>
      </c>
      <c r="U14" s="17">
        <v>7.7200794130700606E-2</v>
      </c>
      <c r="V14" s="17"/>
      <c r="W14" s="17">
        <v>4.83271833482379E-2</v>
      </c>
      <c r="X14" s="17">
        <v>4.5275305463693502E-2</v>
      </c>
      <c r="Y14" s="17">
        <v>1.6099839259784799E-2</v>
      </c>
      <c r="Z14" s="17">
        <v>8.8833427956948902E-2</v>
      </c>
      <c r="AA14" s="17">
        <v>7.6971414936446103E-2</v>
      </c>
      <c r="AB14" s="17"/>
      <c r="AC14" s="17">
        <v>4.7952090762121098E-2</v>
      </c>
      <c r="AD14" s="17">
        <v>4.8038283295271003E-2</v>
      </c>
      <c r="AE14" s="17">
        <v>1.81844691083697E-2</v>
      </c>
    </row>
    <row r="15" spans="2:31" x14ac:dyDescent="0.35">
      <c r="B15" s="18" t="s">
        <v>80</v>
      </c>
      <c r="C15" s="19">
        <v>5.9017499001989202E-2</v>
      </c>
      <c r="D15" s="19">
        <v>6.1544757493314201E-2</v>
      </c>
      <c r="E15" s="19">
        <v>5.69414642567663E-2</v>
      </c>
      <c r="F15" s="19"/>
      <c r="G15" s="19">
        <v>3.5854389880686198E-2</v>
      </c>
      <c r="H15" s="19">
        <v>3.3791660008631097E-2</v>
      </c>
      <c r="I15" s="19">
        <v>4.5533322355933797E-2</v>
      </c>
      <c r="J15" s="19">
        <v>7.2826280039017893E-2</v>
      </c>
      <c r="K15" s="19">
        <v>7.3639263875911506E-2</v>
      </c>
      <c r="L15" s="19">
        <v>7.9738449179987694E-2</v>
      </c>
      <c r="M15" s="19"/>
      <c r="N15" s="19">
        <v>3.9566699656734601E-2</v>
      </c>
      <c r="O15" s="19">
        <v>6.1905130735272401E-2</v>
      </c>
      <c r="P15" s="19">
        <v>7.3714050431931799E-2</v>
      </c>
      <c r="Q15" s="19">
        <v>6.6143419306001594E-2</v>
      </c>
      <c r="R15" s="19"/>
      <c r="S15" s="19">
        <v>7.7946978130392697E-2</v>
      </c>
      <c r="T15" s="19">
        <v>4.4462108070826199E-2</v>
      </c>
      <c r="U15" s="19">
        <v>6.3339338907774101E-2</v>
      </c>
      <c r="V15" s="19"/>
      <c r="W15" s="19">
        <v>7.4740151618198303E-2</v>
      </c>
      <c r="X15" s="19">
        <v>4.5944425405791502E-2</v>
      </c>
      <c r="Y15" s="19">
        <v>1.2595420803570101E-2</v>
      </c>
      <c r="Z15" s="19">
        <v>0</v>
      </c>
      <c r="AA15" s="19">
        <v>6.8813726071569506E-2</v>
      </c>
      <c r="AB15" s="19"/>
      <c r="AC15" s="19">
        <v>5.8476202215670403E-2</v>
      </c>
      <c r="AD15" s="19">
        <v>5.0547567089377E-2</v>
      </c>
      <c r="AE15" s="19">
        <v>1.42262936178221E-2</v>
      </c>
    </row>
    <row r="16" spans="2:31" x14ac:dyDescent="0.35">
      <c r="B16" s="16"/>
    </row>
    <row r="17" spans="2:2" x14ac:dyDescent="0.35">
      <c r="B17" t="s">
        <v>61</v>
      </c>
    </row>
    <row r="18" spans="2:2" x14ac:dyDescent="0.35">
      <c r="B18" t="s">
        <v>62</v>
      </c>
    </row>
    <row r="20" spans="2:2" x14ac:dyDescent="0.35">
      <c r="B20"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E18"/>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217</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29" x14ac:dyDescent="0.35">
      <c r="B9" s="18" t="s">
        <v>213</v>
      </c>
      <c r="C9" s="17">
        <v>0.16352249180062001</v>
      </c>
      <c r="D9" s="17">
        <v>0.170164170869499</v>
      </c>
      <c r="E9" s="17">
        <v>0.156185640734991</v>
      </c>
      <c r="F9" s="17"/>
      <c r="G9" s="17">
        <v>0.269130394553172</v>
      </c>
      <c r="H9" s="17">
        <v>0.236379254790475</v>
      </c>
      <c r="I9" s="17">
        <v>0.23713769000381901</v>
      </c>
      <c r="J9" s="17">
        <v>0.149222089450259</v>
      </c>
      <c r="K9" s="17">
        <v>9.60035932669457E-2</v>
      </c>
      <c r="L9" s="17">
        <v>5.6700628220901599E-2</v>
      </c>
      <c r="M9" s="17"/>
      <c r="N9" s="17">
        <v>0.17452863089952</v>
      </c>
      <c r="O9" s="17">
        <v>0.15753147115895499</v>
      </c>
      <c r="P9" s="17">
        <v>0.17139180293578299</v>
      </c>
      <c r="Q9" s="17">
        <v>0.15204456317885401</v>
      </c>
      <c r="R9" s="17"/>
      <c r="S9" s="17">
        <v>9.4250371571193606E-2</v>
      </c>
      <c r="T9" s="17">
        <v>0.18218711646027799</v>
      </c>
      <c r="U9" s="17">
        <v>0.22393991354300299</v>
      </c>
      <c r="V9" s="17"/>
      <c r="W9" s="17">
        <v>0.13618348941870201</v>
      </c>
      <c r="X9" s="17">
        <v>0.18532804381092</v>
      </c>
      <c r="Y9" s="17">
        <v>0.15786600750440699</v>
      </c>
      <c r="Z9" s="17">
        <v>0.29135288158721401</v>
      </c>
      <c r="AA9" s="17">
        <v>0.218926789249339</v>
      </c>
      <c r="AB9" s="17"/>
      <c r="AC9" s="17">
        <v>0.19352262001911599</v>
      </c>
      <c r="AD9" s="17">
        <v>0.18929096787461</v>
      </c>
      <c r="AE9" s="17">
        <v>0.234286100350139</v>
      </c>
    </row>
    <row r="10" spans="2:31" ht="29" x14ac:dyDescent="0.35">
      <c r="B10" s="18" t="s">
        <v>214</v>
      </c>
      <c r="C10" s="17">
        <v>0.35805606113969102</v>
      </c>
      <c r="D10" s="17">
        <v>0.37074145356056198</v>
      </c>
      <c r="E10" s="17">
        <v>0.34579216639271398</v>
      </c>
      <c r="F10" s="17"/>
      <c r="G10" s="17">
        <v>0.40790392338578901</v>
      </c>
      <c r="H10" s="17">
        <v>0.420505175841623</v>
      </c>
      <c r="I10" s="17">
        <v>0.31159247187889599</v>
      </c>
      <c r="J10" s="17">
        <v>0.38281325071733502</v>
      </c>
      <c r="K10" s="17">
        <v>0.350510779800837</v>
      </c>
      <c r="L10" s="17">
        <v>0.31800882063362002</v>
      </c>
      <c r="M10" s="17"/>
      <c r="N10" s="17">
        <v>0.384228335470094</v>
      </c>
      <c r="O10" s="17">
        <v>0.334614172990848</v>
      </c>
      <c r="P10" s="17">
        <v>0.39758864805385602</v>
      </c>
      <c r="Q10" s="17">
        <v>0.31824875825305399</v>
      </c>
      <c r="R10" s="17"/>
      <c r="S10" s="17">
        <v>0.34299068115431702</v>
      </c>
      <c r="T10" s="17">
        <v>0.37229009191095602</v>
      </c>
      <c r="U10" s="17">
        <v>0.29886372808418199</v>
      </c>
      <c r="V10" s="17"/>
      <c r="W10" s="17">
        <v>0.320701042769722</v>
      </c>
      <c r="X10" s="17">
        <v>0.366538723620014</v>
      </c>
      <c r="Y10" s="17">
        <v>0.486772611661548</v>
      </c>
      <c r="Z10" s="17">
        <v>0.281752479983922</v>
      </c>
      <c r="AA10" s="17">
        <v>0.298743584520403</v>
      </c>
      <c r="AB10" s="17"/>
      <c r="AC10" s="17">
        <v>0.386781109054877</v>
      </c>
      <c r="AD10" s="17">
        <v>0.37777080356001702</v>
      </c>
      <c r="AE10" s="17">
        <v>0.43640883937481201</v>
      </c>
    </row>
    <row r="11" spans="2:31" ht="43.5" x14ac:dyDescent="0.35">
      <c r="B11" s="18" t="s">
        <v>215</v>
      </c>
      <c r="C11" s="17">
        <v>0.256832844597841</v>
      </c>
      <c r="D11" s="17">
        <v>0.22495445726162899</v>
      </c>
      <c r="E11" s="17">
        <v>0.28716316286156102</v>
      </c>
      <c r="F11" s="17"/>
      <c r="G11" s="17">
        <v>0.22849388741492599</v>
      </c>
      <c r="H11" s="17">
        <v>0.20108489587401701</v>
      </c>
      <c r="I11" s="17">
        <v>0.27947417283297199</v>
      </c>
      <c r="J11" s="17">
        <v>0.27847616395845398</v>
      </c>
      <c r="K11" s="17">
        <v>0.25884276978935999</v>
      </c>
      <c r="L11" s="17">
        <v>0.27624964387096601</v>
      </c>
      <c r="M11" s="17"/>
      <c r="N11" s="17">
        <v>0.246372848448485</v>
      </c>
      <c r="O11" s="17">
        <v>0.26356163800697602</v>
      </c>
      <c r="P11" s="17">
        <v>0.20660339369330299</v>
      </c>
      <c r="Q11" s="17">
        <v>0.30954392755919002</v>
      </c>
      <c r="R11" s="17"/>
      <c r="S11" s="17">
        <v>0.25058900420603297</v>
      </c>
      <c r="T11" s="17">
        <v>0.25489064883273799</v>
      </c>
      <c r="U11" s="17">
        <v>0.31975324930752302</v>
      </c>
      <c r="V11" s="17"/>
      <c r="W11" s="17">
        <v>0.245975582565086</v>
      </c>
      <c r="X11" s="17">
        <v>0.280779759392567</v>
      </c>
      <c r="Y11" s="17">
        <v>0.12657818520751599</v>
      </c>
      <c r="Z11" s="17">
        <v>0.30347282724306202</v>
      </c>
      <c r="AA11" s="17">
        <v>0.29735788203059899</v>
      </c>
      <c r="AB11" s="17"/>
      <c r="AC11" s="17">
        <v>0.19278469307259399</v>
      </c>
      <c r="AD11" s="17">
        <v>0.26991323028692099</v>
      </c>
      <c r="AE11" s="17">
        <v>0.168706531172824</v>
      </c>
    </row>
    <row r="12" spans="2:31" ht="29" x14ac:dyDescent="0.35">
      <c r="B12" s="18" t="s">
        <v>216</v>
      </c>
      <c r="C12" s="17">
        <v>0.15671551840426401</v>
      </c>
      <c r="D12" s="17">
        <v>0.195875289178321</v>
      </c>
      <c r="E12" s="17">
        <v>0.120105616737655</v>
      </c>
      <c r="F12" s="17"/>
      <c r="G12" s="17">
        <v>0</v>
      </c>
      <c r="H12" s="17">
        <v>6.8923653655145606E-2</v>
      </c>
      <c r="I12" s="17">
        <v>9.8326869680701603E-2</v>
      </c>
      <c r="J12" s="17">
        <v>0.118997447150214</v>
      </c>
      <c r="K12" s="17">
        <v>0.235147648165451</v>
      </c>
      <c r="L12" s="17">
        <v>0.31453522774539999</v>
      </c>
      <c r="M12" s="17"/>
      <c r="N12" s="17">
        <v>0.16157306049874701</v>
      </c>
      <c r="O12" s="17">
        <v>0.16720202482857699</v>
      </c>
      <c r="P12" s="17">
        <v>0.145558925271114</v>
      </c>
      <c r="Q12" s="17">
        <v>0.12753165862565299</v>
      </c>
      <c r="R12" s="17"/>
      <c r="S12" s="17">
        <v>0.26623652753620503</v>
      </c>
      <c r="T12" s="17">
        <v>0.12692866383093601</v>
      </c>
      <c r="U12" s="17">
        <v>7.6385506794241095E-2</v>
      </c>
      <c r="V12" s="17"/>
      <c r="W12" s="17">
        <v>0.25418789561310501</v>
      </c>
      <c r="X12" s="17">
        <v>9.4884802839770799E-2</v>
      </c>
      <c r="Y12" s="17">
        <v>0.214693506598163</v>
      </c>
      <c r="Z12" s="17">
        <v>0.12342181118580201</v>
      </c>
      <c r="AA12" s="17">
        <v>9.33112642256477E-2</v>
      </c>
      <c r="AB12" s="17"/>
      <c r="AC12" s="17">
        <v>0.19134423624926</v>
      </c>
      <c r="AD12" s="17">
        <v>9.2397591698402795E-2</v>
      </c>
      <c r="AE12" s="17">
        <v>0.14637223548440301</v>
      </c>
    </row>
    <row r="13" spans="2:31" x14ac:dyDescent="0.35">
      <c r="B13" s="18" t="s">
        <v>96</v>
      </c>
      <c r="C13" s="19">
        <v>6.4873084057583505E-2</v>
      </c>
      <c r="D13" s="19">
        <v>3.8264629129989298E-2</v>
      </c>
      <c r="E13" s="19">
        <v>9.0753413273078204E-2</v>
      </c>
      <c r="F13" s="19"/>
      <c r="G13" s="19">
        <v>9.4471794646113105E-2</v>
      </c>
      <c r="H13" s="19">
        <v>7.3107019838738796E-2</v>
      </c>
      <c r="I13" s="19">
        <v>7.3468795603611706E-2</v>
      </c>
      <c r="J13" s="19">
        <v>7.0491048723737196E-2</v>
      </c>
      <c r="K13" s="19">
        <v>5.9495208977405803E-2</v>
      </c>
      <c r="L13" s="19">
        <v>3.4505679529112397E-2</v>
      </c>
      <c r="M13" s="19"/>
      <c r="N13" s="19">
        <v>3.3297124683154197E-2</v>
      </c>
      <c r="O13" s="19">
        <v>7.7090693014643705E-2</v>
      </c>
      <c r="P13" s="19">
        <v>7.8857230045943999E-2</v>
      </c>
      <c r="Q13" s="19">
        <v>9.2631092383248598E-2</v>
      </c>
      <c r="R13" s="19"/>
      <c r="S13" s="19">
        <v>4.5933415532251803E-2</v>
      </c>
      <c r="T13" s="19">
        <v>6.3703478965091695E-2</v>
      </c>
      <c r="U13" s="19">
        <v>8.1057602271051604E-2</v>
      </c>
      <c r="V13" s="19"/>
      <c r="W13" s="19">
        <v>4.2951989633385097E-2</v>
      </c>
      <c r="X13" s="19">
        <v>7.2468670336727797E-2</v>
      </c>
      <c r="Y13" s="19">
        <v>1.40896890283667E-2</v>
      </c>
      <c r="Z13" s="19">
        <v>0</v>
      </c>
      <c r="AA13" s="19">
        <v>9.1660479974010306E-2</v>
      </c>
      <c r="AB13" s="19"/>
      <c r="AC13" s="19">
        <v>3.5567341604154402E-2</v>
      </c>
      <c r="AD13" s="19">
        <v>7.0627406580049207E-2</v>
      </c>
      <c r="AE13" s="19">
        <v>1.42262936178221E-2</v>
      </c>
    </row>
    <row r="14" spans="2:31" x14ac:dyDescent="0.35">
      <c r="B14" s="16"/>
    </row>
    <row r="15" spans="2:31" x14ac:dyDescent="0.35">
      <c r="B15" t="s">
        <v>61</v>
      </c>
    </row>
    <row r="16" spans="2:31" x14ac:dyDescent="0.35">
      <c r="B16" t="s">
        <v>62</v>
      </c>
    </row>
    <row r="18" spans="2:2" x14ac:dyDescent="0.35">
      <c r="B18"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E16"/>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220</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58" x14ac:dyDescent="0.35">
      <c r="B9" s="18" t="s">
        <v>218</v>
      </c>
      <c r="C9" s="17">
        <v>0.63656840939547099</v>
      </c>
      <c r="D9" s="17">
        <v>0.718077822541759</v>
      </c>
      <c r="E9" s="17">
        <v>0.556323980302874</v>
      </c>
      <c r="F9" s="17"/>
      <c r="G9" s="17">
        <v>0.53589658182098299</v>
      </c>
      <c r="H9" s="17">
        <v>0.56822191442692704</v>
      </c>
      <c r="I9" s="17">
        <v>0.63376144860959904</v>
      </c>
      <c r="J9" s="17">
        <v>0.59533546378400903</v>
      </c>
      <c r="K9" s="17">
        <v>0.71366321898888296</v>
      </c>
      <c r="L9" s="17">
        <v>0.70071253516994803</v>
      </c>
      <c r="M9" s="17"/>
      <c r="N9" s="17">
        <v>0.67829366819887704</v>
      </c>
      <c r="O9" s="17">
        <v>0.647431257055051</v>
      </c>
      <c r="P9" s="17">
        <v>0.58843385915535296</v>
      </c>
      <c r="Q9" s="17">
        <v>0.60197111600175202</v>
      </c>
      <c r="R9" s="17"/>
      <c r="S9" s="17">
        <v>0.65039561302050397</v>
      </c>
      <c r="T9" s="17">
        <v>0.70341844885596005</v>
      </c>
      <c r="U9" s="17">
        <v>0.53252231202572398</v>
      </c>
      <c r="V9" s="17"/>
      <c r="W9" s="17">
        <v>0.66911942859378104</v>
      </c>
      <c r="X9" s="17">
        <v>0.62870897880341403</v>
      </c>
      <c r="Y9" s="17">
        <v>0.74855440826592001</v>
      </c>
      <c r="Z9" s="17">
        <v>0.67719098564115998</v>
      </c>
      <c r="AA9" s="17">
        <v>0.54604780690751897</v>
      </c>
      <c r="AB9" s="17"/>
      <c r="AC9" s="17">
        <v>0.64863585031882598</v>
      </c>
      <c r="AD9" s="17">
        <v>0.62685885403908703</v>
      </c>
      <c r="AE9" s="17">
        <v>0.73237211362672505</v>
      </c>
    </row>
    <row r="10" spans="2:31" ht="58" x14ac:dyDescent="0.35">
      <c r="B10" s="18" t="s">
        <v>219</v>
      </c>
      <c r="C10" s="17">
        <v>0.18893077073349601</v>
      </c>
      <c r="D10" s="17">
        <v>0.173072340570714</v>
      </c>
      <c r="E10" s="17">
        <v>0.205236077826534</v>
      </c>
      <c r="F10" s="17"/>
      <c r="G10" s="17">
        <v>0.22849388741492599</v>
      </c>
      <c r="H10" s="17">
        <v>0.25177238588696399</v>
      </c>
      <c r="I10" s="17">
        <v>0.174873064454901</v>
      </c>
      <c r="J10" s="17">
        <v>0.18508476284059899</v>
      </c>
      <c r="K10" s="17">
        <v>0.14878092326312001</v>
      </c>
      <c r="L10" s="17">
        <v>0.175363325904553</v>
      </c>
      <c r="M10" s="17"/>
      <c r="N10" s="17">
        <v>0.17339672772752701</v>
      </c>
      <c r="O10" s="17">
        <v>0.20067554533270901</v>
      </c>
      <c r="P10" s="17">
        <v>0.23667498827469699</v>
      </c>
      <c r="Q10" s="17">
        <v>0.17356066864505801</v>
      </c>
      <c r="R10" s="17"/>
      <c r="S10" s="17">
        <v>0.22308133895513399</v>
      </c>
      <c r="T10" s="17">
        <v>0.164298815928965</v>
      </c>
      <c r="U10" s="17">
        <v>0.16688862330069601</v>
      </c>
      <c r="V10" s="17"/>
      <c r="W10" s="17">
        <v>0.19108167727006101</v>
      </c>
      <c r="X10" s="17">
        <v>0.214479302870897</v>
      </c>
      <c r="Y10" s="17">
        <v>0.20356426359371199</v>
      </c>
      <c r="Z10" s="17">
        <v>0.124777349809164</v>
      </c>
      <c r="AA10" s="17">
        <v>0.14899073623560999</v>
      </c>
      <c r="AB10" s="17"/>
      <c r="AC10" s="17">
        <v>0.22582250063242701</v>
      </c>
      <c r="AD10" s="17">
        <v>0.18178611482217599</v>
      </c>
      <c r="AE10" s="17">
        <v>0.18509422923458299</v>
      </c>
    </row>
    <row r="11" spans="2:31" x14ac:dyDescent="0.35">
      <c r="B11" s="18" t="s">
        <v>96</v>
      </c>
      <c r="C11" s="19">
        <v>0.174500819871032</v>
      </c>
      <c r="D11" s="19">
        <v>0.108849836887527</v>
      </c>
      <c r="E11" s="19">
        <v>0.238439941870591</v>
      </c>
      <c r="F11" s="19"/>
      <c r="G11" s="19">
        <v>0.235609530764091</v>
      </c>
      <c r="H11" s="19">
        <v>0.18000569968610899</v>
      </c>
      <c r="I11" s="19">
        <v>0.19136548693549901</v>
      </c>
      <c r="J11" s="19">
        <v>0.219579773375392</v>
      </c>
      <c r="K11" s="19">
        <v>0.137555857747997</v>
      </c>
      <c r="L11" s="19">
        <v>0.123924138925499</v>
      </c>
      <c r="M11" s="19"/>
      <c r="N11" s="19">
        <v>0.148309604073596</v>
      </c>
      <c r="O11" s="19">
        <v>0.15189319761223999</v>
      </c>
      <c r="P11" s="19">
        <v>0.17489115256995</v>
      </c>
      <c r="Q11" s="19">
        <v>0.22446821535319</v>
      </c>
      <c r="R11" s="19"/>
      <c r="S11" s="19">
        <v>0.12652304802436201</v>
      </c>
      <c r="T11" s="19">
        <v>0.132282735215076</v>
      </c>
      <c r="U11" s="19">
        <v>0.30058906467357999</v>
      </c>
      <c r="V11" s="19"/>
      <c r="W11" s="19">
        <v>0.13979889413615701</v>
      </c>
      <c r="X11" s="19">
        <v>0.15681171832568899</v>
      </c>
      <c r="Y11" s="19">
        <v>4.7881328140368599E-2</v>
      </c>
      <c r="Z11" s="19">
        <v>0.198031664549676</v>
      </c>
      <c r="AA11" s="19">
        <v>0.30496145685687098</v>
      </c>
      <c r="AB11" s="19"/>
      <c r="AC11" s="19">
        <v>0.12554164904874601</v>
      </c>
      <c r="AD11" s="19">
        <v>0.191355031138738</v>
      </c>
      <c r="AE11" s="19">
        <v>8.2533657138691693E-2</v>
      </c>
    </row>
    <row r="12" spans="2:31" x14ac:dyDescent="0.35">
      <c r="B12" s="16"/>
    </row>
    <row r="13" spans="2:31" x14ac:dyDescent="0.35">
      <c r="B13" t="s">
        <v>61</v>
      </c>
    </row>
    <row r="14" spans="2:31" x14ac:dyDescent="0.35">
      <c r="B14" t="s">
        <v>62</v>
      </c>
    </row>
    <row r="16" spans="2:31" x14ac:dyDescent="0.35">
      <c r="B16"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E16"/>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220</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72.5" x14ac:dyDescent="0.35">
      <c r="B9" s="18" t="s">
        <v>221</v>
      </c>
      <c r="C9" s="17">
        <v>0.56596895478637799</v>
      </c>
      <c r="D9" s="17">
        <v>0.60646166785009004</v>
      </c>
      <c r="E9" s="17">
        <v>0.52461879950091805</v>
      </c>
      <c r="F9" s="17"/>
      <c r="G9" s="17">
        <v>0.58484234669761503</v>
      </c>
      <c r="H9" s="17">
        <v>0.60619694061915097</v>
      </c>
      <c r="I9" s="17">
        <v>0.62022698494339701</v>
      </c>
      <c r="J9" s="17">
        <v>0.53185010900611396</v>
      </c>
      <c r="K9" s="17">
        <v>0.57672985653771702</v>
      </c>
      <c r="L9" s="17">
        <v>0.49168640200357999</v>
      </c>
      <c r="M9" s="17"/>
      <c r="N9" s="17">
        <v>0.643398769845827</v>
      </c>
      <c r="O9" s="17">
        <v>0.57908594605767405</v>
      </c>
      <c r="P9" s="17">
        <v>0.50523963920814896</v>
      </c>
      <c r="Q9" s="17">
        <v>0.482412683714882</v>
      </c>
      <c r="R9" s="17"/>
      <c r="S9" s="17">
        <v>0.52199678805122096</v>
      </c>
      <c r="T9" s="17">
        <v>0.62129152533495002</v>
      </c>
      <c r="U9" s="17">
        <v>0.53012908958228699</v>
      </c>
      <c r="V9" s="17"/>
      <c r="W9" s="17">
        <v>0.53570529737633299</v>
      </c>
      <c r="X9" s="17">
        <v>0.60264742837272001</v>
      </c>
      <c r="Y9" s="17">
        <v>0.68917488371616897</v>
      </c>
      <c r="Z9" s="17">
        <v>0.58835755768421105</v>
      </c>
      <c r="AA9" s="17">
        <v>0.53579824965841005</v>
      </c>
      <c r="AB9" s="17"/>
      <c r="AC9" s="17">
        <v>0.575958916682345</v>
      </c>
      <c r="AD9" s="17">
        <v>0.60360744147164103</v>
      </c>
      <c r="AE9" s="17">
        <v>0.65743073079195102</v>
      </c>
    </row>
    <row r="10" spans="2:31" ht="72.5" x14ac:dyDescent="0.35">
      <c r="B10" s="18" t="s">
        <v>222</v>
      </c>
      <c r="C10" s="17">
        <v>0.22457343180891801</v>
      </c>
      <c r="D10" s="17">
        <v>0.24255967800375799</v>
      </c>
      <c r="E10" s="17">
        <v>0.20865282226441401</v>
      </c>
      <c r="F10" s="17"/>
      <c r="G10" s="17">
        <v>0.214262600716597</v>
      </c>
      <c r="H10" s="17">
        <v>0.20961399351114701</v>
      </c>
      <c r="I10" s="17">
        <v>0.17388707818343599</v>
      </c>
      <c r="J10" s="17">
        <v>0.196494189819794</v>
      </c>
      <c r="K10" s="17">
        <v>0.25892857142857101</v>
      </c>
      <c r="L10" s="17">
        <v>0.26930245809452402</v>
      </c>
      <c r="M10" s="17"/>
      <c r="N10" s="17">
        <v>0.15014854456308999</v>
      </c>
      <c r="O10" s="17">
        <v>0.248341513949108</v>
      </c>
      <c r="P10" s="17">
        <v>0.30174705039270699</v>
      </c>
      <c r="Q10" s="17">
        <v>0.26177258650667501</v>
      </c>
      <c r="R10" s="17"/>
      <c r="S10" s="17">
        <v>0.27201390512857299</v>
      </c>
      <c r="T10" s="17">
        <v>0.21198775427837599</v>
      </c>
      <c r="U10" s="17">
        <v>0.17664346722587199</v>
      </c>
      <c r="V10" s="17"/>
      <c r="W10" s="17">
        <v>0.26398091923348099</v>
      </c>
      <c r="X10" s="17">
        <v>0.22013167095023201</v>
      </c>
      <c r="Y10" s="17">
        <v>0.21139105997423299</v>
      </c>
      <c r="Z10" s="17">
        <v>8.8833427956948902E-2</v>
      </c>
      <c r="AA10" s="17">
        <v>0.160841763428338</v>
      </c>
      <c r="AB10" s="17"/>
      <c r="AC10" s="17">
        <v>0.245925879437522</v>
      </c>
      <c r="AD10" s="17">
        <v>0.20422762421047899</v>
      </c>
      <c r="AE10" s="17">
        <v>0.22375285881505599</v>
      </c>
    </row>
    <row r="11" spans="2:31" x14ac:dyDescent="0.35">
      <c r="B11" s="18" t="s">
        <v>96</v>
      </c>
      <c r="C11" s="19">
        <v>0.20945761340470401</v>
      </c>
      <c r="D11" s="19">
        <v>0.150978654146152</v>
      </c>
      <c r="E11" s="19">
        <v>0.266728378234668</v>
      </c>
      <c r="F11" s="19"/>
      <c r="G11" s="19">
        <v>0.20089505258578799</v>
      </c>
      <c r="H11" s="19">
        <v>0.18418906586970199</v>
      </c>
      <c r="I11" s="19">
        <v>0.205885936873167</v>
      </c>
      <c r="J11" s="19">
        <v>0.27165570117409199</v>
      </c>
      <c r="K11" s="19">
        <v>0.164341572033712</v>
      </c>
      <c r="L11" s="19">
        <v>0.23901113990189601</v>
      </c>
      <c r="M11" s="19"/>
      <c r="N11" s="19">
        <v>0.20645268559108301</v>
      </c>
      <c r="O11" s="19">
        <v>0.172572539993218</v>
      </c>
      <c r="P11" s="19">
        <v>0.19301331039914399</v>
      </c>
      <c r="Q11" s="19">
        <v>0.255814729778442</v>
      </c>
      <c r="R11" s="19"/>
      <c r="S11" s="19">
        <v>0.205989306820207</v>
      </c>
      <c r="T11" s="19">
        <v>0.16672072038667399</v>
      </c>
      <c r="U11" s="19">
        <v>0.29322744319184102</v>
      </c>
      <c r="V11" s="19"/>
      <c r="W11" s="19">
        <v>0.20031378339018599</v>
      </c>
      <c r="X11" s="19">
        <v>0.17722090067704899</v>
      </c>
      <c r="Y11" s="19">
        <v>9.9434056309597896E-2</v>
      </c>
      <c r="Z11" s="19">
        <v>0.32280901435884002</v>
      </c>
      <c r="AA11" s="19">
        <v>0.303359986913252</v>
      </c>
      <c r="AB11" s="19"/>
      <c r="AC11" s="19">
        <v>0.17811520388013299</v>
      </c>
      <c r="AD11" s="19">
        <v>0.19216493431788101</v>
      </c>
      <c r="AE11" s="19">
        <v>0.118816410392993</v>
      </c>
    </row>
    <row r="12" spans="2:31" x14ac:dyDescent="0.35">
      <c r="B12" s="16"/>
    </row>
    <row r="13" spans="2:31" x14ac:dyDescent="0.35">
      <c r="B13" t="s">
        <v>61</v>
      </c>
    </row>
    <row r="14" spans="2:31" x14ac:dyDescent="0.35">
      <c r="B14" t="s">
        <v>62</v>
      </c>
    </row>
    <row r="16" spans="2:31" x14ac:dyDescent="0.35">
      <c r="B16"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E28"/>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237</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29" x14ac:dyDescent="0.35">
      <c r="B9" s="18" t="s">
        <v>223</v>
      </c>
      <c r="C9" s="17">
        <v>0.45603026159419802</v>
      </c>
      <c r="D9" s="17">
        <v>0.47093677426347602</v>
      </c>
      <c r="E9" s="17">
        <v>0.4444178494355</v>
      </c>
      <c r="F9" s="17"/>
      <c r="G9" s="17">
        <v>0.34217087527119799</v>
      </c>
      <c r="H9" s="17">
        <v>0.38259329446795298</v>
      </c>
      <c r="I9" s="17">
        <v>0.40056770369164002</v>
      </c>
      <c r="J9" s="17">
        <v>0.52366198336620495</v>
      </c>
      <c r="K9" s="17">
        <v>0.51865124143239705</v>
      </c>
      <c r="L9" s="17">
        <v>0.52524710544636199</v>
      </c>
      <c r="M9" s="17"/>
      <c r="N9" s="17">
        <v>0.479434221360521</v>
      </c>
      <c r="O9" s="17">
        <v>0.44138476311362301</v>
      </c>
      <c r="P9" s="17">
        <v>0.42077591251693103</v>
      </c>
      <c r="Q9" s="17">
        <v>0.46584480725208</v>
      </c>
      <c r="R9" s="17"/>
      <c r="S9" s="17">
        <v>0.47103682954293602</v>
      </c>
      <c r="T9" s="17">
        <v>0.50728251152415804</v>
      </c>
      <c r="U9" s="17">
        <v>0.33976728479982399</v>
      </c>
      <c r="V9" s="17"/>
      <c r="W9" s="17">
        <v>0.47047527380335302</v>
      </c>
      <c r="X9" s="17">
        <v>0.51624019847712399</v>
      </c>
      <c r="Y9" s="17">
        <v>0.45006181419765101</v>
      </c>
      <c r="Z9" s="17">
        <v>0.39543850565723798</v>
      </c>
      <c r="AA9" s="17">
        <v>0.37582859718832301</v>
      </c>
      <c r="AB9" s="17"/>
      <c r="AC9" s="17">
        <v>0.44652344039120001</v>
      </c>
      <c r="AD9" s="17">
        <v>0.50080650585480802</v>
      </c>
      <c r="AE9" s="17">
        <v>0.485529875860231</v>
      </c>
    </row>
    <row r="10" spans="2:31" ht="43.5" x14ac:dyDescent="0.35">
      <c r="B10" s="18" t="s">
        <v>224</v>
      </c>
      <c r="C10" s="17">
        <v>0.42189007981148902</v>
      </c>
      <c r="D10" s="17">
        <v>0.44212808210043503</v>
      </c>
      <c r="E10" s="17">
        <v>0.40103671904480098</v>
      </c>
      <c r="F10" s="17"/>
      <c r="G10" s="17">
        <v>0.29066911385493499</v>
      </c>
      <c r="H10" s="17">
        <v>0.35007882327865097</v>
      </c>
      <c r="I10" s="17">
        <v>0.37066025790103302</v>
      </c>
      <c r="J10" s="17">
        <v>0.46466186005739102</v>
      </c>
      <c r="K10" s="17">
        <v>0.47321428571428598</v>
      </c>
      <c r="L10" s="17">
        <v>0.523459257092735</v>
      </c>
      <c r="M10" s="17"/>
      <c r="N10" s="17">
        <v>0.46990419499837399</v>
      </c>
      <c r="O10" s="17">
        <v>0.39609907191874399</v>
      </c>
      <c r="P10" s="17">
        <v>0.39089580443904098</v>
      </c>
      <c r="Q10" s="17">
        <v>0.404415246135433</v>
      </c>
      <c r="R10" s="17"/>
      <c r="S10" s="17">
        <v>0.42319376934764003</v>
      </c>
      <c r="T10" s="17">
        <v>0.49662988235505001</v>
      </c>
      <c r="U10" s="17">
        <v>0.29219254791403299</v>
      </c>
      <c r="V10" s="17"/>
      <c r="W10" s="17">
        <v>0.44323276275739099</v>
      </c>
      <c r="X10" s="17">
        <v>0.43162326534426199</v>
      </c>
      <c r="Y10" s="17">
        <v>0.49972152645943202</v>
      </c>
      <c r="Z10" s="17">
        <v>0.58835755768421105</v>
      </c>
      <c r="AA10" s="17">
        <v>0.32664060084532398</v>
      </c>
      <c r="AB10" s="17"/>
      <c r="AC10" s="17">
        <v>0.40629367121408899</v>
      </c>
      <c r="AD10" s="17">
        <v>0.47336622356996699</v>
      </c>
      <c r="AE10" s="17">
        <v>0.48056984244260298</v>
      </c>
    </row>
    <row r="11" spans="2:31" ht="29" x14ac:dyDescent="0.35">
      <c r="B11" s="18" t="s">
        <v>225</v>
      </c>
      <c r="C11" s="17">
        <v>0.368256787461131</v>
      </c>
      <c r="D11" s="17">
        <v>0.34353544401560798</v>
      </c>
      <c r="E11" s="17">
        <v>0.39045096671319401</v>
      </c>
      <c r="F11" s="17"/>
      <c r="G11" s="17">
        <v>0.352652551040674</v>
      </c>
      <c r="H11" s="17">
        <v>0.32353907208782001</v>
      </c>
      <c r="I11" s="17">
        <v>0.38715268038162998</v>
      </c>
      <c r="J11" s="17">
        <v>0.48307698098242802</v>
      </c>
      <c r="K11" s="17">
        <v>0.36677972550747201</v>
      </c>
      <c r="L11" s="17">
        <v>0.32242738960817202</v>
      </c>
      <c r="M11" s="17"/>
      <c r="N11" s="17">
        <v>0.35416217996824001</v>
      </c>
      <c r="O11" s="17">
        <v>0.39817501817138401</v>
      </c>
      <c r="P11" s="17">
        <v>0.374687079674004</v>
      </c>
      <c r="Q11" s="17">
        <v>0.359623116533002</v>
      </c>
      <c r="R11" s="17"/>
      <c r="S11" s="17">
        <v>0.35186729573481201</v>
      </c>
      <c r="T11" s="17">
        <v>0.396434149476113</v>
      </c>
      <c r="U11" s="17">
        <v>0.37025750725643503</v>
      </c>
      <c r="V11" s="17"/>
      <c r="W11" s="17">
        <v>0.34856611418479699</v>
      </c>
      <c r="X11" s="17">
        <v>0.398840147082555</v>
      </c>
      <c r="Y11" s="17">
        <v>0.36482376993537602</v>
      </c>
      <c r="Z11" s="17">
        <v>0.14723934466227201</v>
      </c>
      <c r="AA11" s="17">
        <v>0.40861133761527701</v>
      </c>
      <c r="AB11" s="17"/>
      <c r="AC11" s="17">
        <v>0.37101263089543302</v>
      </c>
      <c r="AD11" s="17">
        <v>0.40097944378519701</v>
      </c>
      <c r="AE11" s="17">
        <v>0.43593650195275002</v>
      </c>
    </row>
    <row r="12" spans="2:31" ht="43.5" x14ac:dyDescent="0.35">
      <c r="B12" s="18" t="s">
        <v>226</v>
      </c>
      <c r="C12" s="17">
        <v>0.35248604786994497</v>
      </c>
      <c r="D12" s="17">
        <v>0.36666697461145298</v>
      </c>
      <c r="E12" s="17">
        <v>0.340962041598528</v>
      </c>
      <c r="F12" s="17"/>
      <c r="G12" s="17">
        <v>0.22721588914511101</v>
      </c>
      <c r="H12" s="17">
        <v>0.27987798080417597</v>
      </c>
      <c r="I12" s="17">
        <v>0.33128173388627502</v>
      </c>
      <c r="J12" s="17">
        <v>0.39655790901181098</v>
      </c>
      <c r="K12" s="17">
        <v>0.37429170306395698</v>
      </c>
      <c r="L12" s="17">
        <v>0.45171507359455199</v>
      </c>
      <c r="M12" s="17"/>
      <c r="N12" s="17">
        <v>0.41153782011893197</v>
      </c>
      <c r="O12" s="17">
        <v>0.32099807796787699</v>
      </c>
      <c r="P12" s="17">
        <v>0.34519225462525299</v>
      </c>
      <c r="Q12" s="17">
        <v>0.31790507469581902</v>
      </c>
      <c r="R12" s="17"/>
      <c r="S12" s="17">
        <v>0.373388164195048</v>
      </c>
      <c r="T12" s="17">
        <v>0.42612873567637799</v>
      </c>
      <c r="U12" s="17">
        <v>0.189949837657547</v>
      </c>
      <c r="V12" s="17"/>
      <c r="W12" s="17">
        <v>0.36835768543677999</v>
      </c>
      <c r="X12" s="17">
        <v>0.39374507039926199</v>
      </c>
      <c r="Y12" s="17">
        <v>0.37975511424624298</v>
      </c>
      <c r="Z12" s="17">
        <v>0.19291905202697299</v>
      </c>
      <c r="AA12" s="17">
        <v>0.29783058058017098</v>
      </c>
      <c r="AB12" s="17"/>
      <c r="AC12" s="17">
        <v>0.32400339306701398</v>
      </c>
      <c r="AD12" s="17">
        <v>0.40501296725923902</v>
      </c>
      <c r="AE12" s="17">
        <v>0.33648694509136501</v>
      </c>
    </row>
    <row r="13" spans="2:31" ht="43.5" x14ac:dyDescent="0.35">
      <c r="B13" s="18" t="s">
        <v>227</v>
      </c>
      <c r="C13" s="17">
        <v>0.29413430645364802</v>
      </c>
      <c r="D13" s="17">
        <v>0.31529025726035198</v>
      </c>
      <c r="E13" s="17">
        <v>0.27558378082393797</v>
      </c>
      <c r="F13" s="17"/>
      <c r="G13" s="17">
        <v>0.24883899232746801</v>
      </c>
      <c r="H13" s="17">
        <v>0.24190295461195199</v>
      </c>
      <c r="I13" s="17">
        <v>0.35097099589365399</v>
      </c>
      <c r="J13" s="17">
        <v>0.32716779354641201</v>
      </c>
      <c r="K13" s="17">
        <v>0.30445132878589398</v>
      </c>
      <c r="L13" s="17">
        <v>0.27813959604362698</v>
      </c>
      <c r="M13" s="17"/>
      <c r="N13" s="17">
        <v>0.32972847547063899</v>
      </c>
      <c r="O13" s="17">
        <v>0.27676595025078299</v>
      </c>
      <c r="P13" s="17">
        <v>0.23914565465787099</v>
      </c>
      <c r="Q13" s="17">
        <v>0.29808816967586799</v>
      </c>
      <c r="R13" s="17"/>
      <c r="S13" s="17">
        <v>0.24000236294006999</v>
      </c>
      <c r="T13" s="17">
        <v>0.361314015027414</v>
      </c>
      <c r="U13" s="17">
        <v>0.250945116922837</v>
      </c>
      <c r="V13" s="17"/>
      <c r="W13" s="17">
        <v>0.27595125188946501</v>
      </c>
      <c r="X13" s="17">
        <v>0.33566027750424299</v>
      </c>
      <c r="Y13" s="17">
        <v>0.27525345140296098</v>
      </c>
      <c r="Z13" s="17">
        <v>0.35739739758769301</v>
      </c>
      <c r="AA13" s="17">
        <v>0.30065227920564702</v>
      </c>
      <c r="AB13" s="17"/>
      <c r="AC13" s="17">
        <v>0.286973901290214</v>
      </c>
      <c r="AD13" s="17">
        <v>0.32727805184649</v>
      </c>
      <c r="AE13" s="17">
        <v>0.30451948745093099</v>
      </c>
    </row>
    <row r="14" spans="2:31" ht="29" x14ac:dyDescent="0.35">
      <c r="B14" s="18" t="s">
        <v>228</v>
      </c>
      <c r="C14" s="17">
        <v>0.271916052386592</v>
      </c>
      <c r="D14" s="17">
        <v>0.25729101864702603</v>
      </c>
      <c r="E14" s="17">
        <v>0.28532000882332198</v>
      </c>
      <c r="F14" s="17"/>
      <c r="G14" s="17">
        <v>0.25595463567663301</v>
      </c>
      <c r="H14" s="17">
        <v>0.24167744452345499</v>
      </c>
      <c r="I14" s="17">
        <v>0.31577529767714202</v>
      </c>
      <c r="J14" s="17">
        <v>0.239229192357371</v>
      </c>
      <c r="K14" s="17">
        <v>0.27378092326311998</v>
      </c>
      <c r="L14" s="17">
        <v>0.28171529275088097</v>
      </c>
      <c r="M14" s="17"/>
      <c r="N14" s="17">
        <v>0.333503132007897</v>
      </c>
      <c r="O14" s="17">
        <v>0.24170104993706101</v>
      </c>
      <c r="P14" s="17">
        <v>0.23534279408432901</v>
      </c>
      <c r="Q14" s="17">
        <v>0.23924187140147399</v>
      </c>
      <c r="R14" s="17"/>
      <c r="S14" s="17">
        <v>0.23995191279773601</v>
      </c>
      <c r="T14" s="17">
        <v>0.32442761284774002</v>
      </c>
      <c r="U14" s="17">
        <v>0.20286176283254101</v>
      </c>
      <c r="V14" s="17"/>
      <c r="W14" s="17">
        <v>0.26632150761006101</v>
      </c>
      <c r="X14" s="17">
        <v>0.27557299498643001</v>
      </c>
      <c r="Y14" s="17">
        <v>0.26403903118793098</v>
      </c>
      <c r="Z14" s="17">
        <v>0.19427459065033501</v>
      </c>
      <c r="AA14" s="17">
        <v>0.23034075973813101</v>
      </c>
      <c r="AB14" s="17"/>
      <c r="AC14" s="17">
        <v>0.24165141679023999</v>
      </c>
      <c r="AD14" s="17">
        <v>0.29324621603540602</v>
      </c>
      <c r="AE14" s="17">
        <v>0.29863528838046099</v>
      </c>
    </row>
    <row r="15" spans="2:31" x14ac:dyDescent="0.35">
      <c r="B15" s="18" t="s">
        <v>229</v>
      </c>
      <c r="C15" s="17">
        <v>0.25441552199168399</v>
      </c>
      <c r="D15" s="17">
        <v>0.28353160594673599</v>
      </c>
      <c r="E15" s="17">
        <v>0.22627797733041</v>
      </c>
      <c r="F15" s="17"/>
      <c r="G15" s="17">
        <v>0.25609272224406399</v>
      </c>
      <c r="H15" s="17">
        <v>0.30530290844562102</v>
      </c>
      <c r="I15" s="17">
        <v>0.27343881484798899</v>
      </c>
      <c r="J15" s="17">
        <v>0.301695112312657</v>
      </c>
      <c r="K15" s="17">
        <v>0.199433362451166</v>
      </c>
      <c r="L15" s="17">
        <v>0.22764538515090299</v>
      </c>
      <c r="M15" s="17"/>
      <c r="N15" s="17">
        <v>0.26932797332973901</v>
      </c>
      <c r="O15" s="17">
        <v>0.26422697890942598</v>
      </c>
      <c r="P15" s="17">
        <v>0.25735954993988303</v>
      </c>
      <c r="Q15" s="17">
        <v>0.23127594189058201</v>
      </c>
      <c r="R15" s="17"/>
      <c r="S15" s="17">
        <v>0.21662472745657599</v>
      </c>
      <c r="T15" s="17">
        <v>0.28756161733568297</v>
      </c>
      <c r="U15" s="17">
        <v>0.28321761378465399</v>
      </c>
      <c r="V15" s="17"/>
      <c r="W15" s="17">
        <v>0.25334786073884402</v>
      </c>
      <c r="X15" s="17">
        <v>0.27858497381935299</v>
      </c>
      <c r="Y15" s="17">
        <v>0.32026420536997502</v>
      </c>
      <c r="Z15" s="17">
        <v>0.198031664549676</v>
      </c>
      <c r="AA15" s="17">
        <v>0.26819225036774902</v>
      </c>
      <c r="AB15" s="17"/>
      <c r="AC15" s="17">
        <v>0.31257392381250498</v>
      </c>
      <c r="AD15" s="17">
        <v>0.28231339475427197</v>
      </c>
      <c r="AE15" s="17">
        <v>0.35795902306140298</v>
      </c>
    </row>
    <row r="16" spans="2:31" x14ac:dyDescent="0.35">
      <c r="B16" s="18" t="s">
        <v>230</v>
      </c>
      <c r="C16" s="17">
        <v>0.24943089496276899</v>
      </c>
      <c r="D16" s="17">
        <v>0.269167049756045</v>
      </c>
      <c r="E16" s="17">
        <v>0.231978980191406</v>
      </c>
      <c r="F16" s="17"/>
      <c r="G16" s="17">
        <v>0.26320836559322902</v>
      </c>
      <c r="H16" s="17">
        <v>0.19405849714471499</v>
      </c>
      <c r="I16" s="17">
        <v>0.25990435118178601</v>
      </c>
      <c r="J16" s="17">
        <v>0.25901197613795501</v>
      </c>
      <c r="K16" s="17">
        <v>0.240363131635386</v>
      </c>
      <c r="L16" s="17">
        <v>0.26930245809452402</v>
      </c>
      <c r="M16" s="17"/>
      <c r="N16" s="17">
        <v>0.28385324325723599</v>
      </c>
      <c r="O16" s="17">
        <v>0.23626742492809</v>
      </c>
      <c r="P16" s="17">
        <v>0.23842074383070699</v>
      </c>
      <c r="Q16" s="17">
        <v>0.22738642167620701</v>
      </c>
      <c r="R16" s="17"/>
      <c r="S16" s="17">
        <v>0.22752032508157199</v>
      </c>
      <c r="T16" s="17">
        <v>0.29221412541099401</v>
      </c>
      <c r="U16" s="17">
        <v>0.18980919871145099</v>
      </c>
      <c r="V16" s="17"/>
      <c r="W16" s="17">
        <v>0.24187273987468799</v>
      </c>
      <c r="X16" s="17">
        <v>0.27865378016629899</v>
      </c>
      <c r="Y16" s="17">
        <v>0.32813346622434097</v>
      </c>
      <c r="Z16" s="17">
        <v>0.44143868740540398</v>
      </c>
      <c r="AA16" s="17">
        <v>0.19630758794358999</v>
      </c>
      <c r="AB16" s="17"/>
      <c r="AC16" s="17">
        <v>0.23640317417939299</v>
      </c>
      <c r="AD16" s="17">
        <v>0.28301456732737601</v>
      </c>
      <c r="AE16" s="17">
        <v>0.29536356896364102</v>
      </c>
    </row>
    <row r="17" spans="2:31" ht="29" x14ac:dyDescent="0.35">
      <c r="B17" s="18" t="s">
        <v>231</v>
      </c>
      <c r="C17" s="17">
        <v>0.22183390655253399</v>
      </c>
      <c r="D17" s="17">
        <v>0.22837327220366199</v>
      </c>
      <c r="E17" s="17">
        <v>0.21493691660336001</v>
      </c>
      <c r="F17" s="17"/>
      <c r="G17" s="17">
        <v>0.188889886605388</v>
      </c>
      <c r="H17" s="17">
        <v>0.18987513096112099</v>
      </c>
      <c r="I17" s="17">
        <v>0.26815056242208501</v>
      </c>
      <c r="J17" s="17">
        <v>0.23469209452541401</v>
      </c>
      <c r="K17" s="17">
        <v>0.2046488459211</v>
      </c>
      <c r="L17" s="17">
        <v>0.232063954125454</v>
      </c>
      <c r="M17" s="17"/>
      <c r="N17" s="17">
        <v>0.244153144665164</v>
      </c>
      <c r="O17" s="17">
        <v>0.21644947017394101</v>
      </c>
      <c r="P17" s="17">
        <v>0.23403296001932999</v>
      </c>
      <c r="Q17" s="17">
        <v>0.18716766155928999</v>
      </c>
      <c r="R17" s="17"/>
      <c r="S17" s="17">
        <v>0.20275473458821899</v>
      </c>
      <c r="T17" s="17">
        <v>0.26932323139655401</v>
      </c>
      <c r="U17" s="17">
        <v>0.176628981534136</v>
      </c>
      <c r="V17" s="17"/>
      <c r="W17" s="17">
        <v>0.20793739632262001</v>
      </c>
      <c r="X17" s="17">
        <v>0.28956746453756399</v>
      </c>
      <c r="Y17" s="17">
        <v>0.16546737102269601</v>
      </c>
      <c r="Z17" s="17">
        <v>7.7742103821101194E-2</v>
      </c>
      <c r="AA17" s="17">
        <v>0.16659112836000001</v>
      </c>
      <c r="AB17" s="17"/>
      <c r="AC17" s="17">
        <v>0.215209485748661</v>
      </c>
      <c r="AD17" s="17">
        <v>0.26735576889920898</v>
      </c>
      <c r="AE17" s="17">
        <v>0.19454522251957099</v>
      </c>
    </row>
    <row r="18" spans="2:31" ht="29" x14ac:dyDescent="0.35">
      <c r="B18" s="18" t="s">
        <v>232</v>
      </c>
      <c r="C18" s="17">
        <v>0.16775523029292</v>
      </c>
      <c r="D18" s="17">
        <v>0.16408059255663901</v>
      </c>
      <c r="E18" s="17">
        <v>0.17226014481197599</v>
      </c>
      <c r="F18" s="17"/>
      <c r="G18" s="17">
        <v>0.22124015749833001</v>
      </c>
      <c r="H18" s="17">
        <v>0.16327223495173601</v>
      </c>
      <c r="I18" s="17">
        <v>0.22360322633761601</v>
      </c>
      <c r="J18" s="17">
        <v>0.158429649912778</v>
      </c>
      <c r="K18" s="17">
        <v>0.12349760448870301</v>
      </c>
      <c r="L18" s="17">
        <v>0.13465122904726201</v>
      </c>
      <c r="M18" s="17"/>
      <c r="N18" s="17">
        <v>0.184562545610056</v>
      </c>
      <c r="O18" s="17">
        <v>0.16217335486464601</v>
      </c>
      <c r="P18" s="17">
        <v>0.137361870092224</v>
      </c>
      <c r="Q18" s="17">
        <v>0.18034429024307999</v>
      </c>
      <c r="R18" s="17"/>
      <c r="S18" s="17">
        <v>0.12881662524281901</v>
      </c>
      <c r="T18" s="17">
        <v>0.19059197244967199</v>
      </c>
      <c r="U18" s="17">
        <v>0.15316803824814901</v>
      </c>
      <c r="V18" s="17"/>
      <c r="W18" s="17">
        <v>0.14947966803314899</v>
      </c>
      <c r="X18" s="17">
        <v>0.198500511892234</v>
      </c>
      <c r="Y18" s="17">
        <v>0.12912909006178899</v>
      </c>
      <c r="Z18" s="17">
        <v>0.28999734296385199</v>
      </c>
      <c r="AA18" s="17">
        <v>0.112507144522036</v>
      </c>
      <c r="AB18" s="17"/>
      <c r="AC18" s="17">
        <v>0.13307771551984399</v>
      </c>
      <c r="AD18" s="17">
        <v>0.21217523413085801</v>
      </c>
      <c r="AE18" s="17">
        <v>0.10498840268861399</v>
      </c>
    </row>
    <row r="19" spans="2:31" x14ac:dyDescent="0.35">
      <c r="B19" s="18" t="s">
        <v>96</v>
      </c>
      <c r="C19" s="17">
        <v>9.3027815649949705E-2</v>
      </c>
      <c r="D19" s="17">
        <v>6.1199279824043502E-2</v>
      </c>
      <c r="E19" s="17">
        <v>0.12407581602418701</v>
      </c>
      <c r="F19" s="17"/>
      <c r="G19" s="17">
        <v>8.0102421380352201E-2</v>
      </c>
      <c r="H19" s="17">
        <v>0.108239013485253</v>
      </c>
      <c r="I19" s="17">
        <v>0.136599967067801</v>
      </c>
      <c r="J19" s="17">
        <v>9.3709997077939894E-2</v>
      </c>
      <c r="K19" s="17">
        <v>8.9994011221757306E-2</v>
      </c>
      <c r="L19" s="17">
        <v>5.6598524401868099E-2</v>
      </c>
      <c r="M19" s="17"/>
      <c r="N19" s="17">
        <v>7.1492592931425097E-2</v>
      </c>
      <c r="O19" s="17">
        <v>8.8509328420743702E-2</v>
      </c>
      <c r="P19" s="17">
        <v>0.10060920159442301</v>
      </c>
      <c r="Q19" s="17">
        <v>0.12157460036715501</v>
      </c>
      <c r="R19" s="17"/>
      <c r="S19" s="17">
        <v>7.5075210998802697E-2</v>
      </c>
      <c r="T19" s="17">
        <v>8.7174366054216398E-2</v>
      </c>
      <c r="U19" s="17">
        <v>0.118027693454666</v>
      </c>
      <c r="V19" s="17"/>
      <c r="W19" s="17">
        <v>6.4204399858832903E-2</v>
      </c>
      <c r="X19" s="17">
        <v>8.1477429239291105E-2</v>
      </c>
      <c r="Y19" s="17">
        <v>6.7409280959393095E-2</v>
      </c>
      <c r="Z19" s="17">
        <v>0.124777349809164</v>
      </c>
      <c r="AA19" s="17">
        <v>0.139665240443165</v>
      </c>
      <c r="AB19" s="17"/>
      <c r="AC19" s="17">
        <v>6.9332085384081796E-2</v>
      </c>
      <c r="AD19" s="17">
        <v>8.7519370047519099E-2</v>
      </c>
      <c r="AE19" s="17">
        <v>5.7953060431157201E-2</v>
      </c>
    </row>
    <row r="20" spans="2:31" ht="43.5" x14ac:dyDescent="0.35">
      <c r="B20" s="18" t="s">
        <v>233</v>
      </c>
      <c r="C20" s="17">
        <v>9.0672729141533195E-2</v>
      </c>
      <c r="D20" s="17">
        <v>0.127252565550006</v>
      </c>
      <c r="E20" s="17">
        <v>5.6148163011941199E-2</v>
      </c>
      <c r="F20" s="17"/>
      <c r="G20" s="17">
        <v>4.0690209825083701E-2</v>
      </c>
      <c r="H20" s="17">
        <v>4.3661091283643698E-2</v>
      </c>
      <c r="I20" s="17">
        <v>3.7287111115634902E-2</v>
      </c>
      <c r="J20" s="17">
        <v>0.108688953429358</v>
      </c>
      <c r="K20" s="17">
        <v>0.124291703063957</v>
      </c>
      <c r="L20" s="17">
        <v>0.15684617773905099</v>
      </c>
      <c r="M20" s="17"/>
      <c r="N20" s="17">
        <v>7.9858975317436007E-2</v>
      </c>
      <c r="O20" s="17">
        <v>9.7407970183449794E-2</v>
      </c>
      <c r="P20" s="17">
        <v>9.0081797995516799E-2</v>
      </c>
      <c r="Q20" s="17">
        <v>9.8960785569852605E-2</v>
      </c>
      <c r="R20" s="17"/>
      <c r="S20" s="17">
        <v>0.168351329710419</v>
      </c>
      <c r="T20" s="17">
        <v>4.3739477874029702E-2</v>
      </c>
      <c r="U20" s="17">
        <v>9.0145382863833903E-2</v>
      </c>
      <c r="V20" s="17"/>
      <c r="W20" s="17">
        <v>0.15728831047981401</v>
      </c>
      <c r="X20" s="17">
        <v>3.4913787774225498E-2</v>
      </c>
      <c r="Y20" s="17">
        <v>3.7786262410710397E-2</v>
      </c>
      <c r="Z20" s="17">
        <v>0</v>
      </c>
      <c r="AA20" s="17">
        <v>9.6827121094629001E-2</v>
      </c>
      <c r="AB20" s="17"/>
      <c r="AC20" s="17">
        <v>0.129807754674714</v>
      </c>
      <c r="AD20" s="17">
        <v>3.03961886683668E-2</v>
      </c>
      <c r="AE20" s="17">
        <v>2.8452587235644301E-2</v>
      </c>
    </row>
    <row r="21" spans="2:31" x14ac:dyDescent="0.35">
      <c r="B21" s="18" t="s">
        <v>234</v>
      </c>
      <c r="C21" s="17">
        <v>8.4791046276437895E-2</v>
      </c>
      <c r="D21" s="17">
        <v>9.0531766977330896E-2</v>
      </c>
      <c r="E21" s="17">
        <v>7.8060839424426903E-2</v>
      </c>
      <c r="F21" s="17"/>
      <c r="G21" s="17">
        <v>8.1380419650167402E-2</v>
      </c>
      <c r="H21" s="17">
        <v>9.00028498430544E-2</v>
      </c>
      <c r="I21" s="17">
        <v>8.1834447200103702E-2</v>
      </c>
      <c r="J21" s="17">
        <v>0.12705220799151901</v>
      </c>
      <c r="K21" s="17">
        <v>9.7505988778242805E-2</v>
      </c>
      <c r="L21" s="17">
        <v>4.8706362539096201E-2</v>
      </c>
      <c r="M21" s="17"/>
      <c r="N21" s="17">
        <v>8.7298552598116794E-2</v>
      </c>
      <c r="O21" s="17">
        <v>0.105847253841258</v>
      </c>
      <c r="P21" s="17">
        <v>6.6304365369345503E-2</v>
      </c>
      <c r="Q21" s="17">
        <v>7.4496910181299406E-2</v>
      </c>
      <c r="R21" s="17"/>
      <c r="S21" s="17">
        <v>8.7123930412821293E-2</v>
      </c>
      <c r="T21" s="17">
        <v>0.103486585762555</v>
      </c>
      <c r="U21" s="17">
        <v>5.44593226353704E-2</v>
      </c>
      <c r="V21" s="17"/>
      <c r="W21" s="17">
        <v>8.1643126545212899E-2</v>
      </c>
      <c r="X21" s="17">
        <v>0.121046169324615</v>
      </c>
      <c r="Y21" s="17">
        <v>0.12417552250124</v>
      </c>
      <c r="Z21" s="17">
        <v>0.124777349809164</v>
      </c>
      <c r="AA21" s="17">
        <v>5.1356644815517098E-2</v>
      </c>
      <c r="AB21" s="17"/>
      <c r="AC21" s="17">
        <v>8.9074152865229003E-2</v>
      </c>
      <c r="AD21" s="17">
        <v>0.109378209566456</v>
      </c>
      <c r="AE21" s="17">
        <v>9.2358439723385005E-2</v>
      </c>
    </row>
    <row r="22" spans="2:31" ht="29" x14ac:dyDescent="0.35">
      <c r="B22" s="18" t="s">
        <v>235</v>
      </c>
      <c r="C22" s="17">
        <v>5.2755993795438903E-2</v>
      </c>
      <c r="D22" s="17">
        <v>4.1283940127147402E-2</v>
      </c>
      <c r="E22" s="17">
        <v>6.4059413908412702E-2</v>
      </c>
      <c r="F22" s="17"/>
      <c r="G22" s="17">
        <v>9.0913972971530796E-2</v>
      </c>
      <c r="H22" s="17">
        <v>0.111082046030963</v>
      </c>
      <c r="I22" s="17">
        <v>6.5222584363312699E-2</v>
      </c>
      <c r="J22" s="17">
        <v>3.5862673390339897E-2</v>
      </c>
      <c r="K22" s="17">
        <v>3.5714285714285698E-2</v>
      </c>
      <c r="L22" s="17">
        <v>6.2064173281783097E-3</v>
      </c>
      <c r="M22" s="17"/>
      <c r="N22" s="17">
        <v>7.3196493069240406E-2</v>
      </c>
      <c r="O22" s="17">
        <v>4.6505931495771001E-2</v>
      </c>
      <c r="P22" s="17">
        <v>3.0851343710246299E-2</v>
      </c>
      <c r="Q22" s="17">
        <v>4.7734206514074298E-2</v>
      </c>
      <c r="R22" s="17"/>
      <c r="S22" s="17">
        <v>3.1813073547214299E-2</v>
      </c>
      <c r="T22" s="17">
        <v>5.85599159580905E-2</v>
      </c>
      <c r="U22" s="17">
        <v>5.5538757034384503E-2</v>
      </c>
      <c r="V22" s="17"/>
      <c r="W22" s="17">
        <v>4.47499369480341E-2</v>
      </c>
      <c r="X22" s="17">
        <v>7.5048948161414802E-2</v>
      </c>
      <c r="Y22" s="17">
        <v>3.8468348130183301E-2</v>
      </c>
      <c r="Z22" s="17">
        <v>8.8833427956948902E-2</v>
      </c>
      <c r="AA22" s="17">
        <v>6.6441762733596199E-2</v>
      </c>
      <c r="AB22" s="17"/>
      <c r="AC22" s="17">
        <v>6.5744003449316496E-2</v>
      </c>
      <c r="AD22" s="17">
        <v>7.8161609059399006E-2</v>
      </c>
      <c r="AE22" s="17">
        <v>3.9491108501414497E-2</v>
      </c>
    </row>
    <row r="23" spans="2:31" x14ac:dyDescent="0.35">
      <c r="B23" s="18" t="s">
        <v>236</v>
      </c>
      <c r="C23" s="19">
        <v>2.83185564278689E-3</v>
      </c>
      <c r="D23" s="19">
        <v>4.28042880796046E-3</v>
      </c>
      <c r="E23" s="19">
        <v>1.46022382565884E-3</v>
      </c>
      <c r="F23" s="19"/>
      <c r="G23" s="19">
        <v>0</v>
      </c>
      <c r="H23" s="19">
        <v>0</v>
      </c>
      <c r="I23" s="19">
        <v>0</v>
      </c>
      <c r="J23" s="19">
        <v>0</v>
      </c>
      <c r="K23" s="19">
        <v>1.41440548985057E-2</v>
      </c>
      <c r="L23" s="19">
        <v>0</v>
      </c>
      <c r="M23" s="19"/>
      <c r="N23" s="19">
        <v>3.0508349105461499E-3</v>
      </c>
      <c r="O23" s="19">
        <v>4.0073903613616901E-3</v>
      </c>
      <c r="P23" s="19">
        <v>0</v>
      </c>
      <c r="Q23" s="19">
        <v>0</v>
      </c>
      <c r="R23" s="19"/>
      <c r="S23" s="19">
        <v>0</v>
      </c>
      <c r="T23" s="19">
        <v>5.1336415926349398E-3</v>
      </c>
      <c r="U23" s="19">
        <v>0</v>
      </c>
      <c r="V23" s="19"/>
      <c r="W23" s="19">
        <v>5.0333240262448202E-3</v>
      </c>
      <c r="X23" s="19">
        <v>4.2375804181472897E-3</v>
      </c>
      <c r="Y23" s="19">
        <v>0</v>
      </c>
      <c r="Z23" s="19">
        <v>0</v>
      </c>
      <c r="AA23" s="19">
        <v>0</v>
      </c>
      <c r="AB23" s="19"/>
      <c r="AC23" s="19">
        <v>9.1061098853903594E-3</v>
      </c>
      <c r="AD23" s="19">
        <v>3.0989121740747599E-3</v>
      </c>
      <c r="AE23" s="19">
        <v>0</v>
      </c>
    </row>
    <row r="24" spans="2:31" x14ac:dyDescent="0.35">
      <c r="B24" s="16"/>
    </row>
    <row r="25" spans="2:31" x14ac:dyDescent="0.35">
      <c r="B25" t="s">
        <v>61</v>
      </c>
    </row>
    <row r="26" spans="2:31" x14ac:dyDescent="0.35">
      <c r="B26" t="s">
        <v>62</v>
      </c>
    </row>
    <row r="28" spans="2:31" x14ac:dyDescent="0.35">
      <c r="B28"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E28"/>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251</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43.5" x14ac:dyDescent="0.35">
      <c r="B9" s="18" t="s">
        <v>238</v>
      </c>
      <c r="C9" s="17">
        <v>0.32243737940653</v>
      </c>
      <c r="D9" s="17">
        <v>0.277625011915831</v>
      </c>
      <c r="E9" s="17">
        <v>0.36727311075061397</v>
      </c>
      <c r="F9" s="17"/>
      <c r="G9" s="17">
        <v>0.29180902555731902</v>
      </c>
      <c r="H9" s="17">
        <v>0.27837528189635002</v>
      </c>
      <c r="I9" s="17">
        <v>0.31466987104948402</v>
      </c>
      <c r="J9" s="17">
        <v>0.33404012269364902</v>
      </c>
      <c r="K9" s="17">
        <v>0.33840581407124898</v>
      </c>
      <c r="L9" s="17">
        <v>0.35514522078365701</v>
      </c>
      <c r="M9" s="17"/>
      <c r="N9" s="17">
        <v>0.33028698592880001</v>
      </c>
      <c r="O9" s="17">
        <v>0.34209584751141697</v>
      </c>
      <c r="P9" s="17">
        <v>0.36227192956160498</v>
      </c>
      <c r="Q9" s="17">
        <v>0.26247501957516001</v>
      </c>
      <c r="R9" s="17"/>
      <c r="S9" s="17">
        <v>0.34721749895767701</v>
      </c>
      <c r="T9" s="17">
        <v>0.31627072408419998</v>
      </c>
      <c r="U9" s="17">
        <v>0.32394125013025199</v>
      </c>
      <c r="V9" s="17"/>
      <c r="W9" s="17">
        <v>0.36199029450082898</v>
      </c>
      <c r="X9" s="17">
        <v>0.29591183832437301</v>
      </c>
      <c r="Y9" s="17">
        <v>0.26002819288962498</v>
      </c>
      <c r="Z9" s="17">
        <v>0.248199160994966</v>
      </c>
      <c r="AA9" s="17">
        <v>0.321740001411432</v>
      </c>
      <c r="AB9" s="17"/>
      <c r="AC9" s="17">
        <v>0.304907908167662</v>
      </c>
      <c r="AD9" s="17">
        <v>0.30472587478461999</v>
      </c>
      <c r="AE9" s="17">
        <v>0.36309670279078698</v>
      </c>
    </row>
    <row r="10" spans="2:31" ht="43.5" x14ac:dyDescent="0.35">
      <c r="B10" s="18" t="s">
        <v>239</v>
      </c>
      <c r="C10" s="17">
        <v>0.29706201313626601</v>
      </c>
      <c r="D10" s="17">
        <v>0.28713373092529498</v>
      </c>
      <c r="E10" s="17">
        <v>0.30831804114491002</v>
      </c>
      <c r="F10" s="17"/>
      <c r="G10" s="17">
        <v>0.33491714535460099</v>
      </c>
      <c r="H10" s="17">
        <v>0.28974741207918803</v>
      </c>
      <c r="I10" s="17">
        <v>0.20391396433023701</v>
      </c>
      <c r="J10" s="17">
        <v>0.23112256515319099</v>
      </c>
      <c r="K10" s="17">
        <v>0.27599161571045999</v>
      </c>
      <c r="L10" s="17">
        <v>0.41720939406544</v>
      </c>
      <c r="M10" s="17"/>
      <c r="N10" s="17">
        <v>0.32432916146142698</v>
      </c>
      <c r="O10" s="17">
        <v>0.30679517063749001</v>
      </c>
      <c r="P10" s="17">
        <v>0.28488788452784097</v>
      </c>
      <c r="Q10" s="17">
        <v>0.25045250618755799</v>
      </c>
      <c r="R10" s="17"/>
      <c r="S10" s="17">
        <v>0.32168912766001501</v>
      </c>
      <c r="T10" s="17">
        <v>0.28928134831818503</v>
      </c>
      <c r="U10" s="17">
        <v>0.257664258199443</v>
      </c>
      <c r="V10" s="17"/>
      <c r="W10" s="17">
        <v>0.34647574900448702</v>
      </c>
      <c r="X10" s="17">
        <v>0.28303193535378002</v>
      </c>
      <c r="Y10" s="17">
        <v>0.22668687338709101</v>
      </c>
      <c r="Z10" s="17">
        <v>0.12342181118580201</v>
      </c>
      <c r="AA10" s="17">
        <v>0.26058386091670799</v>
      </c>
      <c r="AB10" s="17"/>
      <c r="AC10" s="17">
        <v>0.32940593284062503</v>
      </c>
      <c r="AD10" s="17">
        <v>0.25866219197955198</v>
      </c>
      <c r="AE10" s="17">
        <v>0.212509391889525</v>
      </c>
    </row>
    <row r="11" spans="2:31" ht="43.5" x14ac:dyDescent="0.35">
      <c r="B11" s="18" t="s">
        <v>240</v>
      </c>
      <c r="C11" s="17">
        <v>0.256989447342514</v>
      </c>
      <c r="D11" s="17">
        <v>0.22265490823332501</v>
      </c>
      <c r="E11" s="17">
        <v>0.28946979841722598</v>
      </c>
      <c r="F11" s="17"/>
      <c r="G11" s="17">
        <v>0.33358544439794802</v>
      </c>
      <c r="H11" s="17">
        <v>0.219321059516216</v>
      </c>
      <c r="I11" s="17">
        <v>0.26298175035237398</v>
      </c>
      <c r="J11" s="17">
        <v>0.27852803032133</v>
      </c>
      <c r="K11" s="17">
        <v>0.22312848407507499</v>
      </c>
      <c r="L11" s="17">
        <v>0.24447678878181101</v>
      </c>
      <c r="M11" s="17"/>
      <c r="N11" s="17">
        <v>0.268689746237392</v>
      </c>
      <c r="O11" s="17">
        <v>0.26453153353161102</v>
      </c>
      <c r="P11" s="17">
        <v>0.27476283211930302</v>
      </c>
      <c r="Q11" s="17">
        <v>0.21145472411969499</v>
      </c>
      <c r="R11" s="17"/>
      <c r="S11" s="17">
        <v>0.27970170501029901</v>
      </c>
      <c r="T11" s="17">
        <v>0.224913663426141</v>
      </c>
      <c r="U11" s="17">
        <v>0.261063586820732</v>
      </c>
      <c r="V11" s="17"/>
      <c r="W11" s="17">
        <v>0.24418101547037699</v>
      </c>
      <c r="X11" s="17">
        <v>0.28351309005841702</v>
      </c>
      <c r="Y11" s="17">
        <v>0.27760354086206401</v>
      </c>
      <c r="Z11" s="17">
        <v>0</v>
      </c>
      <c r="AA11" s="17">
        <v>0.22859228071044199</v>
      </c>
      <c r="AB11" s="17"/>
      <c r="AC11" s="17">
        <v>0.24992862644097699</v>
      </c>
      <c r="AD11" s="17">
        <v>0.249979271317984</v>
      </c>
      <c r="AE11" s="17">
        <v>0.31974895783991802</v>
      </c>
    </row>
    <row r="12" spans="2:31" x14ac:dyDescent="0.35">
      <c r="B12" s="18" t="s">
        <v>241</v>
      </c>
      <c r="C12" s="17">
        <v>0.244171674848115</v>
      </c>
      <c r="D12" s="17">
        <v>0.21817851244675701</v>
      </c>
      <c r="E12" s="17">
        <v>0.270513353960877</v>
      </c>
      <c r="F12" s="17"/>
      <c r="G12" s="17">
        <v>0.25951245735121498</v>
      </c>
      <c r="H12" s="17">
        <v>0.27285158207487298</v>
      </c>
      <c r="I12" s="17">
        <v>0.24427847461645999</v>
      </c>
      <c r="J12" s="17">
        <v>0.197728487876736</v>
      </c>
      <c r="K12" s="17">
        <v>0.24169392386826</v>
      </c>
      <c r="L12" s="17">
        <v>0.246264637135438</v>
      </c>
      <c r="M12" s="17"/>
      <c r="N12" s="17">
        <v>0.25241432339296199</v>
      </c>
      <c r="O12" s="17">
        <v>0.238234495109414</v>
      </c>
      <c r="P12" s="17">
        <v>0.26799710090888801</v>
      </c>
      <c r="Q12" s="17">
        <v>0.22779224755204</v>
      </c>
      <c r="R12" s="17"/>
      <c r="S12" s="17">
        <v>0.24339183680670501</v>
      </c>
      <c r="T12" s="17">
        <v>0.21480778914472901</v>
      </c>
      <c r="U12" s="17">
        <v>0.29592938801645902</v>
      </c>
      <c r="V12" s="17"/>
      <c r="W12" s="17">
        <v>0.25984832524343199</v>
      </c>
      <c r="X12" s="17">
        <v>0.26880126086815098</v>
      </c>
      <c r="Y12" s="17">
        <v>0.117956000231993</v>
      </c>
      <c r="Z12" s="17">
        <v>8.8833427956948902E-2</v>
      </c>
      <c r="AA12" s="17">
        <v>0.28692399197393997</v>
      </c>
      <c r="AB12" s="17"/>
      <c r="AC12" s="17">
        <v>0.28201929500818002</v>
      </c>
      <c r="AD12" s="17">
        <v>0.231491153837838</v>
      </c>
      <c r="AE12" s="17">
        <v>0.167227399877236</v>
      </c>
    </row>
    <row r="13" spans="2:31" ht="29" x14ac:dyDescent="0.35">
      <c r="B13" s="18" t="s">
        <v>242</v>
      </c>
      <c r="C13" s="17">
        <v>0.20363630359471099</v>
      </c>
      <c r="D13" s="17">
        <v>0.20757733594418701</v>
      </c>
      <c r="E13" s="17">
        <v>0.201053113001815</v>
      </c>
      <c r="F13" s="17"/>
      <c r="G13" s="17">
        <v>0.13757991444339601</v>
      </c>
      <c r="H13" s="17">
        <v>0.13366394112669799</v>
      </c>
      <c r="I13" s="17">
        <v>0.21634300136878201</v>
      </c>
      <c r="J13" s="17">
        <v>0.20336651896703101</v>
      </c>
      <c r="K13" s="17">
        <v>0.23064046163155999</v>
      </c>
      <c r="L13" s="17">
        <v>0.25510177508454102</v>
      </c>
      <c r="M13" s="17"/>
      <c r="N13" s="17">
        <v>0.22876232885339301</v>
      </c>
      <c r="O13" s="17">
        <v>0.227672612202444</v>
      </c>
      <c r="P13" s="17">
        <v>0.152858351711878</v>
      </c>
      <c r="Q13" s="17">
        <v>0.17001716807925399</v>
      </c>
      <c r="R13" s="17"/>
      <c r="S13" s="17">
        <v>0.24541964870931099</v>
      </c>
      <c r="T13" s="17">
        <v>0.21272674362405899</v>
      </c>
      <c r="U13" s="17">
        <v>0.143505984929541</v>
      </c>
      <c r="V13" s="17"/>
      <c r="W13" s="17">
        <v>0.24883104954914401</v>
      </c>
      <c r="X13" s="17">
        <v>0.20331159493850601</v>
      </c>
      <c r="Y13" s="17">
        <v>0.25080402270465502</v>
      </c>
      <c r="Z13" s="17">
        <v>0</v>
      </c>
      <c r="AA13" s="17">
        <v>0.13203915990433501</v>
      </c>
      <c r="AB13" s="17"/>
      <c r="AC13" s="17">
        <v>0.22316686160740601</v>
      </c>
      <c r="AD13" s="17">
        <v>0.188596648281981</v>
      </c>
      <c r="AE13" s="17">
        <v>0.27750817996627303</v>
      </c>
    </row>
    <row r="14" spans="2:31" ht="43.5" x14ac:dyDescent="0.35">
      <c r="B14" s="18" t="s">
        <v>243</v>
      </c>
      <c r="C14" s="17">
        <v>0.17992734378059599</v>
      </c>
      <c r="D14" s="17">
        <v>0.23065392734124401</v>
      </c>
      <c r="E14" s="17">
        <v>0.13236851806257399</v>
      </c>
      <c r="F14" s="17"/>
      <c r="G14" s="17">
        <v>0.18310594421287699</v>
      </c>
      <c r="H14" s="17">
        <v>0.14353337240171099</v>
      </c>
      <c r="I14" s="17">
        <v>0.12945918245516</v>
      </c>
      <c r="J14" s="17">
        <v>0.15032302270859699</v>
      </c>
      <c r="K14" s="17">
        <v>0.19050479102259399</v>
      </c>
      <c r="L14" s="17">
        <v>0.25257315828264998</v>
      </c>
      <c r="M14" s="17"/>
      <c r="N14" s="17">
        <v>0.186527188526183</v>
      </c>
      <c r="O14" s="17">
        <v>0.20823329478507899</v>
      </c>
      <c r="P14" s="17">
        <v>0.14573759961007399</v>
      </c>
      <c r="Q14" s="17">
        <v>0.165713514209819</v>
      </c>
      <c r="R14" s="17"/>
      <c r="S14" s="17">
        <v>0.218215231668515</v>
      </c>
      <c r="T14" s="17">
        <v>0.15641880469393299</v>
      </c>
      <c r="U14" s="17">
        <v>0.152850641791481</v>
      </c>
      <c r="V14" s="17"/>
      <c r="W14" s="17">
        <v>0.24309485767164599</v>
      </c>
      <c r="X14" s="17">
        <v>0.14775506075151801</v>
      </c>
      <c r="Y14" s="17">
        <v>0.126422411257537</v>
      </c>
      <c r="Z14" s="17">
        <v>0.248199160994966</v>
      </c>
      <c r="AA14" s="17">
        <v>0.12794047860084901</v>
      </c>
      <c r="AB14" s="17"/>
      <c r="AC14" s="17">
        <v>0.215272435220001</v>
      </c>
      <c r="AD14" s="17">
        <v>0.14063895287390901</v>
      </c>
      <c r="AE14" s="17">
        <v>0.16568593038606499</v>
      </c>
    </row>
    <row r="15" spans="2:31" ht="43.5" x14ac:dyDescent="0.35">
      <c r="B15" s="18" t="s">
        <v>244</v>
      </c>
      <c r="C15" s="17">
        <v>0.17778401011025199</v>
      </c>
      <c r="D15" s="17">
        <v>0.22797609234544</v>
      </c>
      <c r="E15" s="17">
        <v>0.12679343274568899</v>
      </c>
      <c r="F15" s="17"/>
      <c r="G15" s="17">
        <v>5.8617404765426803E-2</v>
      </c>
      <c r="H15" s="17">
        <v>9.6966103753803601E-2</v>
      </c>
      <c r="I15" s="17">
        <v>0.132536581625748</v>
      </c>
      <c r="J15" s="17">
        <v>0.21499080918055899</v>
      </c>
      <c r="K15" s="17">
        <v>0.26944534000765102</v>
      </c>
      <c r="L15" s="17">
        <v>0.23742749918633599</v>
      </c>
      <c r="M15" s="17"/>
      <c r="N15" s="17">
        <v>0.19007021864500701</v>
      </c>
      <c r="O15" s="17">
        <v>0.169079560297627</v>
      </c>
      <c r="P15" s="17">
        <v>0.143177237451415</v>
      </c>
      <c r="Q15" s="17">
        <v>0.20058342859035</v>
      </c>
      <c r="R15" s="17"/>
      <c r="S15" s="17">
        <v>0.18427025293934199</v>
      </c>
      <c r="T15" s="17">
        <v>0.22683048412364801</v>
      </c>
      <c r="U15" s="17">
        <v>0.106013649786459</v>
      </c>
      <c r="V15" s="17"/>
      <c r="W15" s="17">
        <v>0.183190992680965</v>
      </c>
      <c r="X15" s="17">
        <v>0.19702809159065399</v>
      </c>
      <c r="Y15" s="17">
        <v>0.24958261176663599</v>
      </c>
      <c r="Z15" s="17">
        <v>0.27066115584807399</v>
      </c>
      <c r="AA15" s="17">
        <v>0.13994924032428699</v>
      </c>
      <c r="AB15" s="17"/>
      <c r="AC15" s="17">
        <v>0.160716940399037</v>
      </c>
      <c r="AD15" s="17">
        <v>0.19919270792087701</v>
      </c>
      <c r="AE15" s="17">
        <v>0.29293612205830999</v>
      </c>
    </row>
    <row r="16" spans="2:31" ht="29" x14ac:dyDescent="0.35">
      <c r="B16" s="18" t="s">
        <v>245</v>
      </c>
      <c r="C16" s="17">
        <v>0.17135537086962799</v>
      </c>
      <c r="D16" s="17">
        <v>0.18086315587378099</v>
      </c>
      <c r="E16" s="17">
        <v>0.16324809132596199</v>
      </c>
      <c r="F16" s="17"/>
      <c r="G16" s="17">
        <v>0.18894358929222599</v>
      </c>
      <c r="H16" s="17">
        <v>0.11258474493878901</v>
      </c>
      <c r="I16" s="17">
        <v>0.16871826611372501</v>
      </c>
      <c r="J16" s="17">
        <v>0.20927127965453499</v>
      </c>
      <c r="K16" s="17">
        <v>0.13392857142857101</v>
      </c>
      <c r="L16" s="17">
        <v>0.21175895760632599</v>
      </c>
      <c r="M16" s="17"/>
      <c r="N16" s="17">
        <v>0.16658283895508999</v>
      </c>
      <c r="O16" s="17">
        <v>0.19011100041149201</v>
      </c>
      <c r="P16" s="17">
        <v>0.14473931555623301</v>
      </c>
      <c r="Q16" s="17">
        <v>0.18003365999381599</v>
      </c>
      <c r="R16" s="17"/>
      <c r="S16" s="17">
        <v>0.21408820943336501</v>
      </c>
      <c r="T16" s="17">
        <v>0.13708508925395099</v>
      </c>
      <c r="U16" s="17">
        <v>0.131140155912398</v>
      </c>
      <c r="V16" s="17"/>
      <c r="W16" s="17">
        <v>0.17508524687781901</v>
      </c>
      <c r="X16" s="17">
        <v>0.177624356468566</v>
      </c>
      <c r="Y16" s="17">
        <v>0.12348564323000701</v>
      </c>
      <c r="Z16" s="17">
        <v>0.21361077776611301</v>
      </c>
      <c r="AA16" s="17">
        <v>0.16179746910910101</v>
      </c>
      <c r="AB16" s="17"/>
      <c r="AC16" s="17">
        <v>0.21981404616573699</v>
      </c>
      <c r="AD16" s="17">
        <v>0.151148786471795</v>
      </c>
      <c r="AE16" s="17">
        <v>0.109763703021448</v>
      </c>
    </row>
    <row r="17" spans="2:31" ht="29" x14ac:dyDescent="0.35">
      <c r="B17" s="18" t="s">
        <v>246</v>
      </c>
      <c r="C17" s="17">
        <v>0.16606620745923001</v>
      </c>
      <c r="D17" s="17">
        <v>0.159929945749887</v>
      </c>
      <c r="E17" s="17">
        <v>0.17292030413651999</v>
      </c>
      <c r="F17" s="17"/>
      <c r="G17" s="17">
        <v>0.186663765887459</v>
      </c>
      <c r="H17" s="17">
        <v>0.13500427476458199</v>
      </c>
      <c r="I17" s="17">
        <v>0.11383330588983499</v>
      </c>
      <c r="J17" s="17">
        <v>0.13864686613219401</v>
      </c>
      <c r="K17" s="17">
        <v>0.21057262632707699</v>
      </c>
      <c r="L17" s="17">
        <v>0.19219472953546099</v>
      </c>
      <c r="M17" s="17"/>
      <c r="N17" s="17">
        <v>0.177373233462601</v>
      </c>
      <c r="O17" s="17">
        <v>0.185535247608212</v>
      </c>
      <c r="P17" s="17">
        <v>0.15125085598591501</v>
      </c>
      <c r="Q17" s="17">
        <v>0.139612680963799</v>
      </c>
      <c r="R17" s="17"/>
      <c r="S17" s="17">
        <v>0.219225221629155</v>
      </c>
      <c r="T17" s="17">
        <v>0.15015348679980001</v>
      </c>
      <c r="U17" s="17">
        <v>0.116814206257913</v>
      </c>
      <c r="V17" s="17"/>
      <c r="W17" s="17">
        <v>0.22555530746185701</v>
      </c>
      <c r="X17" s="17">
        <v>0.155160640892856</v>
      </c>
      <c r="Y17" s="17">
        <v>0.17310455303010899</v>
      </c>
      <c r="Z17" s="17">
        <v>0.109198236592727</v>
      </c>
      <c r="AA17" s="17">
        <v>0.12953261270243499</v>
      </c>
      <c r="AB17" s="17"/>
      <c r="AC17" s="17">
        <v>0.20084199053182</v>
      </c>
      <c r="AD17" s="17">
        <v>0.14408691009772501</v>
      </c>
      <c r="AE17" s="17">
        <v>0.14322106332024701</v>
      </c>
    </row>
    <row r="18" spans="2:31" x14ac:dyDescent="0.35">
      <c r="B18" s="18" t="s">
        <v>96</v>
      </c>
      <c r="C18" s="17">
        <v>0.10068216749146799</v>
      </c>
      <c r="D18" s="17">
        <v>7.60808851345737E-2</v>
      </c>
      <c r="E18" s="17">
        <v>0.124848840235074</v>
      </c>
      <c r="F18" s="17"/>
      <c r="G18" s="17">
        <v>0.100447526292894</v>
      </c>
      <c r="H18" s="17">
        <v>0.120951477305976</v>
      </c>
      <c r="I18" s="17">
        <v>0.159366628245768</v>
      </c>
      <c r="J18" s="17">
        <v>0.113359416059919</v>
      </c>
      <c r="K18" s="17">
        <v>7.6644054898505704E-2</v>
      </c>
      <c r="L18" s="17">
        <v>5.2179955427317001E-2</v>
      </c>
      <c r="M18" s="17"/>
      <c r="N18" s="17">
        <v>6.6344473797211298E-2</v>
      </c>
      <c r="O18" s="17">
        <v>0.101328104132588</v>
      </c>
      <c r="P18" s="17">
        <v>0.12278421952152201</v>
      </c>
      <c r="Q18" s="17">
        <v>0.129451337754177</v>
      </c>
      <c r="R18" s="17"/>
      <c r="S18" s="17">
        <v>9.3274257290540896E-2</v>
      </c>
      <c r="T18" s="17">
        <v>7.3626442854608898E-2</v>
      </c>
      <c r="U18" s="17">
        <v>0.16603184234688401</v>
      </c>
      <c r="V18" s="17"/>
      <c r="W18" s="17">
        <v>8.05292363605042E-2</v>
      </c>
      <c r="X18" s="17">
        <v>7.1587607779012893E-2</v>
      </c>
      <c r="Y18" s="17">
        <v>6.7409280959393095E-2</v>
      </c>
      <c r="Z18" s="17">
        <v>0.124777349809164</v>
      </c>
      <c r="AA18" s="17">
        <v>0.16328497261468899</v>
      </c>
      <c r="AB18" s="17"/>
      <c r="AC18" s="17">
        <v>8.3358091150228297E-2</v>
      </c>
      <c r="AD18" s="17">
        <v>8.78241397353485E-2</v>
      </c>
      <c r="AE18" s="17">
        <v>7.3867102226770398E-2</v>
      </c>
    </row>
    <row r="19" spans="2:31" ht="29" x14ac:dyDescent="0.35">
      <c r="B19" s="18" t="s">
        <v>247</v>
      </c>
      <c r="C19" s="17">
        <v>8.0315548580324303E-2</v>
      </c>
      <c r="D19" s="17">
        <v>0.100318698825102</v>
      </c>
      <c r="E19" s="17">
        <v>5.9686067965806201E-2</v>
      </c>
      <c r="F19" s="17"/>
      <c r="G19" s="17">
        <v>0.117181106844015</v>
      </c>
      <c r="H19" s="17">
        <v>9.5688914934473804E-2</v>
      </c>
      <c r="I19" s="17">
        <v>7.4574222231269693E-2</v>
      </c>
      <c r="J19" s="17">
        <v>7.4060578095960505E-2</v>
      </c>
      <c r="K19" s="17">
        <v>6.5504791022594197E-2</v>
      </c>
      <c r="L19" s="17">
        <v>6.9113462877258197E-2</v>
      </c>
      <c r="M19" s="17"/>
      <c r="N19" s="17">
        <v>6.9669739412495102E-2</v>
      </c>
      <c r="O19" s="17">
        <v>9.97752061046462E-2</v>
      </c>
      <c r="P19" s="17">
        <v>9.1667249802649495E-2</v>
      </c>
      <c r="Q19" s="17">
        <v>6.5181030820162703E-2</v>
      </c>
      <c r="R19" s="17"/>
      <c r="S19" s="17">
        <v>0.109665041342563</v>
      </c>
      <c r="T19" s="17">
        <v>6.0448960012938098E-2</v>
      </c>
      <c r="U19" s="17">
        <v>7.3687897357582494E-2</v>
      </c>
      <c r="V19" s="17"/>
      <c r="W19" s="17">
        <v>8.0139625778488904E-2</v>
      </c>
      <c r="X19" s="17">
        <v>9.4748359791897205E-2</v>
      </c>
      <c r="Y19" s="17">
        <v>8.0873211011416493E-2</v>
      </c>
      <c r="Z19" s="17">
        <v>0.21361077776611301</v>
      </c>
      <c r="AA19" s="17">
        <v>5.0054344215181699E-2</v>
      </c>
      <c r="AB19" s="17"/>
      <c r="AC19" s="17">
        <v>8.1739442320151304E-2</v>
      </c>
      <c r="AD19" s="17">
        <v>8.5199857020733294E-2</v>
      </c>
      <c r="AE19" s="17">
        <v>6.3431842991026499E-2</v>
      </c>
    </row>
    <row r="20" spans="2:31" ht="43.5" x14ac:dyDescent="0.35">
      <c r="B20" s="18" t="s">
        <v>248</v>
      </c>
      <c r="C20" s="17">
        <v>7.3593030317461006E-2</v>
      </c>
      <c r="D20" s="17">
        <v>8.50832918810418E-2</v>
      </c>
      <c r="E20" s="17">
        <v>6.3012793057524399E-2</v>
      </c>
      <c r="F20" s="17"/>
      <c r="G20" s="17">
        <v>0.101725524562709</v>
      </c>
      <c r="H20" s="17">
        <v>0.10689867984737</v>
      </c>
      <c r="I20" s="17">
        <v>7.1496823060681697E-2</v>
      </c>
      <c r="J20" s="17">
        <v>6.3618719576499505E-2</v>
      </c>
      <c r="K20" s="17">
        <v>4.4642857142857199E-2</v>
      </c>
      <c r="L20" s="17">
        <v>6.9113462877258197E-2</v>
      </c>
      <c r="M20" s="17"/>
      <c r="N20" s="17">
        <v>7.7478468316348206E-2</v>
      </c>
      <c r="O20" s="17">
        <v>5.8590428191896797E-2</v>
      </c>
      <c r="P20" s="17">
        <v>8.8463201313157602E-2</v>
      </c>
      <c r="Q20" s="17">
        <v>7.2153077619340297E-2</v>
      </c>
      <c r="R20" s="17"/>
      <c r="S20" s="17">
        <v>0.102319890808529</v>
      </c>
      <c r="T20" s="17">
        <v>5.4354036833187E-2</v>
      </c>
      <c r="U20" s="17">
        <v>5.0175748142738799E-2</v>
      </c>
      <c r="V20" s="17"/>
      <c r="W20" s="17">
        <v>8.2777178802941401E-2</v>
      </c>
      <c r="X20" s="17">
        <v>9.20728435172216E-2</v>
      </c>
      <c r="Y20" s="17">
        <v>5.8504702141018002E-2</v>
      </c>
      <c r="Z20" s="17">
        <v>6.9497240841171107E-2</v>
      </c>
      <c r="AA20" s="17">
        <v>3.5320926382175703E-2</v>
      </c>
      <c r="AB20" s="17"/>
      <c r="AC20" s="17">
        <v>8.5087815200963701E-2</v>
      </c>
      <c r="AD20" s="17">
        <v>7.2136470100868405E-2</v>
      </c>
      <c r="AE20" s="17">
        <v>9.1344788205756797E-2</v>
      </c>
    </row>
    <row r="21" spans="2:31" x14ac:dyDescent="0.35">
      <c r="B21" s="18" t="s">
        <v>249</v>
      </c>
      <c r="C21" s="17">
        <v>3.9267243694270398E-2</v>
      </c>
      <c r="D21" s="17">
        <v>4.2669348983320803E-2</v>
      </c>
      <c r="E21" s="17">
        <v>3.4306660126831999E-2</v>
      </c>
      <c r="F21" s="17"/>
      <c r="G21" s="17">
        <v>7.6490897018931497E-2</v>
      </c>
      <c r="H21" s="17">
        <v>5.77138887422496E-2</v>
      </c>
      <c r="I21" s="17">
        <v>5.2793547324767799E-2</v>
      </c>
      <c r="J21" s="17">
        <v>2.54208148708789E-2</v>
      </c>
      <c r="K21" s="17">
        <v>1.935953836844E-2</v>
      </c>
      <c r="L21" s="17">
        <v>1.8619251984534901E-2</v>
      </c>
      <c r="M21" s="17"/>
      <c r="N21" s="17">
        <v>3.0071980903344401E-2</v>
      </c>
      <c r="O21" s="17">
        <v>4.2282173707122298E-2</v>
      </c>
      <c r="P21" s="17">
        <v>3.2583932993510201E-2</v>
      </c>
      <c r="Q21" s="17">
        <v>5.2758570598756702E-2</v>
      </c>
      <c r="R21" s="17"/>
      <c r="S21" s="17">
        <v>3.9708016072659502E-2</v>
      </c>
      <c r="T21" s="17">
        <v>4.0548346013474998E-2</v>
      </c>
      <c r="U21" s="17">
        <v>3.6018602557839202E-2</v>
      </c>
      <c r="V21" s="17"/>
      <c r="W21" s="17">
        <v>3.1523745860179302E-2</v>
      </c>
      <c r="X21" s="17">
        <v>5.66161092604857E-2</v>
      </c>
      <c r="Y21" s="17">
        <v>0</v>
      </c>
      <c r="Z21" s="17">
        <v>0.21361077776611301</v>
      </c>
      <c r="AA21" s="17">
        <v>2.72309221887343E-2</v>
      </c>
      <c r="AB21" s="17"/>
      <c r="AC21" s="17">
        <v>3.6473965005853502E-2</v>
      </c>
      <c r="AD21" s="17">
        <v>4.4965956348984301E-2</v>
      </c>
      <c r="AE21" s="17">
        <v>0</v>
      </c>
    </row>
    <row r="22" spans="2:31" x14ac:dyDescent="0.35">
      <c r="B22" s="18" t="s">
        <v>250</v>
      </c>
      <c r="C22" s="17">
        <v>3.73921997192481E-2</v>
      </c>
      <c r="D22" s="17">
        <v>3.5546426529776798E-2</v>
      </c>
      <c r="E22" s="17">
        <v>3.9380271076908002E-2</v>
      </c>
      <c r="F22" s="17"/>
      <c r="G22" s="17">
        <v>6.8150958086790198E-2</v>
      </c>
      <c r="H22" s="17">
        <v>7.1766686200855398E-2</v>
      </c>
      <c r="I22" s="17">
        <v>5.6976373123013797E-2</v>
      </c>
      <c r="J22" s="17">
        <v>1.3878023093079801E-2</v>
      </c>
      <c r="K22" s="17">
        <v>2.30726263270771E-2</v>
      </c>
      <c r="L22" s="17">
        <v>6.2064173281783097E-3</v>
      </c>
      <c r="M22" s="17"/>
      <c r="N22" s="17">
        <v>3.2474250193334303E-2</v>
      </c>
      <c r="O22" s="17">
        <v>3.0326333122592E-2</v>
      </c>
      <c r="P22" s="17">
        <v>4.7848044788587799E-2</v>
      </c>
      <c r="Q22" s="17">
        <v>4.7617970952200397E-2</v>
      </c>
      <c r="R22" s="17"/>
      <c r="S22" s="17">
        <v>3.6711412923079903E-2</v>
      </c>
      <c r="T22" s="17">
        <v>3.8102598348415902E-2</v>
      </c>
      <c r="U22" s="17">
        <v>4.9654537973777502E-2</v>
      </c>
      <c r="V22" s="17"/>
      <c r="W22" s="17">
        <v>3.6887051879194201E-2</v>
      </c>
      <c r="X22" s="17">
        <v>4.6149139594405399E-2</v>
      </c>
      <c r="Y22" s="17">
        <v>6.7409280959393095E-2</v>
      </c>
      <c r="Z22" s="17">
        <v>8.8833427956948902E-2</v>
      </c>
      <c r="AA22" s="17">
        <v>3.1402538747326202E-2</v>
      </c>
      <c r="AB22" s="17"/>
      <c r="AC22" s="17">
        <v>3.6547828607507403E-2</v>
      </c>
      <c r="AD22" s="17">
        <v>5.3420541506631801E-2</v>
      </c>
      <c r="AE22" s="17">
        <v>6.9269064518300394E-2</v>
      </c>
    </row>
    <row r="23" spans="2:31" x14ac:dyDescent="0.35">
      <c r="B23" s="18" t="s">
        <v>236</v>
      </c>
      <c r="C23" s="19">
        <v>6.57887534519581E-3</v>
      </c>
      <c r="D23" s="19">
        <v>6.9863945819281601E-3</v>
      </c>
      <c r="E23" s="19">
        <v>6.2268957090985799E-3</v>
      </c>
      <c r="F23" s="19"/>
      <c r="G23" s="19">
        <v>0</v>
      </c>
      <c r="H23" s="19">
        <v>0</v>
      </c>
      <c r="I23" s="19">
        <v>0</v>
      </c>
      <c r="J23" s="19">
        <v>5.7713958888995498E-3</v>
      </c>
      <c r="K23" s="19">
        <v>1.7857142857142901E-2</v>
      </c>
      <c r="L23" s="19">
        <v>1.0624986302729501E-2</v>
      </c>
      <c r="M23" s="19"/>
      <c r="N23" s="19">
        <v>3.8573027237882099E-3</v>
      </c>
      <c r="O23" s="19">
        <v>1.08677842807077E-2</v>
      </c>
      <c r="P23" s="19">
        <v>1.01609537124847E-2</v>
      </c>
      <c r="Q23" s="19">
        <v>0</v>
      </c>
      <c r="R23" s="19"/>
      <c r="S23" s="19">
        <v>5.2710192633382202E-3</v>
      </c>
      <c r="T23" s="19">
        <v>8.1226382772477401E-3</v>
      </c>
      <c r="U23" s="19">
        <v>4.7460594242251701E-3</v>
      </c>
      <c r="V23" s="19"/>
      <c r="W23" s="19">
        <v>1.0550224746702299E-2</v>
      </c>
      <c r="X23" s="19">
        <v>8.4751608362945794E-3</v>
      </c>
      <c r="Y23" s="19">
        <v>0</v>
      </c>
      <c r="Z23" s="19">
        <v>0</v>
      </c>
      <c r="AA23" s="19">
        <v>5.2444875034045203E-3</v>
      </c>
      <c r="AB23" s="19"/>
      <c r="AC23" s="19">
        <v>1.05122021348427E-2</v>
      </c>
      <c r="AD23" s="19">
        <v>8.4040500115540508E-3</v>
      </c>
      <c r="AE23" s="19">
        <v>0</v>
      </c>
    </row>
    <row r="24" spans="2:31" x14ac:dyDescent="0.35">
      <c r="B24" s="16"/>
    </row>
    <row r="25" spans="2:31" x14ac:dyDescent="0.35">
      <c r="B25" t="s">
        <v>61</v>
      </c>
    </row>
    <row r="26" spans="2:31" x14ac:dyDescent="0.35">
      <c r="B26" t="s">
        <v>62</v>
      </c>
    </row>
    <row r="28" spans="2:31" x14ac:dyDescent="0.35">
      <c r="B28"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E16"/>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254</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58" x14ac:dyDescent="0.35">
      <c r="B9" s="18" t="s">
        <v>252</v>
      </c>
      <c r="C9" s="17">
        <v>0.50103587363364899</v>
      </c>
      <c r="D9" s="17">
        <v>0.54678964877929204</v>
      </c>
      <c r="E9" s="17">
        <v>0.45598883468528101</v>
      </c>
      <c r="F9" s="17"/>
      <c r="G9" s="17">
        <v>0.49520637199589901</v>
      </c>
      <c r="H9" s="17">
        <v>0.45279413694242798</v>
      </c>
      <c r="I9" s="17">
        <v>0.50947107822415005</v>
      </c>
      <c r="J9" s="17">
        <v>0.52035918359119104</v>
      </c>
      <c r="K9" s="17">
        <v>0.53871907673688002</v>
      </c>
      <c r="L9" s="17">
        <v>0.48106141570084998</v>
      </c>
      <c r="M9" s="17"/>
      <c r="N9" s="17">
        <v>0.54024197017603004</v>
      </c>
      <c r="O9" s="17">
        <v>0.50267069314663604</v>
      </c>
      <c r="P9" s="17">
        <v>0.50488781307054298</v>
      </c>
      <c r="Q9" s="17">
        <v>0.44189301346726201</v>
      </c>
      <c r="R9" s="17"/>
      <c r="S9" s="17">
        <v>0.466487140706831</v>
      </c>
      <c r="T9" s="17">
        <v>0.57080300626522795</v>
      </c>
      <c r="U9" s="17">
        <v>0.402967416994713</v>
      </c>
      <c r="V9" s="17"/>
      <c r="W9" s="17">
        <v>0.466876139397636</v>
      </c>
      <c r="X9" s="17">
        <v>0.54161543104202503</v>
      </c>
      <c r="Y9" s="17">
        <v>0.59555585824141399</v>
      </c>
      <c r="Z9" s="17">
        <v>0.39408296703387702</v>
      </c>
      <c r="AA9" s="17">
        <v>0.42707840559117</v>
      </c>
      <c r="AB9" s="17"/>
      <c r="AC9" s="17">
        <v>0.44869092517481701</v>
      </c>
      <c r="AD9" s="17">
        <v>0.56802963443645305</v>
      </c>
      <c r="AE9" s="17">
        <v>0.54416750769801503</v>
      </c>
    </row>
    <row r="10" spans="2:31" ht="58" x14ac:dyDescent="0.35">
      <c r="B10" s="18" t="s">
        <v>253</v>
      </c>
      <c r="C10" s="17">
        <v>0.29112850271457902</v>
      </c>
      <c r="D10" s="17">
        <v>0.31179294239022298</v>
      </c>
      <c r="E10" s="17">
        <v>0.27130574570087201</v>
      </c>
      <c r="F10" s="17"/>
      <c r="G10" s="17">
        <v>0.32538359203323802</v>
      </c>
      <c r="H10" s="17">
        <v>0.27301394734481599</v>
      </c>
      <c r="I10" s="17">
        <v>0.257812938282663</v>
      </c>
      <c r="J10" s="17">
        <v>0.26803430543899298</v>
      </c>
      <c r="K10" s="17">
        <v>0.27386672490233099</v>
      </c>
      <c r="L10" s="17">
        <v>0.33925879323907898</v>
      </c>
      <c r="M10" s="17"/>
      <c r="N10" s="17">
        <v>0.30237350073833102</v>
      </c>
      <c r="O10" s="17">
        <v>0.28136385720257701</v>
      </c>
      <c r="P10" s="17">
        <v>0.305287602809731</v>
      </c>
      <c r="Q10" s="17">
        <v>0.26769965132648799</v>
      </c>
      <c r="R10" s="17"/>
      <c r="S10" s="17">
        <v>0.35030269149023702</v>
      </c>
      <c r="T10" s="17">
        <v>0.262746549764866</v>
      </c>
      <c r="U10" s="17">
        <v>0.26110142548991599</v>
      </c>
      <c r="V10" s="17"/>
      <c r="W10" s="17">
        <v>0.37676250839318198</v>
      </c>
      <c r="X10" s="17">
        <v>0.26469729136551501</v>
      </c>
      <c r="Y10" s="17">
        <v>0.22597212149962501</v>
      </c>
      <c r="Z10" s="17">
        <v>0.40788536841644801</v>
      </c>
      <c r="AA10" s="17">
        <v>0.237875552580256</v>
      </c>
      <c r="AB10" s="17"/>
      <c r="AC10" s="17">
        <v>0.39416141739964</v>
      </c>
      <c r="AD10" s="17">
        <v>0.25291693458158199</v>
      </c>
      <c r="AE10" s="17">
        <v>0.25593941183051</v>
      </c>
    </row>
    <row r="11" spans="2:31" x14ac:dyDescent="0.35">
      <c r="B11" s="18" t="s">
        <v>96</v>
      </c>
      <c r="C11" s="19">
        <v>0.20783562365177199</v>
      </c>
      <c r="D11" s="19">
        <v>0.14141740883048501</v>
      </c>
      <c r="E11" s="19">
        <v>0.27270541961384798</v>
      </c>
      <c r="F11" s="19"/>
      <c r="G11" s="19">
        <v>0.179410035970863</v>
      </c>
      <c r="H11" s="19">
        <v>0.27419191571275597</v>
      </c>
      <c r="I11" s="19">
        <v>0.23271598349318701</v>
      </c>
      <c r="J11" s="19">
        <v>0.211606510969816</v>
      </c>
      <c r="K11" s="19">
        <v>0.18741419836078901</v>
      </c>
      <c r="L11" s="19">
        <v>0.17967979106007001</v>
      </c>
      <c r="M11" s="19"/>
      <c r="N11" s="19">
        <v>0.15738452908563999</v>
      </c>
      <c r="O11" s="19">
        <v>0.21596544965078801</v>
      </c>
      <c r="P11" s="19">
        <v>0.189824584119726</v>
      </c>
      <c r="Q11" s="19">
        <v>0.290407335206251</v>
      </c>
      <c r="R11" s="19"/>
      <c r="S11" s="19">
        <v>0.18321016780293201</v>
      </c>
      <c r="T11" s="19">
        <v>0.16645044396990599</v>
      </c>
      <c r="U11" s="19">
        <v>0.335931157515371</v>
      </c>
      <c r="V11" s="19"/>
      <c r="W11" s="19">
        <v>0.15636135220918199</v>
      </c>
      <c r="X11" s="19">
        <v>0.19368727759245999</v>
      </c>
      <c r="Y11" s="19">
        <v>0.178472020258961</v>
      </c>
      <c r="Z11" s="19">
        <v>0.198031664549676</v>
      </c>
      <c r="AA11" s="19">
        <v>0.335046041828574</v>
      </c>
      <c r="AB11" s="19"/>
      <c r="AC11" s="19">
        <v>0.15714765742554301</v>
      </c>
      <c r="AD11" s="19">
        <v>0.17905343098196599</v>
      </c>
      <c r="AE11" s="19">
        <v>0.199893080471475</v>
      </c>
    </row>
    <row r="12" spans="2:31" x14ac:dyDescent="0.35">
      <c r="B12" s="16"/>
    </row>
    <row r="13" spans="2:31" x14ac:dyDescent="0.35">
      <c r="B13" t="s">
        <v>61</v>
      </c>
    </row>
    <row r="14" spans="2:31" x14ac:dyDescent="0.35">
      <c r="B14" t="s">
        <v>62</v>
      </c>
    </row>
    <row r="16" spans="2:31" x14ac:dyDescent="0.35">
      <c r="B16"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E30"/>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262</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29" x14ac:dyDescent="0.35">
      <c r="B9" s="18" t="s">
        <v>223</v>
      </c>
      <c r="C9" s="17">
        <v>0.46266754181678599</v>
      </c>
      <c r="D9" s="17">
        <v>0.462645805521603</v>
      </c>
      <c r="E9" s="17">
        <v>0.46174441436719099</v>
      </c>
      <c r="F9" s="17"/>
      <c r="G9" s="17">
        <v>0.35634845928268799</v>
      </c>
      <c r="H9" s="17">
        <v>0.39664609192655798</v>
      </c>
      <c r="I9" s="17">
        <v>0.43785481480727501</v>
      </c>
      <c r="J9" s="17">
        <v>0.50039116864912703</v>
      </c>
      <c r="K9" s="17">
        <v>0.5</v>
      </c>
      <c r="L9" s="17">
        <v>0.537659940102718</v>
      </c>
      <c r="M9" s="17"/>
      <c r="N9" s="17">
        <v>0.48497251070078901</v>
      </c>
      <c r="O9" s="17">
        <v>0.4587717769495</v>
      </c>
      <c r="P9" s="17">
        <v>0.46909794239609198</v>
      </c>
      <c r="Q9" s="17">
        <v>0.42754379919332902</v>
      </c>
      <c r="R9" s="17"/>
      <c r="S9" s="17">
        <v>0.47964153550335098</v>
      </c>
      <c r="T9" s="17">
        <v>0.50894189859713101</v>
      </c>
      <c r="U9" s="17">
        <v>0.37987234544218801</v>
      </c>
      <c r="V9" s="17"/>
      <c r="W9" s="17">
        <v>0.49235640882474202</v>
      </c>
      <c r="X9" s="17">
        <v>0.46401097482797099</v>
      </c>
      <c r="Y9" s="17">
        <v>0.52542045652143499</v>
      </c>
      <c r="Z9" s="17">
        <v>0.52397292936574302</v>
      </c>
      <c r="AA9" s="17">
        <v>0.40185589056270798</v>
      </c>
      <c r="AB9" s="17"/>
      <c r="AC9" s="17">
        <v>0.47858154908118</v>
      </c>
      <c r="AD9" s="17">
        <v>0.452356221232665</v>
      </c>
      <c r="AE9" s="17">
        <v>0.51248243892161505</v>
      </c>
    </row>
    <row r="10" spans="2:31" ht="43.5" x14ac:dyDescent="0.35">
      <c r="B10" s="18" t="s">
        <v>224</v>
      </c>
      <c r="C10" s="17">
        <v>0.45483990900934401</v>
      </c>
      <c r="D10" s="17">
        <v>0.479012882136019</v>
      </c>
      <c r="E10" s="17">
        <v>0.43040863726523498</v>
      </c>
      <c r="F10" s="17"/>
      <c r="G10" s="17">
        <v>0.32552167860066999</v>
      </c>
      <c r="H10" s="17">
        <v>0.31913019581572999</v>
      </c>
      <c r="I10" s="17">
        <v>0.38494182712631397</v>
      </c>
      <c r="J10" s="17">
        <v>0.48541221229770898</v>
      </c>
      <c r="K10" s="17">
        <v>0.52607741734967095</v>
      </c>
      <c r="L10" s="17">
        <v>0.600566985651798</v>
      </c>
      <c r="M10" s="17"/>
      <c r="N10" s="17">
        <v>0.54160765326810301</v>
      </c>
      <c r="O10" s="17">
        <v>0.40491231493115598</v>
      </c>
      <c r="P10" s="17">
        <v>0.42794424006869197</v>
      </c>
      <c r="Q10" s="17">
        <v>0.40303591151576401</v>
      </c>
      <c r="R10" s="17"/>
      <c r="S10" s="17">
        <v>0.52020559378340903</v>
      </c>
      <c r="T10" s="17">
        <v>0.467810106888286</v>
      </c>
      <c r="U10" s="17">
        <v>0.35168145714777499</v>
      </c>
      <c r="V10" s="17"/>
      <c r="W10" s="17">
        <v>0.48787326356926197</v>
      </c>
      <c r="X10" s="17">
        <v>0.45428853557748</v>
      </c>
      <c r="Y10" s="17">
        <v>0.468582852215292</v>
      </c>
      <c r="Z10" s="17">
        <v>0.19291905202697299</v>
      </c>
      <c r="AA10" s="17">
        <v>0.42706683362037101</v>
      </c>
      <c r="AB10" s="17"/>
      <c r="AC10" s="17">
        <v>0.43483701790568302</v>
      </c>
      <c r="AD10" s="17">
        <v>0.45852111026048997</v>
      </c>
      <c r="AE10" s="17">
        <v>0.51190856245845995</v>
      </c>
    </row>
    <row r="11" spans="2:31" ht="29" x14ac:dyDescent="0.35">
      <c r="B11" s="18" t="s">
        <v>225</v>
      </c>
      <c r="C11" s="17">
        <v>0.38531214972566702</v>
      </c>
      <c r="D11" s="17">
        <v>0.33594450855313601</v>
      </c>
      <c r="E11" s="17">
        <v>0.433156311168158</v>
      </c>
      <c r="F11" s="17"/>
      <c r="G11" s="17">
        <v>0.36849171183052098</v>
      </c>
      <c r="H11" s="17">
        <v>0.46691007921958699</v>
      </c>
      <c r="I11" s="17">
        <v>0.36118917967688302</v>
      </c>
      <c r="J11" s="17">
        <v>0.41135163420174797</v>
      </c>
      <c r="K11" s="17">
        <v>0.38313447285331698</v>
      </c>
      <c r="L11" s="17">
        <v>0.35156952407640302</v>
      </c>
      <c r="M11" s="17"/>
      <c r="N11" s="17">
        <v>0.37182535279721102</v>
      </c>
      <c r="O11" s="17">
        <v>0.36652988180117801</v>
      </c>
      <c r="P11" s="17">
        <v>0.45361181148699597</v>
      </c>
      <c r="Q11" s="17">
        <v>0.38625234312331302</v>
      </c>
      <c r="R11" s="17"/>
      <c r="S11" s="17">
        <v>0.39952831130468502</v>
      </c>
      <c r="T11" s="17">
        <v>0.40761373083420099</v>
      </c>
      <c r="U11" s="17">
        <v>0.33340848964476399</v>
      </c>
      <c r="V11" s="17"/>
      <c r="W11" s="17">
        <v>0.37649801816570599</v>
      </c>
      <c r="X11" s="17">
        <v>0.40047561090898098</v>
      </c>
      <c r="Y11" s="17">
        <v>0.394163226986674</v>
      </c>
      <c r="Z11" s="17">
        <v>0.14723934466227201</v>
      </c>
      <c r="AA11" s="17">
        <v>0.41785520243803398</v>
      </c>
      <c r="AB11" s="17"/>
      <c r="AC11" s="17">
        <v>0.43380849407928301</v>
      </c>
      <c r="AD11" s="17">
        <v>0.38749351931468201</v>
      </c>
      <c r="AE11" s="17">
        <v>0.41999474666491698</v>
      </c>
    </row>
    <row r="12" spans="2:31" ht="29" x14ac:dyDescent="0.35">
      <c r="B12" s="18" t="s">
        <v>255</v>
      </c>
      <c r="C12" s="17">
        <v>0.37398109129748602</v>
      </c>
      <c r="D12" s="17">
        <v>0.33055097265563399</v>
      </c>
      <c r="E12" s="17">
        <v>0.41606864256005199</v>
      </c>
      <c r="F12" s="17"/>
      <c r="G12" s="17">
        <v>0.35640216196952701</v>
      </c>
      <c r="H12" s="17">
        <v>0.36001139937221799</v>
      </c>
      <c r="I12" s="17">
        <v>0.350851555537461</v>
      </c>
      <c r="J12" s="17">
        <v>0.35473860857109102</v>
      </c>
      <c r="K12" s="17">
        <v>0.35705705550364603</v>
      </c>
      <c r="L12" s="17">
        <v>0.44193295955911999</v>
      </c>
      <c r="M12" s="17"/>
      <c r="N12" s="17">
        <v>0.38083211849564502</v>
      </c>
      <c r="O12" s="17">
        <v>0.37611670610862302</v>
      </c>
      <c r="P12" s="17">
        <v>0.41112277758387</v>
      </c>
      <c r="Q12" s="17">
        <v>0.33912561329155799</v>
      </c>
      <c r="R12" s="17"/>
      <c r="S12" s="17">
        <v>0.40240477770146899</v>
      </c>
      <c r="T12" s="17">
        <v>0.38283722683597599</v>
      </c>
      <c r="U12" s="17">
        <v>0.27992924658187501</v>
      </c>
      <c r="V12" s="17"/>
      <c r="W12" s="17">
        <v>0.39796751449011802</v>
      </c>
      <c r="X12" s="17">
        <v>0.42855397955572699</v>
      </c>
      <c r="Y12" s="17">
        <v>0.28942840653459401</v>
      </c>
      <c r="Z12" s="17">
        <v>0.27066115584807399</v>
      </c>
      <c r="AA12" s="17">
        <v>0.28967222720559399</v>
      </c>
      <c r="AB12" s="17"/>
      <c r="AC12" s="17">
        <v>0.35140342091899901</v>
      </c>
      <c r="AD12" s="17">
        <v>0.41413116740335298</v>
      </c>
      <c r="AE12" s="17">
        <v>0.359241738415985</v>
      </c>
    </row>
    <row r="13" spans="2:31" ht="43.5" x14ac:dyDescent="0.35">
      <c r="B13" s="18" t="s">
        <v>227</v>
      </c>
      <c r="C13" s="17">
        <v>0.32179679205710898</v>
      </c>
      <c r="D13" s="17">
        <v>0.354317517662119</v>
      </c>
      <c r="E13" s="17">
        <v>0.28886103182658102</v>
      </c>
      <c r="F13" s="17"/>
      <c r="G13" s="17">
        <v>0.246367379668431</v>
      </c>
      <c r="H13" s="17">
        <v>0.240562620974068</v>
      </c>
      <c r="I13" s="17">
        <v>0.34876014263833799</v>
      </c>
      <c r="J13" s="17">
        <v>0.33865871896133498</v>
      </c>
      <c r="K13" s="17">
        <v>0.315590592661805</v>
      </c>
      <c r="L13" s="17">
        <v>0.39511654919268402</v>
      </c>
      <c r="M13" s="17"/>
      <c r="N13" s="17">
        <v>0.361746544760366</v>
      </c>
      <c r="O13" s="17">
        <v>0.32055951821297402</v>
      </c>
      <c r="P13" s="17">
        <v>0.26951950752669901</v>
      </c>
      <c r="Q13" s="17">
        <v>0.29256755037672399</v>
      </c>
      <c r="R13" s="17"/>
      <c r="S13" s="17">
        <v>0.32368463167559303</v>
      </c>
      <c r="T13" s="17">
        <v>0.38544174330304998</v>
      </c>
      <c r="U13" s="17">
        <v>0.20601820826865899</v>
      </c>
      <c r="V13" s="17"/>
      <c r="W13" s="17">
        <v>0.34095611880492299</v>
      </c>
      <c r="X13" s="17">
        <v>0.36919324012204402</v>
      </c>
      <c r="Y13" s="17">
        <v>0.37077160257237501</v>
      </c>
      <c r="Z13" s="17">
        <v>0.15833066879811999</v>
      </c>
      <c r="AA13" s="17">
        <v>0.24209855293903401</v>
      </c>
      <c r="AB13" s="17"/>
      <c r="AC13" s="17">
        <v>0.35452464950964002</v>
      </c>
      <c r="AD13" s="17">
        <v>0.343062016098097</v>
      </c>
      <c r="AE13" s="17">
        <v>0.34462762026388599</v>
      </c>
    </row>
    <row r="14" spans="2:31" x14ac:dyDescent="0.35">
      <c r="B14" s="18" t="s">
        <v>229</v>
      </c>
      <c r="C14" s="17">
        <v>0.28787997756318601</v>
      </c>
      <c r="D14" s="17">
        <v>0.34324966118964101</v>
      </c>
      <c r="E14" s="17">
        <v>0.23650426057038901</v>
      </c>
      <c r="F14" s="17"/>
      <c r="G14" s="17">
        <v>0.32196385692608698</v>
      </c>
      <c r="H14" s="17">
        <v>0.25745845097838399</v>
      </c>
      <c r="I14" s="17">
        <v>0.27233338822033099</v>
      </c>
      <c r="J14" s="17">
        <v>0.25090534893377497</v>
      </c>
      <c r="K14" s="17">
        <v>0.28509179041745403</v>
      </c>
      <c r="L14" s="17">
        <v>0.32337236569450201</v>
      </c>
      <c r="M14" s="17"/>
      <c r="N14" s="17">
        <v>0.32651015265665601</v>
      </c>
      <c r="O14" s="17">
        <v>0.27951102028643399</v>
      </c>
      <c r="P14" s="17">
        <v>0.26446189450643898</v>
      </c>
      <c r="Q14" s="17">
        <v>0.25525432060138797</v>
      </c>
      <c r="R14" s="17"/>
      <c r="S14" s="17">
        <v>0.27502806359398202</v>
      </c>
      <c r="T14" s="17">
        <v>0.33243229893776999</v>
      </c>
      <c r="U14" s="17">
        <v>0.204954059453889</v>
      </c>
      <c r="V14" s="17"/>
      <c r="W14" s="17">
        <v>0.29421182170426302</v>
      </c>
      <c r="X14" s="17">
        <v>0.32637838476248798</v>
      </c>
      <c r="Y14" s="17">
        <v>0.29556473625986002</v>
      </c>
      <c r="Z14" s="17">
        <v>0.51572806638581303</v>
      </c>
      <c r="AA14" s="17">
        <v>0.183758714921604</v>
      </c>
      <c r="AB14" s="17"/>
      <c r="AC14" s="17">
        <v>0.32713417886991403</v>
      </c>
      <c r="AD14" s="17">
        <v>0.312277888794735</v>
      </c>
      <c r="AE14" s="17">
        <v>0.32231745086910801</v>
      </c>
    </row>
    <row r="15" spans="2:31" ht="29" x14ac:dyDescent="0.35">
      <c r="B15" s="18" t="s">
        <v>256</v>
      </c>
      <c r="C15" s="17">
        <v>0.28351061835876601</v>
      </c>
      <c r="D15" s="17">
        <v>0.28184600161680001</v>
      </c>
      <c r="E15" s="17">
        <v>0.28311175428107999</v>
      </c>
      <c r="F15" s="17"/>
      <c r="G15" s="17">
        <v>0.27496803963252098</v>
      </c>
      <c r="H15" s="17">
        <v>0.24742665443342801</v>
      </c>
      <c r="I15" s="17">
        <v>0.27122796159267298</v>
      </c>
      <c r="J15" s="17">
        <v>0.23917732599449501</v>
      </c>
      <c r="K15" s="17">
        <v>0.30657621959402298</v>
      </c>
      <c r="L15" s="17">
        <v>0.32779093466905301</v>
      </c>
      <c r="M15" s="17"/>
      <c r="N15" s="17">
        <v>0.33901660992980398</v>
      </c>
      <c r="O15" s="17">
        <v>0.25138811346644802</v>
      </c>
      <c r="P15" s="17">
        <v>0.26221247963111599</v>
      </c>
      <c r="Q15" s="17">
        <v>0.25149712053679601</v>
      </c>
      <c r="R15" s="17"/>
      <c r="S15" s="17">
        <v>0.28170014899645202</v>
      </c>
      <c r="T15" s="17">
        <v>0.31717654259648798</v>
      </c>
      <c r="U15" s="17">
        <v>0.18883390394036001</v>
      </c>
      <c r="V15" s="17"/>
      <c r="W15" s="17">
        <v>0.306176499935643</v>
      </c>
      <c r="X15" s="17">
        <v>0.29665371116216199</v>
      </c>
      <c r="Y15" s="17">
        <v>0.25929155257325998</v>
      </c>
      <c r="Z15" s="17">
        <v>0.19291905202697299</v>
      </c>
      <c r="AA15" s="17">
        <v>0.21903650964461099</v>
      </c>
      <c r="AB15" s="17"/>
      <c r="AC15" s="17">
        <v>0.30731609726305698</v>
      </c>
      <c r="AD15" s="17">
        <v>0.29186928738440299</v>
      </c>
      <c r="AE15" s="17">
        <v>0.26526282465683798</v>
      </c>
    </row>
    <row r="16" spans="2:31" x14ac:dyDescent="0.35">
      <c r="B16" s="18" t="s">
        <v>257</v>
      </c>
      <c r="C16" s="17">
        <v>0.27705541378553999</v>
      </c>
      <c r="D16" s="17">
        <v>0.29566245609513597</v>
      </c>
      <c r="E16" s="17">
        <v>0.25912185786026898</v>
      </c>
      <c r="F16" s="17"/>
      <c r="G16" s="17">
        <v>0.315850038711875</v>
      </c>
      <c r="H16" s="17">
        <v>0.24474598715766099</v>
      </c>
      <c r="I16" s="17">
        <v>0.26815056242208501</v>
      </c>
      <c r="J16" s="17">
        <v>0.21375651112361599</v>
      </c>
      <c r="K16" s="17">
        <v>0.30357142857142899</v>
      </c>
      <c r="L16" s="17">
        <v>0.29328525513994103</v>
      </c>
      <c r="M16" s="17"/>
      <c r="N16" s="17">
        <v>0.32531428018008701</v>
      </c>
      <c r="O16" s="17">
        <v>0.25185450789330899</v>
      </c>
      <c r="P16" s="17">
        <v>0.29559260716812502</v>
      </c>
      <c r="Q16" s="17">
        <v>0.223142073401672</v>
      </c>
      <c r="R16" s="17"/>
      <c r="S16" s="17">
        <v>0.263701966944763</v>
      </c>
      <c r="T16" s="17">
        <v>0.31986741984979</v>
      </c>
      <c r="U16" s="17">
        <v>0.17884560166469099</v>
      </c>
      <c r="V16" s="17"/>
      <c r="W16" s="17">
        <v>0.29407326503424702</v>
      </c>
      <c r="X16" s="17">
        <v>0.31389391715009202</v>
      </c>
      <c r="Y16" s="17">
        <v>0.21809501012320501</v>
      </c>
      <c r="Z16" s="17">
        <v>0.26377183149150601</v>
      </c>
      <c r="AA16" s="17">
        <v>0.23377373072341701</v>
      </c>
      <c r="AB16" s="17"/>
      <c r="AC16" s="17">
        <v>0.30604029997014298</v>
      </c>
      <c r="AD16" s="17">
        <v>0.268856602188903</v>
      </c>
      <c r="AE16" s="17">
        <v>0.30995353036527301</v>
      </c>
    </row>
    <row r="17" spans="2:31" ht="29" x14ac:dyDescent="0.35">
      <c r="B17" s="18" t="s">
        <v>258</v>
      </c>
      <c r="C17" s="17">
        <v>0.24730103028126399</v>
      </c>
      <c r="D17" s="17">
        <v>0.27323261769467599</v>
      </c>
      <c r="E17" s="17">
        <v>0.22217362546056699</v>
      </c>
      <c r="F17" s="17"/>
      <c r="G17" s="17">
        <v>0.235747617331523</v>
      </c>
      <c r="H17" s="17">
        <v>0.19271816350683099</v>
      </c>
      <c r="I17" s="17">
        <v>0.16773227984226</v>
      </c>
      <c r="J17" s="17">
        <v>0.24838488645701401</v>
      </c>
      <c r="K17" s="17">
        <v>0.243282121018769</v>
      </c>
      <c r="L17" s="17">
        <v>0.36145374193086899</v>
      </c>
      <c r="M17" s="17"/>
      <c r="N17" s="17">
        <v>0.266236567793106</v>
      </c>
      <c r="O17" s="17">
        <v>0.20960522925589101</v>
      </c>
      <c r="P17" s="17">
        <v>0.25632461544202401</v>
      </c>
      <c r="Q17" s="17">
        <v>0.26330600299658402</v>
      </c>
      <c r="R17" s="17"/>
      <c r="S17" s="17">
        <v>0.26329594342409701</v>
      </c>
      <c r="T17" s="17">
        <v>0.26672772733674899</v>
      </c>
      <c r="U17" s="17">
        <v>0.18087211778005599</v>
      </c>
      <c r="V17" s="17"/>
      <c r="W17" s="17">
        <v>0.27894163166907199</v>
      </c>
      <c r="X17" s="17">
        <v>0.23137159954171699</v>
      </c>
      <c r="Y17" s="17">
        <v>0.28562111266961998</v>
      </c>
      <c r="Z17" s="17">
        <v>0.201163915006903</v>
      </c>
      <c r="AA17" s="17">
        <v>0.187783535665796</v>
      </c>
      <c r="AB17" s="17"/>
      <c r="AC17" s="17">
        <v>0.27952645976296098</v>
      </c>
      <c r="AD17" s="17">
        <v>0.237456466366814</v>
      </c>
      <c r="AE17" s="17">
        <v>0.27765143727733299</v>
      </c>
    </row>
    <row r="18" spans="2:31" ht="43.5" x14ac:dyDescent="0.35">
      <c r="B18" s="18" t="s">
        <v>259</v>
      </c>
      <c r="C18" s="17">
        <v>0.24690801151208899</v>
      </c>
      <c r="D18" s="17">
        <v>0.25195467589431397</v>
      </c>
      <c r="E18" s="17">
        <v>0.24179324613265599</v>
      </c>
      <c r="F18" s="17"/>
      <c r="G18" s="17">
        <v>0.23446961906170699</v>
      </c>
      <c r="H18" s="17">
        <v>0.15190010476889701</v>
      </c>
      <c r="I18" s="17">
        <v>0.23910966254674901</v>
      </c>
      <c r="J18" s="17">
        <v>0.25649151366119399</v>
      </c>
      <c r="K18" s="17">
        <v>0.243282121018769</v>
      </c>
      <c r="L18" s="17">
        <v>0.31979666898724801</v>
      </c>
      <c r="M18" s="17"/>
      <c r="N18" s="17">
        <v>0.27765914081951598</v>
      </c>
      <c r="O18" s="17">
        <v>0.245643171037258</v>
      </c>
      <c r="P18" s="17">
        <v>0.232553732615115</v>
      </c>
      <c r="Q18" s="17">
        <v>0.218845893970148</v>
      </c>
      <c r="R18" s="17"/>
      <c r="S18" s="17">
        <v>0.25487379907348601</v>
      </c>
      <c r="T18" s="17">
        <v>0.27147722382221501</v>
      </c>
      <c r="U18" s="17">
        <v>0.18340780891161301</v>
      </c>
      <c r="V18" s="17"/>
      <c r="W18" s="17">
        <v>0.25994079113721402</v>
      </c>
      <c r="X18" s="17">
        <v>0.26994880228798301</v>
      </c>
      <c r="Y18" s="17">
        <v>0.24096042679111401</v>
      </c>
      <c r="Z18" s="17">
        <v>0.21361077776611301</v>
      </c>
      <c r="AA18" s="17">
        <v>0.190725828286647</v>
      </c>
      <c r="AB18" s="17"/>
      <c r="AC18" s="17">
        <v>0.29918279452323598</v>
      </c>
      <c r="AD18" s="17">
        <v>0.26965946851035599</v>
      </c>
      <c r="AE18" s="17">
        <v>0.23626372121969</v>
      </c>
    </row>
    <row r="19" spans="2:31" ht="43.5" x14ac:dyDescent="0.35">
      <c r="B19" s="18" t="s">
        <v>260</v>
      </c>
      <c r="C19" s="17">
        <v>0.24654030054669501</v>
      </c>
      <c r="D19" s="17">
        <v>0.21321495402422599</v>
      </c>
      <c r="E19" s="17">
        <v>0.275991195555431</v>
      </c>
      <c r="F19" s="17"/>
      <c r="G19" s="17">
        <v>0.276299740589175</v>
      </c>
      <c r="H19" s="17">
        <v>0.220598248335546</v>
      </c>
      <c r="I19" s="17">
        <v>0.25879892455412801</v>
      </c>
      <c r="J19" s="17">
        <v>0.25072011777229403</v>
      </c>
      <c r="K19" s="17">
        <v>0.20155825325929499</v>
      </c>
      <c r="L19" s="17">
        <v>0.27277605098274499</v>
      </c>
      <c r="M19" s="17"/>
      <c r="N19" s="17">
        <v>0.26367823075710101</v>
      </c>
      <c r="O19" s="17">
        <v>0.26013787433644397</v>
      </c>
      <c r="P19" s="17">
        <v>0.18875093455366901</v>
      </c>
      <c r="Q19" s="17">
        <v>0.26085648940150802</v>
      </c>
      <c r="R19" s="17"/>
      <c r="S19" s="17">
        <v>0.24594839123182699</v>
      </c>
      <c r="T19" s="17">
        <v>0.256929263398821</v>
      </c>
      <c r="U19" s="17">
        <v>0.182013934571992</v>
      </c>
      <c r="V19" s="17"/>
      <c r="W19" s="17">
        <v>0.26673521455085297</v>
      </c>
      <c r="X19" s="17">
        <v>0.25917947810618602</v>
      </c>
      <c r="Y19" s="17">
        <v>0.229568455360707</v>
      </c>
      <c r="Z19" s="17">
        <v>0.248199160994966</v>
      </c>
      <c r="AA19" s="17">
        <v>0.20546770216876201</v>
      </c>
      <c r="AB19" s="17"/>
      <c r="AC19" s="17">
        <v>0.24786712007730299</v>
      </c>
      <c r="AD19" s="17">
        <v>0.25879620855661201</v>
      </c>
      <c r="AE19" s="17">
        <v>0.24756828494685401</v>
      </c>
    </row>
    <row r="20" spans="2:31" ht="29" x14ac:dyDescent="0.35">
      <c r="B20" s="18" t="s">
        <v>231</v>
      </c>
      <c r="C20" s="17">
        <v>0.20995224664773199</v>
      </c>
      <c r="D20" s="17">
        <v>0.221181840686065</v>
      </c>
      <c r="E20" s="17">
        <v>0.19869547979450999</v>
      </c>
      <c r="F20" s="17"/>
      <c r="G20" s="17">
        <v>0.173572390891513</v>
      </c>
      <c r="H20" s="17">
        <v>0.165952902227503</v>
      </c>
      <c r="I20" s="17">
        <v>0.25363011248441703</v>
      </c>
      <c r="J20" s="17">
        <v>0.179128135790219</v>
      </c>
      <c r="K20" s="17">
        <v>0.21649640673305401</v>
      </c>
      <c r="L20" s="17">
        <v>0.236482523100006</v>
      </c>
      <c r="M20" s="17"/>
      <c r="N20" s="17">
        <v>0.22922300507190099</v>
      </c>
      <c r="O20" s="17">
        <v>0.189440071258172</v>
      </c>
      <c r="P20" s="17">
        <v>0.22695059395648901</v>
      </c>
      <c r="Q20" s="17">
        <v>0.19387786927013001</v>
      </c>
      <c r="R20" s="17"/>
      <c r="S20" s="17">
        <v>0.22484778671205599</v>
      </c>
      <c r="T20" s="17">
        <v>0.23809775188957</v>
      </c>
      <c r="U20" s="17">
        <v>0.18548292547234199</v>
      </c>
      <c r="V20" s="17"/>
      <c r="W20" s="17">
        <v>0.22335766344253399</v>
      </c>
      <c r="X20" s="17">
        <v>0.24737781793502001</v>
      </c>
      <c r="Y20" s="17">
        <v>0.22995429156864799</v>
      </c>
      <c r="Z20" s="17">
        <v>0.21225523914275099</v>
      </c>
      <c r="AA20" s="17">
        <v>0.15344209072430201</v>
      </c>
      <c r="AB20" s="17"/>
      <c r="AC20" s="17">
        <v>0.22761831780464101</v>
      </c>
      <c r="AD20" s="17">
        <v>0.25132328515893299</v>
      </c>
      <c r="AE20" s="17">
        <v>0.172959781461069</v>
      </c>
    </row>
    <row r="21" spans="2:31" x14ac:dyDescent="0.35">
      <c r="B21" s="18" t="s">
        <v>234</v>
      </c>
      <c r="C21" s="17">
        <v>8.5239390125234502E-2</v>
      </c>
      <c r="D21" s="17">
        <v>7.5715013605179807E-2</v>
      </c>
      <c r="E21" s="17">
        <v>9.4866676353332E-2</v>
      </c>
      <c r="F21" s="17"/>
      <c r="G21" s="17">
        <v>8.3798329622366205E-2</v>
      </c>
      <c r="H21" s="17">
        <v>9.4186216026647604E-2</v>
      </c>
      <c r="I21" s="17">
        <v>7.2482809332146694E-2</v>
      </c>
      <c r="J21" s="17">
        <v>8.2033840501536295E-2</v>
      </c>
      <c r="K21" s="17">
        <v>9.8922582650328703E-2</v>
      </c>
      <c r="L21" s="17">
        <v>8.0581321447284499E-2</v>
      </c>
      <c r="M21" s="17"/>
      <c r="N21" s="17">
        <v>8.1159895901725898E-2</v>
      </c>
      <c r="O21" s="17">
        <v>0.100580974755224</v>
      </c>
      <c r="P21" s="17">
        <v>8.7686658310071205E-2</v>
      </c>
      <c r="Q21" s="17">
        <v>7.1466546602823894E-2</v>
      </c>
      <c r="R21" s="17"/>
      <c r="S21" s="17">
        <v>9.8520247399581498E-2</v>
      </c>
      <c r="T21" s="17">
        <v>0.10026219720860299</v>
      </c>
      <c r="U21" s="17">
        <v>4.4182168378311903E-2</v>
      </c>
      <c r="V21" s="17"/>
      <c r="W21" s="17">
        <v>9.9300268641753606E-2</v>
      </c>
      <c r="X21" s="17">
        <v>0.107102810054004</v>
      </c>
      <c r="Y21" s="17">
        <v>0.111960187908158</v>
      </c>
      <c r="Z21" s="17">
        <v>0.124777349809164</v>
      </c>
      <c r="AA21" s="17">
        <v>2.9762964612367899E-2</v>
      </c>
      <c r="AB21" s="17"/>
      <c r="AC21" s="17">
        <v>7.6110277839663995E-2</v>
      </c>
      <c r="AD21" s="17">
        <v>0.10731753248235799</v>
      </c>
      <c r="AE21" s="17">
        <v>9.0560349832690304E-2</v>
      </c>
    </row>
    <row r="22" spans="2:31" x14ac:dyDescent="0.35">
      <c r="B22" s="18" t="s">
        <v>96</v>
      </c>
      <c r="C22" s="17">
        <v>7.5502608857632297E-2</v>
      </c>
      <c r="D22" s="17">
        <v>6.4824798601528594E-2</v>
      </c>
      <c r="E22" s="17">
        <v>8.6178206495928195E-2</v>
      </c>
      <c r="F22" s="17"/>
      <c r="G22" s="17">
        <v>6.8150958086790198E-2</v>
      </c>
      <c r="H22" s="17">
        <v>7.3107019838738796E-2</v>
      </c>
      <c r="I22" s="17">
        <v>5.7962359394478802E-2</v>
      </c>
      <c r="J22" s="17">
        <v>0.113359416059919</v>
      </c>
      <c r="K22" s="17">
        <v>8.55726263270771E-2</v>
      </c>
      <c r="L22" s="17">
        <v>6.4592790083673607E-2</v>
      </c>
      <c r="M22" s="17"/>
      <c r="N22" s="17">
        <v>5.0435459322365997E-2</v>
      </c>
      <c r="O22" s="17">
        <v>5.98653767507977E-2</v>
      </c>
      <c r="P22" s="17">
        <v>6.4300949293423906E-2</v>
      </c>
      <c r="Q22" s="17">
        <v>0.135981613370138</v>
      </c>
      <c r="R22" s="17"/>
      <c r="S22" s="17">
        <v>5.9748171218435599E-2</v>
      </c>
      <c r="T22" s="17">
        <v>6.5658247259560501E-2</v>
      </c>
      <c r="U22" s="17">
        <v>0.12251345927332299</v>
      </c>
      <c r="V22" s="17"/>
      <c r="W22" s="17">
        <v>5.7053541943165802E-2</v>
      </c>
      <c r="X22" s="17">
        <v>5.3304733467467301E-2</v>
      </c>
      <c r="Y22" s="17">
        <v>3.5209602439823497E-2</v>
      </c>
      <c r="Z22" s="17">
        <v>0.124777349809164</v>
      </c>
      <c r="AA22" s="17">
        <v>0.124094835269042</v>
      </c>
      <c r="AB22" s="17"/>
      <c r="AC22" s="17">
        <v>4.9639909762194803E-2</v>
      </c>
      <c r="AD22" s="17">
        <v>5.3624492880315899E-2</v>
      </c>
      <c r="AE22" s="17">
        <v>3.9768591322787497E-2</v>
      </c>
    </row>
    <row r="23" spans="2:31" ht="29" x14ac:dyDescent="0.35">
      <c r="B23" s="18" t="s">
        <v>235</v>
      </c>
      <c r="C23" s="17">
        <v>7.2778922423571896E-2</v>
      </c>
      <c r="D23" s="17">
        <v>7.3877407567546599E-2</v>
      </c>
      <c r="E23" s="17">
        <v>7.21528108835707E-2</v>
      </c>
      <c r="F23" s="17"/>
      <c r="G23" s="17">
        <v>0.12448853944745</v>
      </c>
      <c r="H23" s="17">
        <v>0.15340280367672299</v>
      </c>
      <c r="I23" s="17">
        <v>9.7340883409236606E-2</v>
      </c>
      <c r="J23" s="17">
        <v>2.7756046186159601E-2</v>
      </c>
      <c r="K23" s="17">
        <v>4.1638066120262898E-2</v>
      </c>
      <c r="L23" s="17">
        <v>2.3037820959086099E-2</v>
      </c>
      <c r="M23" s="17"/>
      <c r="N23" s="17">
        <v>9.0742921121009207E-2</v>
      </c>
      <c r="O23" s="17">
        <v>7.4328969853333496E-2</v>
      </c>
      <c r="P23" s="17">
        <v>5.7799992007685E-2</v>
      </c>
      <c r="Q23" s="17">
        <v>5.8229351658997702E-2</v>
      </c>
      <c r="R23" s="17"/>
      <c r="S23" s="17">
        <v>6.5374675236169702E-2</v>
      </c>
      <c r="T23" s="17">
        <v>6.9253277700019003E-2</v>
      </c>
      <c r="U23" s="17">
        <v>9.9614517061588803E-2</v>
      </c>
      <c r="V23" s="17"/>
      <c r="W23" s="17">
        <v>7.0656482880327207E-2</v>
      </c>
      <c r="X23" s="17">
        <v>9.8067081776069695E-2</v>
      </c>
      <c r="Y23" s="17">
        <v>7.3923623335861693E-2</v>
      </c>
      <c r="Z23" s="17">
        <v>0.109198236592727</v>
      </c>
      <c r="AA23" s="17">
        <v>7.0613379292188097E-2</v>
      </c>
      <c r="AB23" s="17"/>
      <c r="AC23" s="17">
        <v>9.4221541530417299E-2</v>
      </c>
      <c r="AD23" s="17">
        <v>9.4748409935638003E-2</v>
      </c>
      <c r="AE23" s="17">
        <v>0.13139086234991701</v>
      </c>
    </row>
    <row r="24" spans="2:31" ht="43.5" x14ac:dyDescent="0.35">
      <c r="B24" s="18" t="s">
        <v>261</v>
      </c>
      <c r="C24" s="17">
        <v>5.9702025125553497E-2</v>
      </c>
      <c r="D24" s="17">
        <v>7.6053578473661995E-2</v>
      </c>
      <c r="E24" s="17">
        <v>4.4381571208515103E-2</v>
      </c>
      <c r="F24" s="17"/>
      <c r="G24" s="17">
        <v>1.1951463293562101E-2</v>
      </c>
      <c r="H24" s="17">
        <v>1.68958300043155E-2</v>
      </c>
      <c r="I24" s="17">
        <v>2.4858074077089901E-2</v>
      </c>
      <c r="J24" s="17">
        <v>7.5161511354298605E-2</v>
      </c>
      <c r="K24" s="17">
        <v>9.1496406733054397E-2</v>
      </c>
      <c r="L24" s="17">
        <v>0.108982687467252</v>
      </c>
      <c r="M24" s="17"/>
      <c r="N24" s="17">
        <v>3.5317151297225298E-2</v>
      </c>
      <c r="O24" s="17">
        <v>9.1567264096781398E-2</v>
      </c>
      <c r="P24" s="17">
        <v>6.2860980248478193E-2</v>
      </c>
      <c r="Q24" s="17">
        <v>6.0797924057903303E-2</v>
      </c>
      <c r="R24" s="17"/>
      <c r="S24" s="17">
        <v>8.7110888144189796E-2</v>
      </c>
      <c r="T24" s="17">
        <v>5.1450031086902999E-2</v>
      </c>
      <c r="U24" s="17">
        <v>4.3549958598731897E-2</v>
      </c>
      <c r="V24" s="17"/>
      <c r="W24" s="17">
        <v>9.0343114549592707E-2</v>
      </c>
      <c r="X24" s="17">
        <v>3.9029594774576203E-2</v>
      </c>
      <c r="Y24" s="17">
        <v>2.2368508870398499E-2</v>
      </c>
      <c r="Z24" s="17">
        <v>0</v>
      </c>
      <c r="AA24" s="17">
        <v>3.72075942375081E-2</v>
      </c>
      <c r="AB24" s="17"/>
      <c r="AC24" s="17">
        <v>3.5449703900333501E-2</v>
      </c>
      <c r="AD24" s="17">
        <v>3.6639977993518397E-2</v>
      </c>
      <c r="AE24" s="17">
        <v>2.5264814883592401E-2</v>
      </c>
    </row>
    <row r="25" spans="2:31" x14ac:dyDescent="0.35">
      <c r="B25" s="18" t="s">
        <v>236</v>
      </c>
      <c r="C25" s="19">
        <v>4.0178868827440602E-3</v>
      </c>
      <c r="D25" s="19">
        <v>2.14021440398023E-3</v>
      </c>
      <c r="E25" s="19">
        <v>5.84089530263534E-3</v>
      </c>
      <c r="F25" s="19"/>
      <c r="G25" s="19">
        <v>0</v>
      </c>
      <c r="H25" s="19">
        <v>0</v>
      </c>
      <c r="I25" s="19">
        <v>0</v>
      </c>
      <c r="J25" s="19">
        <v>8.1066272041802594E-3</v>
      </c>
      <c r="K25" s="19">
        <v>1.4852351834548701E-2</v>
      </c>
      <c r="L25" s="19">
        <v>0</v>
      </c>
      <c r="M25" s="19"/>
      <c r="N25" s="19">
        <v>3.0508349105461499E-3</v>
      </c>
      <c r="O25" s="19">
        <v>5.7060071159685897E-3</v>
      </c>
      <c r="P25" s="19">
        <v>0</v>
      </c>
      <c r="Q25" s="19">
        <v>3.3882165425626002E-3</v>
      </c>
      <c r="R25" s="19"/>
      <c r="S25" s="19">
        <v>4.3840738270438297E-3</v>
      </c>
      <c r="T25" s="19">
        <v>4.3942317057237201E-3</v>
      </c>
      <c r="U25" s="19">
        <v>0</v>
      </c>
      <c r="V25" s="19"/>
      <c r="W25" s="19">
        <v>4.1863751627642101E-3</v>
      </c>
      <c r="X25" s="19">
        <v>7.2544644548975098E-3</v>
      </c>
      <c r="Y25" s="19">
        <v>1.2595420803570101E-2</v>
      </c>
      <c r="Z25" s="19">
        <v>0</v>
      </c>
      <c r="AA25" s="19">
        <v>0</v>
      </c>
      <c r="AB25" s="19"/>
      <c r="AC25" s="19">
        <v>3.78692014013262E-3</v>
      </c>
      <c r="AD25" s="19">
        <v>0</v>
      </c>
      <c r="AE25" s="19">
        <v>1.42262936178221E-2</v>
      </c>
    </row>
    <row r="26" spans="2:31" x14ac:dyDescent="0.35">
      <c r="B26" s="16"/>
    </row>
    <row r="27" spans="2:31" x14ac:dyDescent="0.35">
      <c r="B27" t="s">
        <v>61</v>
      </c>
    </row>
    <row r="28" spans="2:31" x14ac:dyDescent="0.35">
      <c r="B28" t="s">
        <v>62</v>
      </c>
    </row>
    <row r="30" spans="2:31" x14ac:dyDescent="0.35">
      <c r="B30"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E30"/>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270</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43.5" x14ac:dyDescent="0.35">
      <c r="B9" s="18" t="s">
        <v>263</v>
      </c>
      <c r="C9" s="17">
        <v>0.30713948544164899</v>
      </c>
      <c r="D9" s="17">
        <v>0.26210597930207702</v>
      </c>
      <c r="E9" s="17">
        <v>0.35016709801136298</v>
      </c>
      <c r="F9" s="17"/>
      <c r="G9" s="17">
        <v>0.31196234121559102</v>
      </c>
      <c r="H9" s="17">
        <v>0.28121831444205903</v>
      </c>
      <c r="I9" s="17">
        <v>0.31048704525123799</v>
      </c>
      <c r="J9" s="17">
        <v>0.33747628726726803</v>
      </c>
      <c r="K9" s="17">
        <v>0.269273736729229</v>
      </c>
      <c r="L9" s="17">
        <v>0.33484022426452797</v>
      </c>
      <c r="M9" s="17"/>
      <c r="N9" s="17">
        <v>0.34614726181133199</v>
      </c>
      <c r="O9" s="17">
        <v>0.28065793978148501</v>
      </c>
      <c r="P9" s="17">
        <v>0.32578412718320499</v>
      </c>
      <c r="Q9" s="17">
        <v>0.27608069267659002</v>
      </c>
      <c r="R9" s="17"/>
      <c r="S9" s="17">
        <v>0.32403295992845299</v>
      </c>
      <c r="T9" s="17">
        <v>0.31233547107370602</v>
      </c>
      <c r="U9" s="17">
        <v>0.25774680864993699</v>
      </c>
      <c r="V9" s="17"/>
      <c r="W9" s="17">
        <v>0.293660692376217</v>
      </c>
      <c r="X9" s="17">
        <v>0.31234463381862299</v>
      </c>
      <c r="Y9" s="17">
        <v>0.27087735954226499</v>
      </c>
      <c r="Z9" s="17">
        <v>0.41477469277301598</v>
      </c>
      <c r="AA9" s="17">
        <v>0.28816957860143499</v>
      </c>
      <c r="AB9" s="17"/>
      <c r="AC9" s="17">
        <v>0.27111959113244699</v>
      </c>
      <c r="AD9" s="17">
        <v>0.30083730324694102</v>
      </c>
      <c r="AE9" s="17">
        <v>0.28976043991312</v>
      </c>
    </row>
    <row r="10" spans="2:31" ht="29" x14ac:dyDescent="0.35">
      <c r="B10" s="18" t="s">
        <v>264</v>
      </c>
      <c r="C10" s="17">
        <v>0.26958581925716002</v>
      </c>
      <c r="D10" s="17">
        <v>0.24915713856727401</v>
      </c>
      <c r="E10" s="17">
        <v>0.290743782572354</v>
      </c>
      <c r="F10" s="17"/>
      <c r="G10" s="17">
        <v>0.32894141370781999</v>
      </c>
      <c r="H10" s="17">
        <v>0.232033523336939</v>
      </c>
      <c r="I10" s="17">
        <v>0.28464298490268303</v>
      </c>
      <c r="J10" s="17">
        <v>0.246234886303213</v>
      </c>
      <c r="K10" s="17">
        <v>0.25150239551129699</v>
      </c>
      <c r="L10" s="17">
        <v>0.27277605098274499</v>
      </c>
      <c r="M10" s="17"/>
      <c r="N10" s="17">
        <v>0.283032486018989</v>
      </c>
      <c r="O10" s="17">
        <v>0.29275643469669699</v>
      </c>
      <c r="P10" s="17">
        <v>0.24150403016677599</v>
      </c>
      <c r="Q10" s="17">
        <v>0.25712840636255002</v>
      </c>
      <c r="R10" s="17"/>
      <c r="S10" s="17">
        <v>0.29400070728504701</v>
      </c>
      <c r="T10" s="17">
        <v>0.239213308105797</v>
      </c>
      <c r="U10" s="17">
        <v>0.236729505833494</v>
      </c>
      <c r="V10" s="17"/>
      <c r="W10" s="17">
        <v>0.30651368112454103</v>
      </c>
      <c r="X10" s="17">
        <v>0.28443716881567999</v>
      </c>
      <c r="Y10" s="17">
        <v>0.13256273892151299</v>
      </c>
      <c r="Z10" s="17">
        <v>0.201163915006903</v>
      </c>
      <c r="AA10" s="17">
        <v>0.25184747731993601</v>
      </c>
      <c r="AB10" s="17"/>
      <c r="AC10" s="17">
        <v>0.307000219810595</v>
      </c>
      <c r="AD10" s="17">
        <v>0.24073981811685899</v>
      </c>
      <c r="AE10" s="17">
        <v>0.18694783013358299</v>
      </c>
    </row>
    <row r="11" spans="2:31" ht="43.5" x14ac:dyDescent="0.35">
      <c r="B11" s="18" t="s">
        <v>265</v>
      </c>
      <c r="C11" s="17">
        <v>0.23205469600935599</v>
      </c>
      <c r="D11" s="17">
        <v>0.28748744375289398</v>
      </c>
      <c r="E11" s="17">
        <v>0.17635988137965</v>
      </c>
      <c r="F11" s="17"/>
      <c r="G11" s="17">
        <v>8.9774061269147207E-2</v>
      </c>
      <c r="H11" s="17">
        <v>0.11520226739600301</v>
      </c>
      <c r="I11" s="17">
        <v>0.17290109191197101</v>
      </c>
      <c r="J11" s="17">
        <v>0.27627429744177801</v>
      </c>
      <c r="K11" s="17">
        <v>0.32743815347375999</v>
      </c>
      <c r="L11" s="17">
        <v>0.33399735199723102</v>
      </c>
      <c r="M11" s="17"/>
      <c r="N11" s="17">
        <v>0.21885583373893899</v>
      </c>
      <c r="O11" s="17">
        <v>0.26798929873113198</v>
      </c>
      <c r="P11" s="17">
        <v>0.207960746806226</v>
      </c>
      <c r="Q11" s="17">
        <v>0.22723928899496501</v>
      </c>
      <c r="R11" s="17"/>
      <c r="S11" s="17">
        <v>0.26320034377727303</v>
      </c>
      <c r="T11" s="17">
        <v>0.262268160783663</v>
      </c>
      <c r="U11" s="17">
        <v>0.17602876956472399</v>
      </c>
      <c r="V11" s="17"/>
      <c r="W11" s="17">
        <v>0.243097498390832</v>
      </c>
      <c r="X11" s="17">
        <v>0.245252254859081</v>
      </c>
      <c r="Y11" s="17">
        <v>0.24331394215602301</v>
      </c>
      <c r="Z11" s="17">
        <v>0.19291905202697299</v>
      </c>
      <c r="AA11" s="17">
        <v>0.20907392774286901</v>
      </c>
      <c r="AB11" s="17"/>
      <c r="AC11" s="17">
        <v>0.22988729955311399</v>
      </c>
      <c r="AD11" s="17">
        <v>0.22831905412077599</v>
      </c>
      <c r="AE11" s="17">
        <v>0.25117458624413902</v>
      </c>
    </row>
    <row r="12" spans="2:31" ht="43.5" x14ac:dyDescent="0.35">
      <c r="B12" s="18" t="s">
        <v>240</v>
      </c>
      <c r="C12" s="17">
        <v>0.18459064750416301</v>
      </c>
      <c r="D12" s="17">
        <v>0.14538066835919999</v>
      </c>
      <c r="E12" s="17">
        <v>0.223249333397605</v>
      </c>
      <c r="F12" s="17"/>
      <c r="G12" s="17">
        <v>0.29664484550171599</v>
      </c>
      <c r="H12" s="17">
        <v>0.24458362188771801</v>
      </c>
      <c r="I12" s="17">
        <v>0.180161316880805</v>
      </c>
      <c r="J12" s="17">
        <v>0.16530197906001501</v>
      </c>
      <c r="K12" s="17">
        <v>0.15169991264650301</v>
      </c>
      <c r="L12" s="17">
        <v>0.11960767376998201</v>
      </c>
      <c r="M12" s="17"/>
      <c r="N12" s="17">
        <v>0.205023692940553</v>
      </c>
      <c r="O12" s="17">
        <v>0.18003427800212299</v>
      </c>
      <c r="P12" s="17">
        <v>0.17311350761563901</v>
      </c>
      <c r="Q12" s="17">
        <v>0.17694934524306</v>
      </c>
      <c r="R12" s="17"/>
      <c r="S12" s="17">
        <v>0.18078404584986299</v>
      </c>
      <c r="T12" s="17">
        <v>0.17309085999896401</v>
      </c>
      <c r="U12" s="17">
        <v>0.17265376027856799</v>
      </c>
      <c r="V12" s="17"/>
      <c r="W12" s="17">
        <v>0.15637721926267201</v>
      </c>
      <c r="X12" s="17">
        <v>0.24437096052238799</v>
      </c>
      <c r="Y12" s="17">
        <v>0.18772805866463599</v>
      </c>
      <c r="Z12" s="17">
        <v>0.21361077776611301</v>
      </c>
      <c r="AA12" s="17">
        <v>0.16249458954472601</v>
      </c>
      <c r="AB12" s="17"/>
      <c r="AC12" s="17">
        <v>0.20034669499028401</v>
      </c>
      <c r="AD12" s="17">
        <v>0.21859020087056399</v>
      </c>
      <c r="AE12" s="17">
        <v>0.16112801915042099</v>
      </c>
    </row>
    <row r="13" spans="2:31" ht="29" x14ac:dyDescent="0.35">
      <c r="B13" s="18" t="s">
        <v>266</v>
      </c>
      <c r="C13" s="17">
        <v>0.13076992135279</v>
      </c>
      <c r="D13" s="17">
        <v>0.14396403998012899</v>
      </c>
      <c r="E13" s="17">
        <v>0.118891961996701</v>
      </c>
      <c r="F13" s="17"/>
      <c r="G13" s="17">
        <v>0.139997824415594</v>
      </c>
      <c r="H13" s="17">
        <v>8.5819483659461196E-2</v>
      </c>
      <c r="I13" s="17">
        <v>0.16145804114489101</v>
      </c>
      <c r="J13" s="17">
        <v>0.12723743915299901</v>
      </c>
      <c r="K13" s="17">
        <v>0.12278930755266</v>
      </c>
      <c r="L13" s="17">
        <v>0.13643907740088901</v>
      </c>
      <c r="M13" s="17"/>
      <c r="N13" s="17">
        <v>0.14792276122985601</v>
      </c>
      <c r="O13" s="17">
        <v>0.118893407947673</v>
      </c>
      <c r="P13" s="17">
        <v>0.11145961619330599</v>
      </c>
      <c r="Q13" s="17">
        <v>0.135133025927065</v>
      </c>
      <c r="R13" s="17"/>
      <c r="S13" s="17">
        <v>0.13363692208369801</v>
      </c>
      <c r="T13" s="17">
        <v>0.13735237457193999</v>
      </c>
      <c r="U13" s="17">
        <v>0.103141152937373</v>
      </c>
      <c r="V13" s="17"/>
      <c r="W13" s="17">
        <v>0.12873090943778601</v>
      </c>
      <c r="X13" s="17">
        <v>0.14803559208417899</v>
      </c>
      <c r="Y13" s="17">
        <v>0.117085736144327</v>
      </c>
      <c r="Z13" s="17">
        <v>8.8833427956948902E-2</v>
      </c>
      <c r="AA13" s="17">
        <v>8.9864125151725996E-2</v>
      </c>
      <c r="AB13" s="17"/>
      <c r="AC13" s="17">
        <v>0.13326539495919201</v>
      </c>
      <c r="AD13" s="17">
        <v>0.118978321975148</v>
      </c>
      <c r="AE13" s="17">
        <v>0.15948632946224101</v>
      </c>
    </row>
    <row r="14" spans="2:31" x14ac:dyDescent="0.35">
      <c r="B14" s="18" t="s">
        <v>241</v>
      </c>
      <c r="C14" s="17">
        <v>0.12630310460183899</v>
      </c>
      <c r="D14" s="17">
        <v>0.109150945284472</v>
      </c>
      <c r="E14" s="17">
        <v>0.14348113878473401</v>
      </c>
      <c r="F14" s="17"/>
      <c r="G14" s="17">
        <v>0.18780367758984301</v>
      </c>
      <c r="H14" s="17">
        <v>0.20677096096543701</v>
      </c>
      <c r="I14" s="17">
        <v>0.13770539369545901</v>
      </c>
      <c r="J14" s="17">
        <v>9.7146161651558705E-2</v>
      </c>
      <c r="K14" s="17">
        <v>0.104846363056306</v>
      </c>
      <c r="L14" s="17">
        <v>6.2907045549079901E-2</v>
      </c>
      <c r="M14" s="17"/>
      <c r="N14" s="17">
        <v>0.14026224449861499</v>
      </c>
      <c r="O14" s="17">
        <v>0.115055931720452</v>
      </c>
      <c r="P14" s="17">
        <v>0.15673738881876301</v>
      </c>
      <c r="Q14" s="17">
        <v>9.2764212764162801E-2</v>
      </c>
      <c r="R14" s="17"/>
      <c r="S14" s="17">
        <v>8.9714440319090399E-2</v>
      </c>
      <c r="T14" s="17">
        <v>0.11204576348775799</v>
      </c>
      <c r="U14" s="17">
        <v>0.21545182965724899</v>
      </c>
      <c r="V14" s="17"/>
      <c r="W14" s="17">
        <v>0.10719056750358701</v>
      </c>
      <c r="X14" s="17">
        <v>0.16882053803251401</v>
      </c>
      <c r="Y14" s="17">
        <v>8.7580048414861306E-2</v>
      </c>
      <c r="Z14" s="17">
        <v>8.8833427956948902E-2</v>
      </c>
      <c r="AA14" s="17">
        <v>0.130629105616059</v>
      </c>
      <c r="AB14" s="17"/>
      <c r="AC14" s="17">
        <v>0.12855792143255501</v>
      </c>
      <c r="AD14" s="17">
        <v>0.149867407326367</v>
      </c>
      <c r="AE14" s="17">
        <v>0.14104523995434801</v>
      </c>
    </row>
    <row r="15" spans="2:31" ht="72.5" x14ac:dyDescent="0.35">
      <c r="B15" s="18" t="s">
        <v>267</v>
      </c>
      <c r="C15" s="17">
        <v>0.119818460381395</v>
      </c>
      <c r="D15" s="17">
        <v>0.120523077023079</v>
      </c>
      <c r="E15" s="17">
        <v>0.119845546610234</v>
      </c>
      <c r="F15" s="17"/>
      <c r="G15" s="17">
        <v>0.16034292932813601</v>
      </c>
      <c r="H15" s="17">
        <v>0.13650697367240799</v>
      </c>
      <c r="I15" s="17">
        <v>9.6235456781578604E-2</v>
      </c>
      <c r="J15" s="17">
        <v>0.122566976522438</v>
      </c>
      <c r="K15" s="17">
        <v>9.2998802244351406E-2</v>
      </c>
      <c r="L15" s="17">
        <v>0.12665696336545701</v>
      </c>
      <c r="M15" s="17"/>
      <c r="N15" s="17">
        <v>0.11847259018084</v>
      </c>
      <c r="O15" s="17">
        <v>0.12319430275691901</v>
      </c>
      <c r="P15" s="17">
        <v>9.5803388032755593E-2</v>
      </c>
      <c r="Q15" s="17">
        <v>0.137874864025786</v>
      </c>
      <c r="R15" s="17"/>
      <c r="S15" s="17">
        <v>0.121095590826147</v>
      </c>
      <c r="T15" s="17">
        <v>0.12007308871219299</v>
      </c>
      <c r="U15" s="17">
        <v>0.114228519207725</v>
      </c>
      <c r="V15" s="17"/>
      <c r="W15" s="17">
        <v>0.134823424488659</v>
      </c>
      <c r="X15" s="17">
        <v>0.11111813960972</v>
      </c>
      <c r="Y15" s="17">
        <v>0.106064052618557</v>
      </c>
      <c r="Z15" s="17">
        <v>0.124777349809164</v>
      </c>
      <c r="AA15" s="17">
        <v>0.11070716741577399</v>
      </c>
      <c r="AB15" s="17"/>
      <c r="AC15" s="17">
        <v>0.132328014761212</v>
      </c>
      <c r="AD15" s="17">
        <v>0.12466208693073</v>
      </c>
      <c r="AE15" s="17">
        <v>0.16673249750184899</v>
      </c>
    </row>
    <row r="16" spans="2:31" ht="43.5" x14ac:dyDescent="0.35">
      <c r="B16" s="18" t="s">
        <v>243</v>
      </c>
      <c r="C16" s="17">
        <v>0.108312258546073</v>
      </c>
      <c r="D16" s="17">
        <v>0.12502619242434099</v>
      </c>
      <c r="E16" s="17">
        <v>9.2929462679776698E-2</v>
      </c>
      <c r="F16" s="17"/>
      <c r="G16" s="17">
        <v>0.12207062947525101</v>
      </c>
      <c r="H16" s="17">
        <v>8.8662516205170905E-2</v>
      </c>
      <c r="I16" s="17">
        <v>5.7962359394478802E-2</v>
      </c>
      <c r="J16" s="17">
        <v>7.5161511354298605E-2</v>
      </c>
      <c r="K16" s="17">
        <v>0.15249401122175699</v>
      </c>
      <c r="L16" s="17">
        <v>0.133808356779965</v>
      </c>
      <c r="M16" s="17"/>
      <c r="N16" s="17">
        <v>9.88141954898238E-2</v>
      </c>
      <c r="O16" s="17">
        <v>0.125408765423728</v>
      </c>
      <c r="P16" s="17">
        <v>0.100966573702643</v>
      </c>
      <c r="Q16" s="17">
        <v>0.11433086510622401</v>
      </c>
      <c r="R16" s="17"/>
      <c r="S16" s="17">
        <v>0.15964417250917501</v>
      </c>
      <c r="T16" s="17">
        <v>7.0426771908741595E-2</v>
      </c>
      <c r="U16" s="17">
        <v>8.5869566665681199E-2</v>
      </c>
      <c r="V16" s="17"/>
      <c r="W16" s="17">
        <v>0.158216633239284</v>
      </c>
      <c r="X16" s="17">
        <v>8.2376850681412803E-2</v>
      </c>
      <c r="Y16" s="17">
        <v>3.6703870664620102E-2</v>
      </c>
      <c r="Z16" s="17">
        <v>0.12342181118580201</v>
      </c>
      <c r="AA16" s="17">
        <v>9.3753045707213795E-2</v>
      </c>
      <c r="AB16" s="17"/>
      <c r="AC16" s="17">
        <v>0.16754408504913501</v>
      </c>
      <c r="AD16" s="17">
        <v>7.4212684162300493E-2</v>
      </c>
      <c r="AE16" s="17">
        <v>5.5405150297027798E-2</v>
      </c>
    </row>
    <row r="17" spans="2:31" ht="29" x14ac:dyDescent="0.35">
      <c r="B17" s="18" t="s">
        <v>246</v>
      </c>
      <c r="C17" s="17">
        <v>0.102040434769337</v>
      </c>
      <c r="D17" s="17">
        <v>0.10214406803649</v>
      </c>
      <c r="E17" s="17">
        <v>0.10253925871248</v>
      </c>
      <c r="F17" s="17"/>
      <c r="G17" s="17">
        <v>0.10286543626509299</v>
      </c>
      <c r="H17" s="17">
        <v>7.3107019838738796E-2</v>
      </c>
      <c r="I17" s="17">
        <v>9.3158057610990594E-2</v>
      </c>
      <c r="J17" s="17">
        <v>0.106353722114077</v>
      </c>
      <c r="K17" s="17">
        <v>0.104932164695517</v>
      </c>
      <c r="L17" s="17">
        <v>0.122238394390906</v>
      </c>
      <c r="M17" s="17"/>
      <c r="N17" s="17">
        <v>0.108373611873992</v>
      </c>
      <c r="O17" s="17">
        <v>8.7173924127621094E-2</v>
      </c>
      <c r="P17" s="17">
        <v>0.12059776588132801</v>
      </c>
      <c r="Q17" s="17">
        <v>0.101418898933963</v>
      </c>
      <c r="R17" s="17"/>
      <c r="S17" s="17">
        <v>0.14796811751224101</v>
      </c>
      <c r="T17" s="17">
        <v>8.8471132206417405E-2</v>
      </c>
      <c r="U17" s="17">
        <v>5.1239666597730701E-2</v>
      </c>
      <c r="V17" s="17"/>
      <c r="W17" s="17">
        <v>0.140951671357647</v>
      </c>
      <c r="X17" s="17">
        <v>0.10544007006097</v>
      </c>
      <c r="Y17" s="17">
        <v>1.9790681244979801E-2</v>
      </c>
      <c r="Z17" s="17">
        <v>0</v>
      </c>
      <c r="AA17" s="17">
        <v>7.3776511179068305E-2</v>
      </c>
      <c r="AB17" s="17"/>
      <c r="AC17" s="17">
        <v>9.1418892762299905E-2</v>
      </c>
      <c r="AD17" s="17">
        <v>8.3755356561609706E-2</v>
      </c>
      <c r="AE17" s="17">
        <v>6.6079973322164406E-2</v>
      </c>
    </row>
    <row r="18" spans="2:31" ht="58" x14ac:dyDescent="0.35">
      <c r="B18" s="18" t="s">
        <v>268</v>
      </c>
      <c r="C18" s="17">
        <v>9.7306925921980703E-2</v>
      </c>
      <c r="D18" s="17">
        <v>9.2948783056147899E-2</v>
      </c>
      <c r="E18" s="17">
        <v>0.102053919932253</v>
      </c>
      <c r="F18" s="17"/>
      <c r="G18" s="17">
        <v>0.151949287709156</v>
      </c>
      <c r="H18" s="17">
        <v>0.14637640494741999</v>
      </c>
      <c r="I18" s="17">
        <v>7.7651621401857704E-2</v>
      </c>
      <c r="J18" s="17">
        <v>8.4369071816817007E-2</v>
      </c>
      <c r="K18" s="17">
        <v>6.84237804059772E-2</v>
      </c>
      <c r="L18" s="17">
        <v>8.2369169800911704E-2</v>
      </c>
      <c r="M18" s="17"/>
      <c r="N18" s="17">
        <v>0.111589418978588</v>
      </c>
      <c r="O18" s="17">
        <v>9.8123959302222702E-2</v>
      </c>
      <c r="P18" s="17">
        <v>5.0648137208794797E-2</v>
      </c>
      <c r="Q18" s="17">
        <v>0.114640462455424</v>
      </c>
      <c r="R18" s="17"/>
      <c r="S18" s="17">
        <v>9.38094159968174E-2</v>
      </c>
      <c r="T18" s="17">
        <v>8.4795006579733004E-2</v>
      </c>
      <c r="U18" s="17">
        <v>0.113718923277392</v>
      </c>
      <c r="V18" s="17"/>
      <c r="W18" s="17">
        <v>8.5002422844019404E-2</v>
      </c>
      <c r="X18" s="17">
        <v>0.104304332427788</v>
      </c>
      <c r="Y18" s="17">
        <v>0.148578792469512</v>
      </c>
      <c r="Z18" s="17">
        <v>0.248199160994966</v>
      </c>
      <c r="AA18" s="17">
        <v>9.8329388835308604E-2</v>
      </c>
      <c r="AB18" s="17"/>
      <c r="AC18" s="17">
        <v>8.5252579651909202E-2</v>
      </c>
      <c r="AD18" s="17">
        <v>0.11136590386282801</v>
      </c>
      <c r="AE18" s="17">
        <v>9.9409399931735795E-2</v>
      </c>
    </row>
    <row r="19" spans="2:31" x14ac:dyDescent="0.35">
      <c r="B19" s="18" t="s">
        <v>96</v>
      </c>
      <c r="C19" s="17">
        <v>8.99679635020873E-2</v>
      </c>
      <c r="D19" s="17">
        <v>6.9376616252938603E-2</v>
      </c>
      <c r="E19" s="17">
        <v>0.11022893401855099</v>
      </c>
      <c r="F19" s="17"/>
      <c r="G19" s="17">
        <v>6.2175226440009099E-2</v>
      </c>
      <c r="H19" s="17">
        <v>0.123794509851685</v>
      </c>
      <c r="I19" s="17">
        <v>0.11383330588983499</v>
      </c>
      <c r="J19" s="17">
        <v>9.7146161651558705E-2</v>
      </c>
      <c r="K19" s="17">
        <v>8.4070230815779995E-2</v>
      </c>
      <c r="L19" s="17">
        <v>6.7223510704597603E-2</v>
      </c>
      <c r="M19" s="17"/>
      <c r="N19" s="17">
        <v>6.3010855378100403E-2</v>
      </c>
      <c r="O19" s="17">
        <v>7.8414430470938601E-2</v>
      </c>
      <c r="P19" s="17">
        <v>8.1672509618347197E-2</v>
      </c>
      <c r="Q19" s="17">
        <v>0.14714697694091999</v>
      </c>
      <c r="R19" s="17"/>
      <c r="S19" s="17">
        <v>7.5223294702249296E-2</v>
      </c>
      <c r="T19" s="17">
        <v>7.7852087013846702E-2</v>
      </c>
      <c r="U19" s="17">
        <v>0.135293599600702</v>
      </c>
      <c r="V19" s="17"/>
      <c r="W19" s="17">
        <v>6.7380031968852699E-2</v>
      </c>
      <c r="X19" s="17">
        <v>7.2771533728676605E-2</v>
      </c>
      <c r="Y19" s="17">
        <v>3.8714020896038197E-2</v>
      </c>
      <c r="Z19" s="17">
        <v>0</v>
      </c>
      <c r="AA19" s="17">
        <v>0.15804048511128499</v>
      </c>
      <c r="AB19" s="17"/>
      <c r="AC19" s="17">
        <v>7.6684677817277197E-2</v>
      </c>
      <c r="AD19" s="17">
        <v>7.5834148932958506E-2</v>
      </c>
      <c r="AE19" s="17">
        <v>3.9768591322787497E-2</v>
      </c>
    </row>
    <row r="20" spans="2:31" ht="29" x14ac:dyDescent="0.35">
      <c r="B20" s="18" t="s">
        <v>242</v>
      </c>
      <c r="C20" s="17">
        <v>7.79390310447583E-2</v>
      </c>
      <c r="D20" s="17">
        <v>6.5556797396627897E-2</v>
      </c>
      <c r="E20" s="17">
        <v>9.0262334634522198E-2</v>
      </c>
      <c r="F20" s="17"/>
      <c r="G20" s="17">
        <v>9.9307614590510504E-2</v>
      </c>
      <c r="H20" s="17">
        <v>3.5131993646514599E-2</v>
      </c>
      <c r="I20" s="17">
        <v>7.8637607673322701E-2</v>
      </c>
      <c r="J20" s="17">
        <v>0.100582326225178</v>
      </c>
      <c r="K20" s="17">
        <v>0.1078511540789</v>
      </c>
      <c r="L20" s="17">
        <v>4.8706362539096201E-2</v>
      </c>
      <c r="M20" s="17"/>
      <c r="N20" s="17">
        <v>9.5904476874835401E-2</v>
      </c>
      <c r="O20" s="17">
        <v>7.5918284085790502E-2</v>
      </c>
      <c r="P20" s="17">
        <v>4.9312091398895697E-2</v>
      </c>
      <c r="Q20" s="17">
        <v>7.8216784193511094E-2</v>
      </c>
      <c r="R20" s="17"/>
      <c r="S20" s="17">
        <v>7.53824142951246E-2</v>
      </c>
      <c r="T20" s="17">
        <v>8.48717449877716E-2</v>
      </c>
      <c r="U20" s="17">
        <v>8.30920359219771E-2</v>
      </c>
      <c r="V20" s="17"/>
      <c r="W20" s="17">
        <v>9.0044590327277699E-2</v>
      </c>
      <c r="X20" s="17">
        <v>9.2057840717024997E-2</v>
      </c>
      <c r="Y20" s="17">
        <v>6.1081362111904902E-2</v>
      </c>
      <c r="Z20" s="17">
        <v>0</v>
      </c>
      <c r="AA20" s="17">
        <v>5.1858794288798103E-2</v>
      </c>
      <c r="AB20" s="17"/>
      <c r="AC20" s="17">
        <v>0.109472910931488</v>
      </c>
      <c r="AD20" s="17">
        <v>6.8472052741311296E-2</v>
      </c>
      <c r="AE20" s="17">
        <v>6.4238846317418399E-2</v>
      </c>
    </row>
    <row r="21" spans="2:31" ht="29" x14ac:dyDescent="0.35">
      <c r="B21" s="18" t="s">
        <v>269</v>
      </c>
      <c r="C21" s="17">
        <v>6.6970331042450301E-2</v>
      </c>
      <c r="D21" s="17">
        <v>8.4039447832153405E-2</v>
      </c>
      <c r="E21" s="17">
        <v>5.1004809749641403E-2</v>
      </c>
      <c r="F21" s="17"/>
      <c r="G21" s="17">
        <v>7.2986778031187693E-2</v>
      </c>
      <c r="H21" s="17">
        <v>9.8531947480183596E-2</v>
      </c>
      <c r="I21" s="17">
        <v>9.0080658440402597E-2</v>
      </c>
      <c r="J21" s="17">
        <v>5.2075927798700399E-2</v>
      </c>
      <c r="K21" s="17">
        <v>4.5436955718111301E-2</v>
      </c>
      <c r="L21" s="17">
        <v>5.2282059246350501E-2</v>
      </c>
      <c r="M21" s="17"/>
      <c r="N21" s="17">
        <v>6.4369453440031005E-2</v>
      </c>
      <c r="O21" s="17">
        <v>8.6638865551490599E-2</v>
      </c>
      <c r="P21" s="17">
        <v>7.5623219783952006E-2</v>
      </c>
      <c r="Q21" s="17">
        <v>4.4820641182537903E-2</v>
      </c>
      <c r="R21" s="17"/>
      <c r="S21" s="17">
        <v>8.1185319452865404E-2</v>
      </c>
      <c r="T21" s="17">
        <v>5.1201624260730397E-2</v>
      </c>
      <c r="U21" s="17">
        <v>9.1487762538596695E-2</v>
      </c>
      <c r="V21" s="17"/>
      <c r="W21" s="17">
        <v>7.3038103069795302E-2</v>
      </c>
      <c r="X21" s="17">
        <v>7.2734712600300899E-2</v>
      </c>
      <c r="Y21" s="17">
        <v>9.1458481583568604E-2</v>
      </c>
      <c r="Z21" s="17">
        <v>0.109198236592727</v>
      </c>
      <c r="AA21" s="17">
        <v>5.0054344215181699E-2</v>
      </c>
      <c r="AB21" s="17"/>
      <c r="AC21" s="17">
        <v>7.9141981316766696E-2</v>
      </c>
      <c r="AD21" s="17">
        <v>6.2876379599816803E-2</v>
      </c>
      <c r="AE21" s="17">
        <v>5.9473667500478999E-2</v>
      </c>
    </row>
    <row r="22" spans="2:31" ht="43.5" x14ac:dyDescent="0.35">
      <c r="B22" s="18" t="s">
        <v>248</v>
      </c>
      <c r="C22" s="17">
        <v>6.2232281859533597E-2</v>
      </c>
      <c r="D22" s="17">
        <v>7.3991785873326305E-2</v>
      </c>
      <c r="E22" s="17">
        <v>5.1327423282978901E-2</v>
      </c>
      <c r="F22" s="17"/>
      <c r="G22" s="17">
        <v>8.0102421380352201E-2</v>
      </c>
      <c r="H22" s="17">
        <v>4.9347156375063199E-2</v>
      </c>
      <c r="I22" s="17">
        <v>8.1834447200103702E-2</v>
      </c>
      <c r="J22" s="17">
        <v>6.1283488261218801E-2</v>
      </c>
      <c r="K22" s="17">
        <v>3.5714285714285698E-2</v>
      </c>
      <c r="L22" s="17">
        <v>6.7325614523631103E-2</v>
      </c>
      <c r="M22" s="17"/>
      <c r="N22" s="17">
        <v>5.3004075021166802E-2</v>
      </c>
      <c r="O22" s="17">
        <v>6.8072078565855398E-2</v>
      </c>
      <c r="P22" s="17">
        <v>4.6982899618312902E-2</v>
      </c>
      <c r="Q22" s="17">
        <v>8.4630732866385394E-2</v>
      </c>
      <c r="R22" s="17"/>
      <c r="S22" s="17">
        <v>7.3129859904618802E-2</v>
      </c>
      <c r="T22" s="17">
        <v>5.4837163354604299E-2</v>
      </c>
      <c r="U22" s="17">
        <v>7.0559133727028198E-2</v>
      </c>
      <c r="V22" s="17"/>
      <c r="W22" s="17">
        <v>6.1194982455918701E-2</v>
      </c>
      <c r="X22" s="17">
        <v>5.4370166256750001E-2</v>
      </c>
      <c r="Y22" s="17">
        <v>5.90723795350186E-2</v>
      </c>
      <c r="Z22" s="17">
        <v>0.19427459065033501</v>
      </c>
      <c r="AA22" s="17">
        <v>6.6235864855725204E-2</v>
      </c>
      <c r="AB22" s="17"/>
      <c r="AC22" s="17">
        <v>8.9402991292734907E-2</v>
      </c>
      <c r="AD22" s="17">
        <v>5.0249948498348601E-2</v>
      </c>
      <c r="AE22" s="17">
        <v>0.117528266972729</v>
      </c>
    </row>
    <row r="23" spans="2:31" x14ac:dyDescent="0.35">
      <c r="B23" s="18" t="s">
        <v>250</v>
      </c>
      <c r="C23" s="17">
        <v>2.9922956468086501E-2</v>
      </c>
      <c r="D23" s="17">
        <v>3.8984391098843801E-2</v>
      </c>
      <c r="E23" s="17">
        <v>2.1414386132690699E-2</v>
      </c>
      <c r="F23" s="17"/>
      <c r="G23" s="17">
        <v>7.54046880033864E-2</v>
      </c>
      <c r="H23" s="17">
        <v>4.6504123829353497E-2</v>
      </c>
      <c r="I23" s="17">
        <v>3.21182990459239E-2</v>
      </c>
      <c r="J23" s="17">
        <v>1.15427917777991E-2</v>
      </c>
      <c r="K23" s="17">
        <v>8.9285714285714298E-3</v>
      </c>
      <c r="L23" s="17">
        <v>1.8619251984534901E-2</v>
      </c>
      <c r="M23" s="17"/>
      <c r="N23" s="17">
        <v>2.2489759398827799E-2</v>
      </c>
      <c r="O23" s="17">
        <v>1.2776548699363999E-2</v>
      </c>
      <c r="P23" s="17">
        <v>5.9985028776721003E-2</v>
      </c>
      <c r="Q23" s="17">
        <v>3.7039075980648102E-2</v>
      </c>
      <c r="R23" s="17"/>
      <c r="S23" s="17">
        <v>2.1003840974709E-2</v>
      </c>
      <c r="T23" s="17">
        <v>3.2045710218077103E-2</v>
      </c>
      <c r="U23" s="17">
        <v>3.3634190051879898E-2</v>
      </c>
      <c r="V23" s="17"/>
      <c r="W23" s="17">
        <v>3.2690584278402303E-2</v>
      </c>
      <c r="X23" s="17">
        <v>3.4131378813964802E-2</v>
      </c>
      <c r="Y23" s="17">
        <v>3.5209602439823497E-2</v>
      </c>
      <c r="Z23" s="17">
        <v>0</v>
      </c>
      <c r="AA23" s="17">
        <v>1.17333432822158E-2</v>
      </c>
      <c r="AB23" s="17"/>
      <c r="AC23" s="17">
        <v>4.1552701251121198E-2</v>
      </c>
      <c r="AD23" s="17">
        <v>3.8531268652144499E-2</v>
      </c>
      <c r="AE23" s="17">
        <v>2.55422977049653E-2</v>
      </c>
    </row>
    <row r="24" spans="2:31" x14ac:dyDescent="0.35">
      <c r="B24" s="18" t="s">
        <v>249</v>
      </c>
      <c r="C24" s="17">
        <v>2.87197261845956E-2</v>
      </c>
      <c r="D24" s="17">
        <v>2.7817463226286601E-2</v>
      </c>
      <c r="E24" s="17">
        <v>2.9752753781580699E-2</v>
      </c>
      <c r="F24" s="17"/>
      <c r="G24" s="17">
        <v>5.5059583090844501E-2</v>
      </c>
      <c r="H24" s="17">
        <v>4.0818058737934003E-2</v>
      </c>
      <c r="I24" s="17">
        <v>5.07021344256448E-2</v>
      </c>
      <c r="J24" s="17">
        <v>2.19846502972601E-2</v>
      </c>
      <c r="K24" s="17">
        <v>3.71308795863716E-3</v>
      </c>
      <c r="L24" s="17">
        <v>1.24128346563566E-2</v>
      </c>
      <c r="M24" s="17"/>
      <c r="N24" s="17">
        <v>2.48449217369466E-2</v>
      </c>
      <c r="O24" s="17">
        <v>1.2136994309883801E-2</v>
      </c>
      <c r="P24" s="17">
        <v>3.6653654072669399E-2</v>
      </c>
      <c r="Q24" s="17">
        <v>5.00474558252876E-2</v>
      </c>
      <c r="R24" s="17"/>
      <c r="S24" s="17">
        <v>2.8361411309925401E-2</v>
      </c>
      <c r="T24" s="17">
        <v>3.3250201021039899E-2</v>
      </c>
      <c r="U24" s="17">
        <v>1.7512465020334898E-2</v>
      </c>
      <c r="V24" s="17"/>
      <c r="W24" s="17">
        <v>2.1705230809371201E-2</v>
      </c>
      <c r="X24" s="17">
        <v>3.7726928010528099E-2</v>
      </c>
      <c r="Y24" s="17">
        <v>5.2803709924404897E-2</v>
      </c>
      <c r="Z24" s="17">
        <v>8.8833427956948902E-2</v>
      </c>
      <c r="AA24" s="17">
        <v>2.3681489767845801E-2</v>
      </c>
      <c r="AB24" s="17"/>
      <c r="AC24" s="17">
        <v>2.4241353519914501E-2</v>
      </c>
      <c r="AD24" s="17">
        <v>3.2525358092417703E-2</v>
      </c>
      <c r="AE24" s="17">
        <v>6.6079973322164406E-2</v>
      </c>
    </row>
    <row r="25" spans="2:31" x14ac:dyDescent="0.35">
      <c r="B25" s="18" t="s">
        <v>236</v>
      </c>
      <c r="C25" s="19">
        <v>1.3257398902643E-2</v>
      </c>
      <c r="D25" s="19">
        <v>1.7244506307811502E-2</v>
      </c>
      <c r="E25" s="19">
        <v>9.51409013090335E-3</v>
      </c>
      <c r="F25" s="19"/>
      <c r="G25" s="19">
        <v>1.1951463293562101E-2</v>
      </c>
      <c r="H25" s="19">
        <v>7.0263987293029103E-3</v>
      </c>
      <c r="I25" s="19">
        <v>0</v>
      </c>
      <c r="J25" s="19">
        <v>8.1066272041802594E-3</v>
      </c>
      <c r="K25" s="19">
        <v>2.1570230815779998E-2</v>
      </c>
      <c r="L25" s="19">
        <v>2.4825669312713201E-2</v>
      </c>
      <c r="M25" s="19"/>
      <c r="N25" s="19">
        <v>6.9081376343343602E-3</v>
      </c>
      <c r="O25" s="19">
        <v>1.7367581336700501E-2</v>
      </c>
      <c r="P25" s="19">
        <v>1.00394731084663E-2</v>
      </c>
      <c r="Q25" s="19">
        <v>1.20344294913371E-2</v>
      </c>
      <c r="R25" s="19"/>
      <c r="S25" s="19">
        <v>1.6949691514714999E-2</v>
      </c>
      <c r="T25" s="19">
        <v>9.9754250724438595E-3</v>
      </c>
      <c r="U25" s="19">
        <v>6.6664174805752003E-3</v>
      </c>
      <c r="V25" s="19"/>
      <c r="W25" s="19">
        <v>2.1218673628709099E-2</v>
      </c>
      <c r="X25" s="19">
        <v>9.5953368908713293E-3</v>
      </c>
      <c r="Y25" s="19">
        <v>1.2595420803570101E-2</v>
      </c>
      <c r="Z25" s="19">
        <v>0</v>
      </c>
      <c r="AA25" s="19">
        <v>5.8666716411078798E-3</v>
      </c>
      <c r="AB25" s="19"/>
      <c r="AC25" s="19">
        <v>2.2556673874810501E-2</v>
      </c>
      <c r="AD25" s="19">
        <v>3.9180888905257496E-3</v>
      </c>
      <c r="AE25" s="19">
        <v>1.42262936178221E-2</v>
      </c>
    </row>
    <row r="26" spans="2:31" x14ac:dyDescent="0.35">
      <c r="B26" s="16"/>
    </row>
    <row r="27" spans="2:31" x14ac:dyDescent="0.35">
      <c r="B27" t="s">
        <v>61</v>
      </c>
    </row>
    <row r="28" spans="2:31" x14ac:dyDescent="0.35">
      <c r="B28" t="s">
        <v>62</v>
      </c>
    </row>
    <row r="30" spans="2:31" x14ac:dyDescent="0.35">
      <c r="B30"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E16"/>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254</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58" x14ac:dyDescent="0.35">
      <c r="B9" s="18" t="s">
        <v>271</v>
      </c>
      <c r="C9" s="17">
        <v>0.60276727126795104</v>
      </c>
      <c r="D9" s="17">
        <v>0.66680041366177001</v>
      </c>
      <c r="E9" s="17">
        <v>0.54100336069393296</v>
      </c>
      <c r="F9" s="17"/>
      <c r="G9" s="17">
        <v>0.53353237453562297</v>
      </c>
      <c r="H9" s="17">
        <v>0.55835248315191399</v>
      </c>
      <c r="I9" s="17">
        <v>0.54356134981300397</v>
      </c>
      <c r="J9" s="17">
        <v>0.58035650743259104</v>
      </c>
      <c r="K9" s="17">
        <v>0.66159418592875097</v>
      </c>
      <c r="L9" s="17">
        <v>0.68566897989266695</v>
      </c>
      <c r="M9" s="17"/>
      <c r="N9" s="17">
        <v>0.63966025606716004</v>
      </c>
      <c r="O9" s="17">
        <v>0.62212570453224703</v>
      </c>
      <c r="P9" s="17">
        <v>0.60693778295821799</v>
      </c>
      <c r="Q9" s="17">
        <v>0.53000295739772996</v>
      </c>
      <c r="R9" s="17"/>
      <c r="S9" s="17">
        <v>0.59004277250521697</v>
      </c>
      <c r="T9" s="17">
        <v>0.68514512560254104</v>
      </c>
      <c r="U9" s="17">
        <v>0.44495151733823601</v>
      </c>
      <c r="V9" s="17"/>
      <c r="W9" s="17">
        <v>0.59783690809408996</v>
      </c>
      <c r="X9" s="17">
        <v>0.63050337463687101</v>
      </c>
      <c r="Y9" s="17">
        <v>0.704820574967987</v>
      </c>
      <c r="Z9" s="17">
        <v>0.73247109460915305</v>
      </c>
      <c r="AA9" s="17">
        <v>0.536064174660007</v>
      </c>
      <c r="AB9" s="17"/>
      <c r="AC9" s="17">
        <v>0.60079233531260001</v>
      </c>
      <c r="AD9" s="17">
        <v>0.63110927878150802</v>
      </c>
      <c r="AE9" s="17">
        <v>0.68711240704097298</v>
      </c>
    </row>
    <row r="10" spans="2:31" ht="58" x14ac:dyDescent="0.35">
      <c r="B10" s="18" t="s">
        <v>272</v>
      </c>
      <c r="C10" s="17">
        <v>0.21922518643031499</v>
      </c>
      <c r="D10" s="17">
        <v>0.21390108357759899</v>
      </c>
      <c r="E10" s="17">
        <v>0.22368219000835199</v>
      </c>
      <c r="F10" s="17"/>
      <c r="G10" s="17">
        <v>0.29417323284267899</v>
      </c>
      <c r="H10" s="17">
        <v>0.223666790969753</v>
      </c>
      <c r="I10" s="17">
        <v>0.23713769000381901</v>
      </c>
      <c r="J10" s="17">
        <v>0.22768640057957201</v>
      </c>
      <c r="K10" s="17">
        <v>0.171853549590197</v>
      </c>
      <c r="L10" s="17">
        <v>0.19135185726816401</v>
      </c>
      <c r="M10" s="17"/>
      <c r="N10" s="17">
        <v>0.21414150765238299</v>
      </c>
      <c r="O10" s="17">
        <v>0.21589472546531399</v>
      </c>
      <c r="P10" s="17">
        <v>0.20214007357725799</v>
      </c>
      <c r="Q10" s="17">
        <v>0.24081736398096301</v>
      </c>
      <c r="R10" s="17"/>
      <c r="S10" s="17">
        <v>0.24804609074710801</v>
      </c>
      <c r="T10" s="17">
        <v>0.17276255527842899</v>
      </c>
      <c r="U10" s="17">
        <v>0.27425398346769703</v>
      </c>
      <c r="V10" s="17"/>
      <c r="W10" s="17">
        <v>0.25926355768270398</v>
      </c>
      <c r="X10" s="17">
        <v>0.20107205630762101</v>
      </c>
      <c r="Y10" s="17">
        <v>0.156670021128031</v>
      </c>
      <c r="Z10" s="17">
        <v>0.15833066879811999</v>
      </c>
      <c r="AA10" s="17">
        <v>0.21394903446508801</v>
      </c>
      <c r="AB10" s="17"/>
      <c r="AC10" s="17">
        <v>0.26952701089618297</v>
      </c>
      <c r="AD10" s="17">
        <v>0.19967419549291399</v>
      </c>
      <c r="AE10" s="17">
        <v>0.18885455920570501</v>
      </c>
    </row>
    <row r="11" spans="2:31" x14ac:dyDescent="0.35">
      <c r="B11" s="18" t="s">
        <v>96</v>
      </c>
      <c r="C11" s="19">
        <v>0.17800754230173499</v>
      </c>
      <c r="D11" s="19">
        <v>0.119298502760631</v>
      </c>
      <c r="E11" s="19">
        <v>0.235314449297716</v>
      </c>
      <c r="F11" s="19"/>
      <c r="G11" s="19">
        <v>0.17229439262169799</v>
      </c>
      <c r="H11" s="19">
        <v>0.217980725878333</v>
      </c>
      <c r="I11" s="19">
        <v>0.21930096018317699</v>
      </c>
      <c r="J11" s="19">
        <v>0.191957091987837</v>
      </c>
      <c r="K11" s="19">
        <v>0.16655226448105201</v>
      </c>
      <c r="L11" s="19">
        <v>0.122979162839169</v>
      </c>
      <c r="M11" s="19"/>
      <c r="N11" s="19">
        <v>0.146198236280456</v>
      </c>
      <c r="O11" s="19">
        <v>0.16197957000243801</v>
      </c>
      <c r="P11" s="19">
        <v>0.19092214346452399</v>
      </c>
      <c r="Q11" s="19">
        <v>0.229179678621307</v>
      </c>
      <c r="R11" s="19"/>
      <c r="S11" s="19">
        <v>0.16191113674767499</v>
      </c>
      <c r="T11" s="19">
        <v>0.14209231911903</v>
      </c>
      <c r="U11" s="19">
        <v>0.28079449919406702</v>
      </c>
      <c r="V11" s="19"/>
      <c r="W11" s="19">
        <v>0.142899534223206</v>
      </c>
      <c r="X11" s="19">
        <v>0.16842456905550701</v>
      </c>
      <c r="Y11" s="19">
        <v>0.138509403903981</v>
      </c>
      <c r="Z11" s="19">
        <v>0.109198236592727</v>
      </c>
      <c r="AA11" s="19">
        <v>0.249986790874905</v>
      </c>
      <c r="AB11" s="19"/>
      <c r="AC11" s="19">
        <v>0.12968065379121599</v>
      </c>
      <c r="AD11" s="19">
        <v>0.16921652572557799</v>
      </c>
      <c r="AE11" s="19">
        <v>0.124033033753322</v>
      </c>
    </row>
    <row r="12" spans="2:31" x14ac:dyDescent="0.35">
      <c r="B12" s="16"/>
    </row>
    <row r="13" spans="2:31" x14ac:dyDescent="0.35">
      <c r="B13" t="s">
        <v>61</v>
      </c>
    </row>
    <row r="14" spans="2:31" x14ac:dyDescent="0.35">
      <c r="B14" t="s">
        <v>62</v>
      </c>
    </row>
    <row r="16" spans="2:31" x14ac:dyDescent="0.35">
      <c r="B16"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E28"/>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274</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29" x14ac:dyDescent="0.35">
      <c r="B9" s="18" t="s">
        <v>223</v>
      </c>
      <c r="C9" s="17">
        <v>0.47049768881099402</v>
      </c>
      <c r="D9" s="17">
        <v>0.47957305374423798</v>
      </c>
      <c r="E9" s="17">
        <v>0.46235255264213498</v>
      </c>
      <c r="F9" s="17"/>
      <c r="G9" s="17">
        <v>0.35284434029494399</v>
      </c>
      <c r="H9" s="17">
        <v>0.43740100584593899</v>
      </c>
      <c r="I9" s="17">
        <v>0.41816555279989598</v>
      </c>
      <c r="J9" s="17">
        <v>0.52132675205092505</v>
      </c>
      <c r="K9" s="17">
        <v>0.53650838428953995</v>
      </c>
      <c r="L9" s="17">
        <v>0.52082853647181104</v>
      </c>
      <c r="M9" s="17"/>
      <c r="N9" s="17">
        <v>0.51079819962957995</v>
      </c>
      <c r="O9" s="17">
        <v>0.47622892129905697</v>
      </c>
      <c r="P9" s="17">
        <v>0.44195790549914599</v>
      </c>
      <c r="Q9" s="17">
        <v>0.43146698759111202</v>
      </c>
      <c r="R9" s="17"/>
      <c r="S9" s="17">
        <v>0.48333284848319402</v>
      </c>
      <c r="T9" s="17">
        <v>0.51128614317392695</v>
      </c>
      <c r="U9" s="17">
        <v>0.40489750112658202</v>
      </c>
      <c r="V9" s="17"/>
      <c r="W9" s="17">
        <v>0.48550946611506501</v>
      </c>
      <c r="X9" s="17">
        <v>0.496085680467727</v>
      </c>
      <c r="Y9" s="17">
        <v>0.48479397776161398</v>
      </c>
      <c r="Z9" s="17">
        <v>0.41477469277301598</v>
      </c>
      <c r="AA9" s="17">
        <v>0.42650501747438302</v>
      </c>
      <c r="AB9" s="17"/>
      <c r="AC9" s="17">
        <v>0.43980601641907102</v>
      </c>
      <c r="AD9" s="17">
        <v>0.50948792943712695</v>
      </c>
      <c r="AE9" s="17">
        <v>0.56392941372809502</v>
      </c>
    </row>
    <row r="10" spans="2:31" ht="43.5" x14ac:dyDescent="0.35">
      <c r="B10" s="18" t="s">
        <v>224</v>
      </c>
      <c r="C10" s="17">
        <v>0.45004024796622</v>
      </c>
      <c r="D10" s="17">
        <v>0.480606160936283</v>
      </c>
      <c r="E10" s="17">
        <v>0.41945420526034999</v>
      </c>
      <c r="F10" s="17"/>
      <c r="G10" s="17">
        <v>0.360098070211541</v>
      </c>
      <c r="H10" s="17">
        <v>0.37550375092009602</v>
      </c>
      <c r="I10" s="17">
        <v>0.40179257067549101</v>
      </c>
      <c r="J10" s="17">
        <v>0.46576279331572901</v>
      </c>
      <c r="K10" s="17">
        <v>0.52378092326311998</v>
      </c>
      <c r="L10" s="17">
        <v>0.51904068811818305</v>
      </c>
      <c r="M10" s="17"/>
      <c r="N10" s="17">
        <v>0.44667038728715402</v>
      </c>
      <c r="O10" s="17">
        <v>0.45654227809721598</v>
      </c>
      <c r="P10" s="17">
        <v>0.43722794138208998</v>
      </c>
      <c r="Q10" s="17">
        <v>0.47123443273258497</v>
      </c>
      <c r="R10" s="17"/>
      <c r="S10" s="17">
        <v>0.42376284390246699</v>
      </c>
      <c r="T10" s="17">
        <v>0.49925858539453999</v>
      </c>
      <c r="U10" s="17">
        <v>0.40848650486648802</v>
      </c>
      <c r="V10" s="17"/>
      <c r="W10" s="17">
        <v>0.46358662403505801</v>
      </c>
      <c r="X10" s="17">
        <v>0.46033084157440002</v>
      </c>
      <c r="Y10" s="17">
        <v>0.47208380893030799</v>
      </c>
      <c r="Z10" s="17">
        <v>0.12342181118580201</v>
      </c>
      <c r="AA10" s="17">
        <v>0.43643890743763802</v>
      </c>
      <c r="AB10" s="17"/>
      <c r="AC10" s="17">
        <v>0.41454993308118399</v>
      </c>
      <c r="AD10" s="17">
        <v>0.48441936382466499</v>
      </c>
      <c r="AE10" s="17">
        <v>0.50512105358326498</v>
      </c>
    </row>
    <row r="11" spans="2:31" ht="29" x14ac:dyDescent="0.35">
      <c r="B11" s="18" t="s">
        <v>225</v>
      </c>
      <c r="C11" s="17">
        <v>0.41451869201727898</v>
      </c>
      <c r="D11" s="17">
        <v>0.39327510034033902</v>
      </c>
      <c r="E11" s="17">
        <v>0.43558153873356498</v>
      </c>
      <c r="F11" s="17"/>
      <c r="G11" s="17">
        <v>0.41387965503257002</v>
      </c>
      <c r="H11" s="17">
        <v>0.41906562175235101</v>
      </c>
      <c r="I11" s="17">
        <v>0.41508815362930801</v>
      </c>
      <c r="J11" s="17">
        <v>0.48541221229770898</v>
      </c>
      <c r="K11" s="17">
        <v>0.44572027449252899</v>
      </c>
      <c r="L11" s="17">
        <v>0.33925879323907898</v>
      </c>
      <c r="M11" s="17"/>
      <c r="N11" s="17">
        <v>0.405689882100702</v>
      </c>
      <c r="O11" s="17">
        <v>0.39907542359540799</v>
      </c>
      <c r="P11" s="17">
        <v>0.45456992528350498</v>
      </c>
      <c r="Q11" s="17">
        <v>0.41904225651286903</v>
      </c>
      <c r="R11" s="17"/>
      <c r="S11" s="17">
        <v>0.40637690136353599</v>
      </c>
      <c r="T11" s="17">
        <v>0.43326036661879302</v>
      </c>
      <c r="U11" s="17">
        <v>0.39909911302527701</v>
      </c>
      <c r="V11" s="17"/>
      <c r="W11" s="17">
        <v>0.37918566929212699</v>
      </c>
      <c r="X11" s="17">
        <v>0.46838709211364898</v>
      </c>
      <c r="Y11" s="17">
        <v>0.33777855204679602</v>
      </c>
      <c r="Z11" s="17">
        <v>0.272016694471436</v>
      </c>
      <c r="AA11" s="17">
        <v>0.40642861140682501</v>
      </c>
      <c r="AB11" s="17"/>
      <c r="AC11" s="17">
        <v>0.40799585563582802</v>
      </c>
      <c r="AD11" s="17">
        <v>0.46967312965520103</v>
      </c>
      <c r="AE11" s="17">
        <v>0.37466641663622902</v>
      </c>
    </row>
    <row r="12" spans="2:31" ht="43.5" x14ac:dyDescent="0.35">
      <c r="B12" s="18" t="s">
        <v>226</v>
      </c>
      <c r="C12" s="17">
        <v>0.39907595898729498</v>
      </c>
      <c r="D12" s="17">
        <v>0.420149616764182</v>
      </c>
      <c r="E12" s="17">
        <v>0.38121944502314498</v>
      </c>
      <c r="F12" s="17"/>
      <c r="G12" s="17">
        <v>0.36849171183052098</v>
      </c>
      <c r="H12" s="17">
        <v>0.30380020953779402</v>
      </c>
      <c r="I12" s="17">
        <v>0.320944109746853</v>
      </c>
      <c r="J12" s="17">
        <v>0.42197872388268998</v>
      </c>
      <c r="K12" s="17">
        <v>0.415135670608966</v>
      </c>
      <c r="L12" s="17">
        <v>0.51819781585088698</v>
      </c>
      <c r="M12" s="17"/>
      <c r="N12" s="17">
        <v>0.47168712122184497</v>
      </c>
      <c r="O12" s="17">
        <v>0.37691179779880501</v>
      </c>
      <c r="P12" s="17">
        <v>0.41061324663980098</v>
      </c>
      <c r="Q12" s="17">
        <v>0.31120950337633602</v>
      </c>
      <c r="R12" s="17"/>
      <c r="S12" s="17">
        <v>0.41498573912773401</v>
      </c>
      <c r="T12" s="17">
        <v>0.45152716482794197</v>
      </c>
      <c r="U12" s="17">
        <v>0.27280092314326698</v>
      </c>
      <c r="V12" s="17"/>
      <c r="W12" s="17">
        <v>0.43055341397929298</v>
      </c>
      <c r="X12" s="17">
        <v>0.40532925921844298</v>
      </c>
      <c r="Y12" s="17">
        <v>0.38213903752786998</v>
      </c>
      <c r="Z12" s="17">
        <v>0.39408296703387702</v>
      </c>
      <c r="AA12" s="17">
        <v>0.31077792084686201</v>
      </c>
      <c r="AB12" s="17"/>
      <c r="AC12" s="17">
        <v>0.38456238814729399</v>
      </c>
      <c r="AD12" s="17">
        <v>0.38865147287165802</v>
      </c>
      <c r="AE12" s="17">
        <v>0.44015126738599802</v>
      </c>
    </row>
    <row r="13" spans="2:31" ht="43.5" x14ac:dyDescent="0.35">
      <c r="B13" s="18" t="s">
        <v>227</v>
      </c>
      <c r="C13" s="17">
        <v>0.29547607630841699</v>
      </c>
      <c r="D13" s="17">
        <v>0.31794519669751697</v>
      </c>
      <c r="E13" s="17">
        <v>0.27394929873204299</v>
      </c>
      <c r="F13" s="17"/>
      <c r="G13" s="17">
        <v>0.281273647101004</v>
      </c>
      <c r="H13" s="17">
        <v>0.236379254790475</v>
      </c>
      <c r="I13" s="17">
        <v>0.34469675719628501</v>
      </c>
      <c r="J13" s="17">
        <v>0.28658279116263402</v>
      </c>
      <c r="K13" s="17">
        <v>0.29693935122940801</v>
      </c>
      <c r="L13" s="17">
        <v>0.30380813762363701</v>
      </c>
      <c r="M13" s="17"/>
      <c r="N13" s="17">
        <v>0.33133295615422498</v>
      </c>
      <c r="O13" s="17">
        <v>0.28927192652602901</v>
      </c>
      <c r="P13" s="17">
        <v>0.28086390992461702</v>
      </c>
      <c r="Q13" s="17">
        <v>0.274199310153595</v>
      </c>
      <c r="R13" s="17"/>
      <c r="S13" s="17">
        <v>0.260522033185761</v>
      </c>
      <c r="T13" s="17">
        <v>0.34967492085549201</v>
      </c>
      <c r="U13" s="17">
        <v>0.23400775014889399</v>
      </c>
      <c r="V13" s="17"/>
      <c r="W13" s="17">
        <v>0.297334993525461</v>
      </c>
      <c r="X13" s="17">
        <v>0.34173568183791198</v>
      </c>
      <c r="Y13" s="17">
        <v>0.29159896342860098</v>
      </c>
      <c r="Z13" s="17">
        <v>0.21225523914275099</v>
      </c>
      <c r="AA13" s="17">
        <v>0.21706173680942101</v>
      </c>
      <c r="AB13" s="17"/>
      <c r="AC13" s="17">
        <v>0.30470466932511198</v>
      </c>
      <c r="AD13" s="17">
        <v>0.33584102917935599</v>
      </c>
      <c r="AE13" s="17">
        <v>0.28047853276431001</v>
      </c>
    </row>
    <row r="14" spans="2:31" ht="29" x14ac:dyDescent="0.35">
      <c r="B14" s="18" t="s">
        <v>228</v>
      </c>
      <c r="C14" s="17">
        <v>0.27095578922886698</v>
      </c>
      <c r="D14" s="17">
        <v>0.28974421228420499</v>
      </c>
      <c r="E14" s="17">
        <v>0.25453830215078799</v>
      </c>
      <c r="F14" s="17"/>
      <c r="G14" s="17">
        <v>0.291947112124751</v>
      </c>
      <c r="H14" s="17">
        <v>0.28974741207918803</v>
      </c>
      <c r="I14" s="17">
        <v>0.25473553911207503</v>
      </c>
      <c r="J14" s="17">
        <v>0.25324058024905599</v>
      </c>
      <c r="K14" s="17">
        <v>0.260430966939869</v>
      </c>
      <c r="L14" s="17">
        <v>0.27992744439725398</v>
      </c>
      <c r="M14" s="17"/>
      <c r="N14" s="17">
        <v>0.31868579016589099</v>
      </c>
      <c r="O14" s="17">
        <v>0.24646703803346701</v>
      </c>
      <c r="P14" s="17">
        <v>0.32229104913708201</v>
      </c>
      <c r="Q14" s="17">
        <v>0.201729126723807</v>
      </c>
      <c r="R14" s="17"/>
      <c r="S14" s="17">
        <v>0.21784217433189401</v>
      </c>
      <c r="T14" s="17">
        <v>0.33301617003301998</v>
      </c>
      <c r="U14" s="17">
        <v>0.209979460061783</v>
      </c>
      <c r="V14" s="17"/>
      <c r="W14" s="17">
        <v>0.26235691550516899</v>
      </c>
      <c r="X14" s="17">
        <v>0.329984380014963</v>
      </c>
      <c r="Y14" s="17">
        <v>0.244852963110918</v>
      </c>
      <c r="Z14" s="17">
        <v>6.9497240841171107E-2</v>
      </c>
      <c r="AA14" s="17">
        <v>0.23132007266803101</v>
      </c>
      <c r="AB14" s="17"/>
      <c r="AC14" s="17">
        <v>0.25252577212671101</v>
      </c>
      <c r="AD14" s="17">
        <v>0.30886914835349899</v>
      </c>
      <c r="AE14" s="17">
        <v>0.23719638988081801</v>
      </c>
    </row>
    <row r="15" spans="2:31" x14ac:dyDescent="0.35">
      <c r="B15" s="18" t="s">
        <v>229</v>
      </c>
      <c r="C15" s="17">
        <v>0.26578948792349</v>
      </c>
      <c r="D15" s="17">
        <v>0.270071953040733</v>
      </c>
      <c r="E15" s="17">
        <v>0.26324341657016498</v>
      </c>
      <c r="F15" s="17"/>
      <c r="G15" s="17">
        <v>0.28355347050577101</v>
      </c>
      <c r="H15" s="17">
        <v>0.30530290844562102</v>
      </c>
      <c r="I15" s="17">
        <v>0.30642365980918501</v>
      </c>
      <c r="J15" s="17">
        <v>0.23235686321013399</v>
      </c>
      <c r="K15" s="17">
        <v>0.27315842796628798</v>
      </c>
      <c r="L15" s="17">
        <v>0.20723828481274101</v>
      </c>
      <c r="M15" s="17"/>
      <c r="N15" s="17">
        <v>0.30031277960435199</v>
      </c>
      <c r="O15" s="17">
        <v>0.26896485314658403</v>
      </c>
      <c r="P15" s="17">
        <v>0.29377526860586101</v>
      </c>
      <c r="Q15" s="17">
        <v>0.20165678387886299</v>
      </c>
      <c r="R15" s="17"/>
      <c r="S15" s="17">
        <v>0.23383970805834201</v>
      </c>
      <c r="T15" s="17">
        <v>0.28709504745572501</v>
      </c>
      <c r="U15" s="17">
        <v>0.28794805798107598</v>
      </c>
      <c r="V15" s="17"/>
      <c r="W15" s="17">
        <v>0.22375581693469199</v>
      </c>
      <c r="X15" s="17">
        <v>0.31213399467942798</v>
      </c>
      <c r="Y15" s="17">
        <v>0.27027503463055202</v>
      </c>
      <c r="Z15" s="17">
        <v>0.14723934466227201</v>
      </c>
      <c r="AA15" s="17">
        <v>0.30533179501322499</v>
      </c>
      <c r="AB15" s="17"/>
      <c r="AC15" s="17">
        <v>0.25298814077056497</v>
      </c>
      <c r="AD15" s="17">
        <v>0.319786310228799</v>
      </c>
      <c r="AE15" s="17">
        <v>0.34824757310834997</v>
      </c>
    </row>
    <row r="16" spans="2:31" x14ac:dyDescent="0.35">
      <c r="B16" s="18" t="s">
        <v>230</v>
      </c>
      <c r="C16" s="17">
        <v>0.25614612950912202</v>
      </c>
      <c r="D16" s="17">
        <v>0.27548479751185101</v>
      </c>
      <c r="E16" s="17">
        <v>0.23718413465079</v>
      </c>
      <c r="F16" s="17"/>
      <c r="G16" s="17">
        <v>0.23911364975183499</v>
      </c>
      <c r="H16" s="17">
        <v>0.28540168062565202</v>
      </c>
      <c r="I16" s="17">
        <v>0.22163125379468601</v>
      </c>
      <c r="J16" s="17">
        <v>0.196494189819794</v>
      </c>
      <c r="K16" s="17">
        <v>0.26944534000765102</v>
      </c>
      <c r="L16" s="17">
        <v>0.30212239308904298</v>
      </c>
      <c r="M16" s="17"/>
      <c r="N16" s="17">
        <v>0.30635403672407402</v>
      </c>
      <c r="O16" s="17">
        <v>0.21594230506599299</v>
      </c>
      <c r="P16" s="17">
        <v>0.21499576681357799</v>
      </c>
      <c r="Q16" s="17">
        <v>0.24567127096277899</v>
      </c>
      <c r="R16" s="17"/>
      <c r="S16" s="17">
        <v>0.26332320500086498</v>
      </c>
      <c r="T16" s="17">
        <v>0.28487120826649698</v>
      </c>
      <c r="U16" s="17">
        <v>0.21505940976016799</v>
      </c>
      <c r="V16" s="17"/>
      <c r="W16" s="17">
        <v>0.254012505863557</v>
      </c>
      <c r="X16" s="17">
        <v>0.30685271901408001</v>
      </c>
      <c r="Y16" s="17">
        <v>0.310293685973905</v>
      </c>
      <c r="Z16" s="17">
        <v>0.17869547743389799</v>
      </c>
      <c r="AA16" s="17">
        <v>0.20092989130929201</v>
      </c>
      <c r="AB16" s="17"/>
      <c r="AC16" s="17">
        <v>0.25880775424577501</v>
      </c>
      <c r="AD16" s="17">
        <v>0.273870267541997</v>
      </c>
      <c r="AE16" s="17">
        <v>0.30277299484986497</v>
      </c>
    </row>
    <row r="17" spans="2:31" ht="29" x14ac:dyDescent="0.35">
      <c r="B17" s="18" t="s">
        <v>231</v>
      </c>
      <c r="C17" s="17">
        <v>0.220821321685193</v>
      </c>
      <c r="D17" s="17">
        <v>0.226512770607391</v>
      </c>
      <c r="E17" s="17">
        <v>0.21666136473872699</v>
      </c>
      <c r="F17" s="17"/>
      <c r="G17" s="17">
        <v>0.16631866097491699</v>
      </c>
      <c r="H17" s="17">
        <v>0.28706674480342198</v>
      </c>
      <c r="I17" s="17">
        <v>0.25879892455412801</v>
      </c>
      <c r="J17" s="17">
        <v>0.197728487876736</v>
      </c>
      <c r="K17" s="17">
        <v>0.236650043676748</v>
      </c>
      <c r="L17" s="17">
        <v>0.18062476714640099</v>
      </c>
      <c r="M17" s="17"/>
      <c r="N17" s="17">
        <v>0.23345385588800499</v>
      </c>
      <c r="O17" s="17">
        <v>0.20888261168873501</v>
      </c>
      <c r="P17" s="17">
        <v>0.24471584995363599</v>
      </c>
      <c r="Q17" s="17">
        <v>0.20464239461049299</v>
      </c>
      <c r="R17" s="17"/>
      <c r="S17" s="17">
        <v>0.19744769131647699</v>
      </c>
      <c r="T17" s="17">
        <v>0.250584993239516</v>
      </c>
      <c r="U17" s="17">
        <v>0.22817282177527701</v>
      </c>
      <c r="V17" s="17"/>
      <c r="W17" s="17">
        <v>0.20529950954353099</v>
      </c>
      <c r="X17" s="17">
        <v>0.26994696906296001</v>
      </c>
      <c r="Y17" s="17">
        <v>0.13800248310365101</v>
      </c>
      <c r="Z17" s="17">
        <v>0.482916394990825</v>
      </c>
      <c r="AA17" s="17">
        <v>0.202980845863583</v>
      </c>
      <c r="AB17" s="17"/>
      <c r="AC17" s="17">
        <v>0.22426375906443</v>
      </c>
      <c r="AD17" s="17">
        <v>0.26725198138591499</v>
      </c>
      <c r="AE17" s="17">
        <v>0.19482270534094401</v>
      </c>
    </row>
    <row r="18" spans="2:31" ht="29" x14ac:dyDescent="0.35">
      <c r="B18" s="18" t="s">
        <v>232</v>
      </c>
      <c r="C18" s="17">
        <v>0.20694151092935101</v>
      </c>
      <c r="D18" s="17">
        <v>0.20870792576097899</v>
      </c>
      <c r="E18" s="17">
        <v>0.206461726706715</v>
      </c>
      <c r="F18" s="17"/>
      <c r="G18" s="17">
        <v>0.27871765056137299</v>
      </c>
      <c r="H18" s="17">
        <v>0.23085555496899801</v>
      </c>
      <c r="I18" s="17">
        <v>0.23910966254674901</v>
      </c>
      <c r="J18" s="17">
        <v>0.19539325656145601</v>
      </c>
      <c r="K18" s="17">
        <v>0.18900239551129699</v>
      </c>
      <c r="L18" s="17">
        <v>0.14085764637543999</v>
      </c>
      <c r="M18" s="17"/>
      <c r="N18" s="17">
        <v>0.20760599400124899</v>
      </c>
      <c r="O18" s="17">
        <v>0.22209093708454999</v>
      </c>
      <c r="P18" s="17">
        <v>0.19110902016721401</v>
      </c>
      <c r="Q18" s="17">
        <v>0.21125401752564901</v>
      </c>
      <c r="R18" s="17"/>
      <c r="S18" s="17">
        <v>0.17854680042197199</v>
      </c>
      <c r="T18" s="17">
        <v>0.222094544760844</v>
      </c>
      <c r="U18" s="17">
        <v>0.16372369725685701</v>
      </c>
      <c r="V18" s="17"/>
      <c r="W18" s="17">
        <v>0.19777598374003599</v>
      </c>
      <c r="X18" s="17">
        <v>0.22026674322738399</v>
      </c>
      <c r="Y18" s="17">
        <v>0.22468656330140199</v>
      </c>
      <c r="Z18" s="17">
        <v>0.31171769022299201</v>
      </c>
      <c r="AA18" s="17">
        <v>0.17378022427026199</v>
      </c>
      <c r="AB18" s="17"/>
      <c r="AC18" s="17">
        <v>0.207735432745179</v>
      </c>
      <c r="AD18" s="17">
        <v>0.23525276793344899</v>
      </c>
      <c r="AE18" s="17">
        <v>0.249629822424351</v>
      </c>
    </row>
    <row r="19" spans="2:31" ht="29" x14ac:dyDescent="0.35">
      <c r="B19" s="18" t="s">
        <v>235</v>
      </c>
      <c r="C19" s="17">
        <v>7.6187240368800493E-2</v>
      </c>
      <c r="D19" s="17">
        <v>8.5739701880918603E-2</v>
      </c>
      <c r="E19" s="17">
        <v>6.7479289130617598E-2</v>
      </c>
      <c r="F19" s="17"/>
      <c r="G19" s="17">
        <v>0.14241573438779301</v>
      </c>
      <c r="H19" s="17">
        <v>0.119611143668092</v>
      </c>
      <c r="I19" s="17">
        <v>0.11912155831573901</v>
      </c>
      <c r="J19" s="17">
        <v>5.2075927798700399E-2</v>
      </c>
      <c r="K19" s="17">
        <v>2.6785714285714302E-2</v>
      </c>
      <c r="L19" s="17">
        <v>2.9244238287264399E-2</v>
      </c>
      <c r="M19" s="17"/>
      <c r="N19" s="17">
        <v>0.11009561147899399</v>
      </c>
      <c r="O19" s="17">
        <v>6.8036523430763801E-2</v>
      </c>
      <c r="P19" s="17">
        <v>9.1105452186254696E-2</v>
      </c>
      <c r="Q19" s="17">
        <v>2.58992963559035E-2</v>
      </c>
      <c r="R19" s="17"/>
      <c r="S19" s="17">
        <v>5.84758391715463E-2</v>
      </c>
      <c r="T19" s="17">
        <v>9.1682097404090293E-2</v>
      </c>
      <c r="U19" s="17">
        <v>5.2526726008356298E-2</v>
      </c>
      <c r="V19" s="17"/>
      <c r="W19" s="17">
        <v>7.0023895044816195E-2</v>
      </c>
      <c r="X19" s="17">
        <v>8.7923955306021595E-2</v>
      </c>
      <c r="Y19" s="17">
        <v>0.12900021191764</v>
      </c>
      <c r="Z19" s="17">
        <v>0.124777349809164</v>
      </c>
      <c r="AA19" s="17">
        <v>5.2876184286053E-2</v>
      </c>
      <c r="AB19" s="17"/>
      <c r="AC19" s="17">
        <v>0.11027833897459401</v>
      </c>
      <c r="AD19" s="17">
        <v>9.0369582296555506E-2</v>
      </c>
      <c r="AE19" s="17">
        <v>0.123350134421348</v>
      </c>
    </row>
    <row r="20" spans="2:31" ht="43.5" x14ac:dyDescent="0.35">
      <c r="B20" s="18" t="s">
        <v>273</v>
      </c>
      <c r="C20" s="17">
        <v>7.5532033769675697E-2</v>
      </c>
      <c r="D20" s="17">
        <v>8.9106814634000997E-2</v>
      </c>
      <c r="E20" s="17">
        <v>6.2965475733360102E-2</v>
      </c>
      <c r="F20" s="17"/>
      <c r="G20" s="17">
        <v>1.1951463293562101E-2</v>
      </c>
      <c r="H20" s="17">
        <v>3.3791660008631097E-2</v>
      </c>
      <c r="I20" s="17">
        <v>6.5222584363312699E-2</v>
      </c>
      <c r="J20" s="17">
        <v>8.0932907243198196E-2</v>
      </c>
      <c r="K20" s="17">
        <v>9.2998802244351406E-2</v>
      </c>
      <c r="L20" s="17">
        <v>0.13286338069363501</v>
      </c>
      <c r="M20" s="17"/>
      <c r="N20" s="17">
        <v>5.0162335061982102E-2</v>
      </c>
      <c r="O20" s="17">
        <v>9.5760879379095998E-2</v>
      </c>
      <c r="P20" s="17">
        <v>6.3654220847322696E-2</v>
      </c>
      <c r="Q20" s="17">
        <v>9.9924257588004606E-2</v>
      </c>
      <c r="R20" s="17"/>
      <c r="S20" s="17">
        <v>0.13130079064792899</v>
      </c>
      <c r="T20" s="17">
        <v>3.8670002172160801E-2</v>
      </c>
      <c r="U20" s="17">
        <v>8.7434148824076602E-2</v>
      </c>
      <c r="V20" s="17"/>
      <c r="W20" s="17">
        <v>0.12447473386637301</v>
      </c>
      <c r="X20" s="17">
        <v>4.1845277409416397E-2</v>
      </c>
      <c r="Y20" s="17">
        <v>3.7786262410710397E-2</v>
      </c>
      <c r="Z20" s="17">
        <v>8.8833427956948902E-2</v>
      </c>
      <c r="AA20" s="17">
        <v>6.2641167996759603E-2</v>
      </c>
      <c r="AB20" s="17"/>
      <c r="AC20" s="17">
        <v>9.8406178104635006E-2</v>
      </c>
      <c r="AD20" s="17">
        <v>3.0249051525871699E-2</v>
      </c>
      <c r="AE20" s="17">
        <v>4.2678880853466397E-2</v>
      </c>
    </row>
    <row r="21" spans="2:31" x14ac:dyDescent="0.35">
      <c r="B21" s="18" t="s">
        <v>96</v>
      </c>
      <c r="C21" s="17">
        <v>7.5507863792194999E-2</v>
      </c>
      <c r="D21" s="17">
        <v>5.6335616918844401E-2</v>
      </c>
      <c r="E21" s="17">
        <v>9.4324085640567101E-2</v>
      </c>
      <c r="F21" s="17"/>
      <c r="G21" s="17">
        <v>7.0568868058988904E-2</v>
      </c>
      <c r="H21" s="17">
        <v>8.4316784751634899E-2</v>
      </c>
      <c r="I21" s="17">
        <v>7.6546194774199702E-2</v>
      </c>
      <c r="J21" s="17">
        <v>9.6045228393220605E-2</v>
      </c>
      <c r="K21" s="17">
        <v>9.2998802244351406E-2</v>
      </c>
      <c r="L21" s="17">
        <v>4.3342817478214703E-2</v>
      </c>
      <c r="M21" s="17"/>
      <c r="N21" s="17">
        <v>4.9028850093476198E-2</v>
      </c>
      <c r="O21" s="17">
        <v>5.9129028767655301E-2</v>
      </c>
      <c r="P21" s="17">
        <v>9.2970944595111099E-2</v>
      </c>
      <c r="Q21" s="17">
        <v>0.117426851381585</v>
      </c>
      <c r="R21" s="17"/>
      <c r="S21" s="17">
        <v>7.0259770571263105E-2</v>
      </c>
      <c r="T21" s="17">
        <v>5.8102881066545001E-2</v>
      </c>
      <c r="U21" s="17">
        <v>0.112217715575449</v>
      </c>
      <c r="V21" s="17"/>
      <c r="W21" s="17">
        <v>5.32713274030817E-2</v>
      </c>
      <c r="X21" s="17">
        <v>5.4625595588927003E-2</v>
      </c>
      <c r="Y21" s="17">
        <v>5.1990359764549299E-2</v>
      </c>
      <c r="Z21" s="17">
        <v>0.124777349809164</v>
      </c>
      <c r="AA21" s="17">
        <v>0.154177201222927</v>
      </c>
      <c r="AB21" s="17"/>
      <c r="AC21" s="17">
        <v>4.0460653735361701E-2</v>
      </c>
      <c r="AD21" s="17">
        <v>5.7626005882478903E-2</v>
      </c>
      <c r="AE21" s="17">
        <v>2.2353206508829299E-2</v>
      </c>
    </row>
    <row r="22" spans="2:31" x14ac:dyDescent="0.35">
      <c r="B22" s="18" t="s">
        <v>234</v>
      </c>
      <c r="C22" s="17">
        <v>6.2376450770576901E-2</v>
      </c>
      <c r="D22" s="17">
        <v>6.4537348875779194E-2</v>
      </c>
      <c r="E22" s="17">
        <v>5.8740832284604798E-2</v>
      </c>
      <c r="F22" s="17"/>
      <c r="G22" s="17">
        <v>0.102811733578254</v>
      </c>
      <c r="H22" s="17">
        <v>3.0948627462921399E-2</v>
      </c>
      <c r="I22" s="17">
        <v>0.11493873251749299</v>
      </c>
      <c r="J22" s="17">
        <v>5.08416297417578E-2</v>
      </c>
      <c r="K22" s="17">
        <v>4.9858340612791402E-2</v>
      </c>
      <c r="L22" s="17">
        <v>2.9244238287264399E-2</v>
      </c>
      <c r="M22" s="17"/>
      <c r="N22" s="17">
        <v>8.1244079579816803E-2</v>
      </c>
      <c r="O22" s="17">
        <v>5.9104925280581297E-2</v>
      </c>
      <c r="P22" s="17">
        <v>5.78664091586319E-2</v>
      </c>
      <c r="Q22" s="17">
        <v>3.9187274613668603E-2</v>
      </c>
      <c r="R22" s="17"/>
      <c r="S22" s="17">
        <v>5.7311348638484597E-2</v>
      </c>
      <c r="T22" s="17">
        <v>6.5199209862528099E-2</v>
      </c>
      <c r="U22" s="17">
        <v>7.7496484492673601E-2</v>
      </c>
      <c r="V22" s="17"/>
      <c r="W22" s="17">
        <v>4.47618529224902E-2</v>
      </c>
      <c r="X22" s="17">
        <v>5.5708752202104798E-2</v>
      </c>
      <c r="Y22" s="17">
        <v>0.109988141105237</v>
      </c>
      <c r="Z22" s="17">
        <v>0.30347282724306202</v>
      </c>
      <c r="AA22" s="17">
        <v>7.1316917821973205E-2</v>
      </c>
      <c r="AB22" s="17"/>
      <c r="AC22" s="17">
        <v>2.8346677888756899E-2</v>
      </c>
      <c r="AD22" s="17">
        <v>7.9418591625084398E-2</v>
      </c>
      <c r="AE22" s="17">
        <v>0.12741865162479901</v>
      </c>
    </row>
    <row r="23" spans="2:31" x14ac:dyDescent="0.35">
      <c r="B23" s="18" t="s">
        <v>236</v>
      </c>
      <c r="C23" s="19">
        <v>5.17155672829182E-3</v>
      </c>
      <c r="D23" s="19">
        <v>7.5521459519156302E-3</v>
      </c>
      <c r="E23" s="19">
        <v>2.92044765131767E-3</v>
      </c>
      <c r="F23" s="19"/>
      <c r="G23" s="19">
        <v>0</v>
      </c>
      <c r="H23" s="19">
        <v>0</v>
      </c>
      <c r="I23" s="19">
        <v>0</v>
      </c>
      <c r="J23" s="19">
        <v>0</v>
      </c>
      <c r="K23" s="19">
        <v>1.26416593872086E-2</v>
      </c>
      <c r="L23" s="19">
        <v>1.24128346563566E-2</v>
      </c>
      <c r="M23" s="19"/>
      <c r="N23" s="19">
        <v>1.2937438109710001E-2</v>
      </c>
      <c r="O23" s="19">
        <v>0</v>
      </c>
      <c r="P23" s="19">
        <v>0</v>
      </c>
      <c r="Q23" s="19">
        <v>0</v>
      </c>
      <c r="R23" s="19"/>
      <c r="S23" s="19">
        <v>3.8928907504589098E-3</v>
      </c>
      <c r="T23" s="19">
        <v>7.63957441990525E-3</v>
      </c>
      <c r="U23" s="19">
        <v>0</v>
      </c>
      <c r="V23" s="19"/>
      <c r="W23" s="19">
        <v>1.24680077437245E-2</v>
      </c>
      <c r="X23" s="19">
        <v>0</v>
      </c>
      <c r="Y23" s="19">
        <v>0</v>
      </c>
      <c r="Z23" s="19">
        <v>0</v>
      </c>
      <c r="AA23" s="19">
        <v>0</v>
      </c>
      <c r="AB23" s="19"/>
      <c r="AC23" s="19">
        <v>2.2556673874810501E-2</v>
      </c>
      <c r="AD23" s="19">
        <v>0</v>
      </c>
      <c r="AE23" s="19">
        <v>0</v>
      </c>
    </row>
    <row r="24" spans="2:31" x14ac:dyDescent="0.35">
      <c r="B24" s="16"/>
    </row>
    <row r="25" spans="2:31" x14ac:dyDescent="0.35">
      <c r="B25" t="s">
        <v>61</v>
      </c>
    </row>
    <row r="26" spans="2:31" x14ac:dyDescent="0.35">
      <c r="B26" t="s">
        <v>62</v>
      </c>
    </row>
    <row r="28" spans="2:31" x14ac:dyDescent="0.35">
      <c r="B28"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E28"/>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278</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43.5" x14ac:dyDescent="0.35">
      <c r="B9" s="18" t="s">
        <v>238</v>
      </c>
      <c r="C9" s="17">
        <v>0.29336821361707999</v>
      </c>
      <c r="D9" s="17">
        <v>0.24755520194198799</v>
      </c>
      <c r="E9" s="17">
        <v>0.33899250889629901</v>
      </c>
      <c r="F9" s="17"/>
      <c r="G9" s="17">
        <v>0.230773710819693</v>
      </c>
      <c r="H9" s="17">
        <v>0.24608632079554499</v>
      </c>
      <c r="I9" s="17">
        <v>0.33435913305686299</v>
      </c>
      <c r="J9" s="17">
        <v>0.26575094048658798</v>
      </c>
      <c r="K9" s="17">
        <v>0.30118913284566601</v>
      </c>
      <c r="L9" s="17">
        <v>0.338313817152749</v>
      </c>
      <c r="M9" s="17"/>
      <c r="N9" s="17">
        <v>0.30824245724694099</v>
      </c>
      <c r="O9" s="17">
        <v>0.30325022311252697</v>
      </c>
      <c r="P9" s="17">
        <v>0.30035654728724798</v>
      </c>
      <c r="Q9" s="17">
        <v>0.25851759836404198</v>
      </c>
      <c r="R9" s="17"/>
      <c r="S9" s="17">
        <v>0.33524656176565398</v>
      </c>
      <c r="T9" s="17">
        <v>0.285471870751142</v>
      </c>
      <c r="U9" s="17">
        <v>0.238835017137733</v>
      </c>
      <c r="V9" s="17"/>
      <c r="W9" s="17">
        <v>0.34213691297516302</v>
      </c>
      <c r="X9" s="17">
        <v>0.25342980371735802</v>
      </c>
      <c r="Y9" s="17">
        <v>0.20818464586876301</v>
      </c>
      <c r="Z9" s="17">
        <v>0.325941264816067</v>
      </c>
      <c r="AA9" s="17">
        <v>0.25097765252680199</v>
      </c>
      <c r="AB9" s="17"/>
      <c r="AC9" s="17">
        <v>0.25793447885479798</v>
      </c>
      <c r="AD9" s="17">
        <v>0.27882176157963401</v>
      </c>
      <c r="AE9" s="17">
        <v>0.21238858879745501</v>
      </c>
    </row>
    <row r="10" spans="2:31" x14ac:dyDescent="0.35">
      <c r="B10" s="18" t="s">
        <v>275</v>
      </c>
      <c r="C10" s="17">
        <v>0.24758960085069201</v>
      </c>
      <c r="D10" s="17">
        <v>0.243765102639174</v>
      </c>
      <c r="E10" s="17">
        <v>0.252706106118884</v>
      </c>
      <c r="F10" s="17"/>
      <c r="G10" s="17">
        <v>0.26193036732341402</v>
      </c>
      <c r="H10" s="17">
        <v>0.217980725878333</v>
      </c>
      <c r="I10" s="17">
        <v>0.23603226337616101</v>
      </c>
      <c r="J10" s="17">
        <v>0.288969888840791</v>
      </c>
      <c r="K10" s="17">
        <v>0.22312848407507499</v>
      </c>
      <c r="L10" s="17">
        <v>0.26498599293900699</v>
      </c>
      <c r="M10" s="17"/>
      <c r="N10" s="17">
        <v>0.25485748452129797</v>
      </c>
      <c r="O10" s="17">
        <v>0.24573811710343499</v>
      </c>
      <c r="P10" s="17">
        <v>0.26688466535185401</v>
      </c>
      <c r="Q10" s="17">
        <v>0.23148733601638799</v>
      </c>
      <c r="R10" s="17"/>
      <c r="S10" s="17">
        <v>0.29673992492736601</v>
      </c>
      <c r="T10" s="17">
        <v>0.230218020874906</v>
      </c>
      <c r="U10" s="17">
        <v>0.17756645382326999</v>
      </c>
      <c r="V10" s="17"/>
      <c r="W10" s="17">
        <v>0.30785133475197701</v>
      </c>
      <c r="X10" s="17">
        <v>0.256605376459275</v>
      </c>
      <c r="Y10" s="17">
        <v>0.23044566406567399</v>
      </c>
      <c r="Z10" s="17">
        <v>0.124777349809164</v>
      </c>
      <c r="AA10" s="17">
        <v>0.153295834063429</v>
      </c>
      <c r="AB10" s="17"/>
      <c r="AC10" s="17">
        <v>0.28462574637230098</v>
      </c>
      <c r="AD10" s="17">
        <v>0.226865567380412</v>
      </c>
      <c r="AE10" s="17">
        <v>0.22830263059306799</v>
      </c>
    </row>
    <row r="11" spans="2:31" ht="43.5" x14ac:dyDescent="0.35">
      <c r="B11" s="18" t="s">
        <v>276</v>
      </c>
      <c r="C11" s="17">
        <v>0.23272316554393199</v>
      </c>
      <c r="D11" s="17">
        <v>0.197846932070536</v>
      </c>
      <c r="E11" s="17">
        <v>0.267510774775848</v>
      </c>
      <c r="F11" s="17"/>
      <c r="G11" s="17">
        <v>0.230773710819693</v>
      </c>
      <c r="H11" s="17">
        <v>0.19824186332830801</v>
      </c>
      <c r="I11" s="17">
        <v>0.23910966254674901</v>
      </c>
      <c r="J11" s="17">
        <v>0.186052331300333</v>
      </c>
      <c r="K11" s="17">
        <v>0.188122495296832</v>
      </c>
      <c r="L11" s="17">
        <v>0.32063954125454402</v>
      </c>
      <c r="M11" s="17"/>
      <c r="N11" s="17">
        <v>0.26202839729327299</v>
      </c>
      <c r="O11" s="17">
        <v>0.23816696323243999</v>
      </c>
      <c r="P11" s="17">
        <v>0.174180003548842</v>
      </c>
      <c r="Q11" s="17">
        <v>0.22551681883522201</v>
      </c>
      <c r="R11" s="17"/>
      <c r="S11" s="17">
        <v>0.30205067943825797</v>
      </c>
      <c r="T11" s="17">
        <v>0.19285821497251901</v>
      </c>
      <c r="U11" s="17">
        <v>0.17703593657942199</v>
      </c>
      <c r="V11" s="17"/>
      <c r="W11" s="17">
        <v>0.27120532786308799</v>
      </c>
      <c r="X11" s="17">
        <v>0.22230438483346199</v>
      </c>
      <c r="Y11" s="17">
        <v>0.18983590126368999</v>
      </c>
      <c r="Z11" s="17">
        <v>0.248199160994966</v>
      </c>
      <c r="AA11" s="17">
        <v>0.18009361086085099</v>
      </c>
      <c r="AB11" s="17"/>
      <c r="AC11" s="17">
        <v>0.25312530231446201</v>
      </c>
      <c r="AD11" s="17">
        <v>0.24107729471980699</v>
      </c>
      <c r="AE11" s="17">
        <v>0.142581201102325</v>
      </c>
    </row>
    <row r="12" spans="2:31" ht="43.5" x14ac:dyDescent="0.35">
      <c r="B12" s="18" t="s">
        <v>277</v>
      </c>
      <c r="C12" s="17">
        <v>0.214324233433629</v>
      </c>
      <c r="D12" s="17">
        <v>0.25671610851404703</v>
      </c>
      <c r="E12" s="17">
        <v>0.171023130108269</v>
      </c>
      <c r="F12" s="17"/>
      <c r="G12" s="17">
        <v>0.16517874927253401</v>
      </c>
      <c r="H12" s="17">
        <v>0.14481056122104</v>
      </c>
      <c r="I12" s="17">
        <v>0.17499250481109399</v>
      </c>
      <c r="J12" s="17">
        <v>0.21499080918055899</v>
      </c>
      <c r="K12" s="17">
        <v>0.28880487837609098</v>
      </c>
      <c r="L12" s="17">
        <v>0.25415679899820998</v>
      </c>
      <c r="M12" s="17"/>
      <c r="N12" s="17">
        <v>0.20660999980625899</v>
      </c>
      <c r="O12" s="17">
        <v>0.26379785897434099</v>
      </c>
      <c r="P12" s="17">
        <v>0.19198216907951601</v>
      </c>
      <c r="Q12" s="17">
        <v>0.19198128315544399</v>
      </c>
      <c r="R12" s="17"/>
      <c r="S12" s="17">
        <v>0.198917217680356</v>
      </c>
      <c r="T12" s="17">
        <v>0.26202484166425999</v>
      </c>
      <c r="U12" s="17">
        <v>0.165670407743051</v>
      </c>
      <c r="V12" s="17"/>
      <c r="W12" s="17">
        <v>0.19577622186379401</v>
      </c>
      <c r="X12" s="17">
        <v>0.23490168818084001</v>
      </c>
      <c r="Y12" s="17">
        <v>0.28334971440372603</v>
      </c>
      <c r="Z12" s="17">
        <v>0.19291905202697299</v>
      </c>
      <c r="AA12" s="17">
        <v>0.193366201040538</v>
      </c>
      <c r="AB12" s="17"/>
      <c r="AC12" s="17">
        <v>0.23351937965115799</v>
      </c>
      <c r="AD12" s="17">
        <v>0.238455436582274</v>
      </c>
      <c r="AE12" s="17">
        <v>0.29686658405663802</v>
      </c>
    </row>
    <row r="13" spans="2:31" ht="43.5" x14ac:dyDescent="0.35">
      <c r="B13" s="18" t="s">
        <v>240</v>
      </c>
      <c r="C13" s="17">
        <v>0.20501687132699101</v>
      </c>
      <c r="D13" s="17">
        <v>0.18049487145180201</v>
      </c>
      <c r="E13" s="17">
        <v>0.22971915298451301</v>
      </c>
      <c r="F13" s="17"/>
      <c r="G13" s="17">
        <v>0.26079045562102998</v>
      </c>
      <c r="H13" s="17">
        <v>0.23905992206624199</v>
      </c>
      <c r="I13" s="17">
        <v>0.20908277639994799</v>
      </c>
      <c r="J13" s="17">
        <v>0.18838756261561301</v>
      </c>
      <c r="K13" s="17">
        <v>0.166638066120263</v>
      </c>
      <c r="L13" s="17">
        <v>0.18956400891453701</v>
      </c>
      <c r="M13" s="17"/>
      <c r="N13" s="17">
        <v>0.206778517581792</v>
      </c>
      <c r="O13" s="17">
        <v>0.19819344455357299</v>
      </c>
      <c r="P13" s="17">
        <v>0.214893114087188</v>
      </c>
      <c r="Q13" s="17">
        <v>0.203418937053606</v>
      </c>
      <c r="R13" s="17"/>
      <c r="S13" s="17">
        <v>0.21059667295468801</v>
      </c>
      <c r="T13" s="17">
        <v>0.19075257283408101</v>
      </c>
      <c r="U13" s="17">
        <v>0.195075542186467</v>
      </c>
      <c r="V13" s="17"/>
      <c r="W13" s="17">
        <v>0.20071448386034199</v>
      </c>
      <c r="X13" s="17">
        <v>0.23935170475265199</v>
      </c>
      <c r="Y13" s="17">
        <v>0.14602550131900499</v>
      </c>
      <c r="Z13" s="17">
        <v>0.16657553177805001</v>
      </c>
      <c r="AA13" s="17">
        <v>0.18660823109668601</v>
      </c>
      <c r="AB13" s="17"/>
      <c r="AC13" s="17">
        <v>0.19981239997884401</v>
      </c>
      <c r="AD13" s="17">
        <v>0.20307356649248001</v>
      </c>
      <c r="AE13" s="17">
        <v>0.19486286227059299</v>
      </c>
    </row>
    <row r="14" spans="2:31" ht="29" x14ac:dyDescent="0.35">
      <c r="B14" s="18" t="s">
        <v>245</v>
      </c>
      <c r="C14" s="17">
        <v>0.191200147597852</v>
      </c>
      <c r="D14" s="17">
        <v>0.211486480391366</v>
      </c>
      <c r="E14" s="17">
        <v>0.172879636175514</v>
      </c>
      <c r="F14" s="17"/>
      <c r="G14" s="17">
        <v>0.145973556062375</v>
      </c>
      <c r="H14" s="17">
        <v>0.168795934773213</v>
      </c>
      <c r="I14" s="17">
        <v>0.18631611522198099</v>
      </c>
      <c r="J14" s="17">
        <v>0.20473418182257799</v>
      </c>
      <c r="K14" s="17">
        <v>0.19192138489468</v>
      </c>
      <c r="L14" s="17">
        <v>0.230378209590861</v>
      </c>
      <c r="M14" s="17"/>
      <c r="N14" s="17">
        <v>0.227979333636883</v>
      </c>
      <c r="O14" s="17">
        <v>0.18010055441468401</v>
      </c>
      <c r="P14" s="17">
        <v>0.17582829556530499</v>
      </c>
      <c r="Q14" s="17">
        <v>0.15878657683303599</v>
      </c>
      <c r="R14" s="17"/>
      <c r="S14" s="17">
        <v>0.23032193146275201</v>
      </c>
      <c r="T14" s="17">
        <v>0.17592495231615901</v>
      </c>
      <c r="U14" s="17">
        <v>0.20217103827438501</v>
      </c>
      <c r="V14" s="17"/>
      <c r="W14" s="17">
        <v>0.22476558067771699</v>
      </c>
      <c r="X14" s="17">
        <v>0.148343633900448</v>
      </c>
      <c r="Y14" s="17">
        <v>0.25675185534165401</v>
      </c>
      <c r="Z14" s="17">
        <v>0.35739739758769301</v>
      </c>
      <c r="AA14" s="17">
        <v>0.13882586166364599</v>
      </c>
      <c r="AB14" s="17"/>
      <c r="AC14" s="17">
        <v>0.19680508926826101</v>
      </c>
      <c r="AD14" s="17">
        <v>0.13755984050793599</v>
      </c>
      <c r="AE14" s="17">
        <v>0.22051682053254701</v>
      </c>
    </row>
    <row r="15" spans="2:31" ht="29" x14ac:dyDescent="0.35">
      <c r="B15" s="18" t="s">
        <v>242</v>
      </c>
      <c r="C15" s="17">
        <v>0.14106608785788799</v>
      </c>
      <c r="D15" s="17">
        <v>0.124071507035941</v>
      </c>
      <c r="E15" s="17">
        <v>0.15817964522120301</v>
      </c>
      <c r="F15" s="17"/>
      <c r="G15" s="17">
        <v>0.11125907788407299</v>
      </c>
      <c r="H15" s="17">
        <v>0.14487370603959401</v>
      </c>
      <c r="I15" s="17">
        <v>0.128353755827502</v>
      </c>
      <c r="J15" s="17">
        <v>0.18495139804199501</v>
      </c>
      <c r="K15" s="17">
        <v>0.14577613224052599</v>
      </c>
      <c r="L15" s="17">
        <v>0.13812482193548301</v>
      </c>
      <c r="M15" s="17"/>
      <c r="N15" s="17">
        <v>0.14418710491485501</v>
      </c>
      <c r="O15" s="17">
        <v>0.14837526335141299</v>
      </c>
      <c r="P15" s="17">
        <v>0.124914486729278</v>
      </c>
      <c r="Q15" s="17">
        <v>0.135439573938163</v>
      </c>
      <c r="R15" s="17"/>
      <c r="S15" s="17">
        <v>0.18313853330613</v>
      </c>
      <c r="T15" s="17">
        <v>0.124400009493882</v>
      </c>
      <c r="U15" s="17">
        <v>9.5404795523696503E-2</v>
      </c>
      <c r="V15" s="17"/>
      <c r="W15" s="17">
        <v>0.18543757144780401</v>
      </c>
      <c r="X15" s="17">
        <v>0.129378733353086</v>
      </c>
      <c r="Y15" s="17">
        <v>0.13557149518723499</v>
      </c>
      <c r="Z15" s="17">
        <v>0.18694034041382801</v>
      </c>
      <c r="AA15" s="17">
        <v>7.4746570130451898E-2</v>
      </c>
      <c r="AB15" s="17"/>
      <c r="AC15" s="17">
        <v>0.19110943017814899</v>
      </c>
      <c r="AD15" s="17">
        <v>0.11144284477231101</v>
      </c>
      <c r="AE15" s="17">
        <v>0.14604645627575</v>
      </c>
    </row>
    <row r="16" spans="2:31" ht="29" x14ac:dyDescent="0.35">
      <c r="B16" s="18" t="s">
        <v>246</v>
      </c>
      <c r="C16" s="17">
        <v>0.13501316533028501</v>
      </c>
      <c r="D16" s="17">
        <v>0.127937195133978</v>
      </c>
      <c r="E16" s="17">
        <v>0.14065542693994501</v>
      </c>
      <c r="F16" s="17"/>
      <c r="G16" s="17">
        <v>0.13738812518912499</v>
      </c>
      <c r="H16" s="17">
        <v>0.10405564730166</v>
      </c>
      <c r="I16" s="17">
        <v>0.125276356656915</v>
      </c>
      <c r="J16" s="17">
        <v>0.14908872465165501</v>
      </c>
      <c r="K16" s="17">
        <v>0.14135474734584599</v>
      </c>
      <c r="L16" s="17">
        <v>0.14706406370361899</v>
      </c>
      <c r="M16" s="17"/>
      <c r="N16" s="17">
        <v>0.121720499599532</v>
      </c>
      <c r="O16" s="17">
        <v>0.13755409835438401</v>
      </c>
      <c r="P16" s="17">
        <v>0.18162917089135999</v>
      </c>
      <c r="Q16" s="17">
        <v>0.11107779325262999</v>
      </c>
      <c r="R16" s="17"/>
      <c r="S16" s="17">
        <v>0.18476478458680101</v>
      </c>
      <c r="T16" s="17">
        <v>0.10399803909418399</v>
      </c>
      <c r="U16" s="17">
        <v>0.10666003644326801</v>
      </c>
      <c r="V16" s="17"/>
      <c r="W16" s="17">
        <v>0.16562027446215799</v>
      </c>
      <c r="X16" s="17">
        <v>0.15431415152125599</v>
      </c>
      <c r="Y16" s="17">
        <v>0.109960077644876</v>
      </c>
      <c r="Z16" s="17">
        <v>0</v>
      </c>
      <c r="AA16" s="17">
        <v>5.6758003197407203E-2</v>
      </c>
      <c r="AB16" s="17"/>
      <c r="AC16" s="17">
        <v>0.155723131695888</v>
      </c>
      <c r="AD16" s="17">
        <v>0.123467558182576</v>
      </c>
      <c r="AE16" s="17">
        <v>6.5033406206379901E-2</v>
      </c>
    </row>
    <row r="17" spans="2:31" x14ac:dyDescent="0.35">
      <c r="B17" s="18" t="s">
        <v>96</v>
      </c>
      <c r="C17" s="17">
        <v>0.10266700575325199</v>
      </c>
      <c r="D17" s="17">
        <v>9.0500547454433505E-2</v>
      </c>
      <c r="E17" s="17">
        <v>0.11492847266377</v>
      </c>
      <c r="F17" s="17"/>
      <c r="G17" s="17">
        <v>8.8496062999332006E-2</v>
      </c>
      <c r="H17" s="17">
        <v>0.10121261475595</v>
      </c>
      <c r="I17" s="17">
        <v>0.13450855416867799</v>
      </c>
      <c r="J17" s="17">
        <v>0.11569464737519999</v>
      </c>
      <c r="K17" s="17">
        <v>8.3361933879737102E-2</v>
      </c>
      <c r="L17" s="17">
        <v>9.56248767245651E-2</v>
      </c>
      <c r="M17" s="17"/>
      <c r="N17" s="17">
        <v>7.4650773331125006E-2</v>
      </c>
      <c r="O17" s="17">
        <v>6.3817865205765406E-2</v>
      </c>
      <c r="P17" s="17">
        <v>0.115265193935252</v>
      </c>
      <c r="Q17" s="17">
        <v>0.17883721496065699</v>
      </c>
      <c r="R17" s="17"/>
      <c r="S17" s="17">
        <v>8.7905568298403E-2</v>
      </c>
      <c r="T17" s="17">
        <v>0.10098141065269101</v>
      </c>
      <c r="U17" s="17">
        <v>0.13811524160653099</v>
      </c>
      <c r="V17" s="17"/>
      <c r="W17" s="17">
        <v>7.3501495711751103E-2</v>
      </c>
      <c r="X17" s="17">
        <v>9.7015774763345497E-2</v>
      </c>
      <c r="Y17" s="17">
        <v>5.4568187389968E-2</v>
      </c>
      <c r="Z17" s="17">
        <v>0.21361077776611301</v>
      </c>
      <c r="AA17" s="17">
        <v>0.16762674815350501</v>
      </c>
      <c r="AB17" s="17"/>
      <c r="AC17" s="17">
        <v>4.9619349742722099E-2</v>
      </c>
      <c r="AD17" s="17">
        <v>9.4281930440677494E-2</v>
      </c>
      <c r="AE17" s="17">
        <v>5.7675577609784201E-2</v>
      </c>
    </row>
    <row r="18" spans="2:31" ht="43.5" x14ac:dyDescent="0.35">
      <c r="B18" s="18" t="s">
        <v>243</v>
      </c>
      <c r="C18" s="17">
        <v>9.1832382241083102E-2</v>
      </c>
      <c r="D18" s="17">
        <v>8.9645846389295306E-2</v>
      </c>
      <c r="E18" s="17">
        <v>9.44661387712597E-2</v>
      </c>
      <c r="F18" s="17"/>
      <c r="G18" s="17">
        <v>0.11125907788407299</v>
      </c>
      <c r="H18" s="17">
        <v>0.10689867984737</v>
      </c>
      <c r="I18" s="17">
        <v>9.0080658440402597E-2</v>
      </c>
      <c r="J18" s="17">
        <v>5.6613025630657399E-2</v>
      </c>
      <c r="K18" s="17">
        <v>8.9285714285714302E-2</v>
      </c>
      <c r="L18" s="17">
        <v>9.4782004457268296E-2</v>
      </c>
      <c r="M18" s="17"/>
      <c r="N18" s="17">
        <v>9.1461482056692398E-2</v>
      </c>
      <c r="O18" s="17">
        <v>9.8576425551301194E-2</v>
      </c>
      <c r="P18" s="17">
        <v>8.0153409161906705E-2</v>
      </c>
      <c r="Q18" s="17">
        <v>9.4482541884727697E-2</v>
      </c>
      <c r="R18" s="17"/>
      <c r="S18" s="17">
        <v>0.100193022602488</v>
      </c>
      <c r="T18" s="17">
        <v>8.1272436357449102E-2</v>
      </c>
      <c r="U18" s="17">
        <v>9.55637120196169E-2</v>
      </c>
      <c r="V18" s="17"/>
      <c r="W18" s="17">
        <v>0.116436448205279</v>
      </c>
      <c r="X18" s="17">
        <v>8.6995876764665303E-2</v>
      </c>
      <c r="Y18" s="17">
        <v>6.1082529766436702E-2</v>
      </c>
      <c r="Z18" s="17">
        <v>0.12342181118580201</v>
      </c>
      <c r="AA18" s="17">
        <v>8.7467350141993097E-2</v>
      </c>
      <c r="AB18" s="17"/>
      <c r="AC18" s="17">
        <v>0.125541695653901</v>
      </c>
      <c r="AD18" s="17">
        <v>9.5671762926502604E-2</v>
      </c>
      <c r="AE18" s="17">
        <v>7.6071927472150094E-2</v>
      </c>
    </row>
    <row r="19" spans="2:31" ht="29" x14ac:dyDescent="0.35">
      <c r="B19" s="18" t="s">
        <v>247</v>
      </c>
      <c r="C19" s="17">
        <v>8.3789116991339604E-2</v>
      </c>
      <c r="D19" s="17">
        <v>0.112168756312229</v>
      </c>
      <c r="E19" s="17">
        <v>5.5152438654492202E-2</v>
      </c>
      <c r="F19" s="17"/>
      <c r="G19" s="17">
        <v>0.102811733578254</v>
      </c>
      <c r="H19" s="17">
        <v>0.101374980025893</v>
      </c>
      <c r="I19" s="17">
        <v>0.111861333346905</v>
      </c>
      <c r="J19" s="17">
        <v>5.67463904292618E-2</v>
      </c>
      <c r="K19" s="17">
        <v>6.4002395511297105E-2</v>
      </c>
      <c r="L19" s="17">
        <v>7.0901311230885403E-2</v>
      </c>
      <c r="M19" s="17"/>
      <c r="N19" s="17">
        <v>6.6085946751478303E-2</v>
      </c>
      <c r="O19" s="17">
        <v>0.109436726110909</v>
      </c>
      <c r="P19" s="17">
        <v>5.6351376952770399E-2</v>
      </c>
      <c r="Q19" s="17">
        <v>0.101794273889736</v>
      </c>
      <c r="R19" s="17"/>
      <c r="S19" s="17">
        <v>0.105354324561304</v>
      </c>
      <c r="T19" s="17">
        <v>7.6394887393368693E-2</v>
      </c>
      <c r="U19" s="17">
        <v>5.2356058452203001E-2</v>
      </c>
      <c r="V19" s="17"/>
      <c r="W19" s="17">
        <v>9.04907695734537E-2</v>
      </c>
      <c r="X19" s="17">
        <v>9.5394551039814895E-2</v>
      </c>
      <c r="Y19" s="17">
        <v>6.5019044517486593E-2</v>
      </c>
      <c r="Z19" s="17">
        <v>0</v>
      </c>
      <c r="AA19" s="17">
        <v>5.1554192890043503E-2</v>
      </c>
      <c r="AB19" s="17"/>
      <c r="AC19" s="17">
        <v>0.120427996383592</v>
      </c>
      <c r="AD19" s="17">
        <v>6.8821334532030196E-2</v>
      </c>
      <c r="AE19" s="17">
        <v>4.7895504213794703E-2</v>
      </c>
    </row>
    <row r="20" spans="2:31" ht="43.5" x14ac:dyDescent="0.35">
      <c r="B20" s="18" t="s">
        <v>248</v>
      </c>
      <c r="C20" s="17">
        <v>6.62543502702828E-2</v>
      </c>
      <c r="D20" s="17">
        <v>8.1216103813603197E-2</v>
      </c>
      <c r="E20" s="17">
        <v>5.0373838669446301E-2</v>
      </c>
      <c r="F20" s="17"/>
      <c r="G20" s="17">
        <v>0.108787465225035</v>
      </c>
      <c r="H20" s="17">
        <v>7.7452751292274802E-2</v>
      </c>
      <c r="I20" s="17">
        <v>6.0053772293601801E-2</v>
      </c>
      <c r="J20" s="17">
        <v>6.5953950891780203E-2</v>
      </c>
      <c r="K20" s="17">
        <v>4.9858340612791402E-2</v>
      </c>
      <c r="L20" s="17">
        <v>5.2282059246350501E-2</v>
      </c>
      <c r="M20" s="17"/>
      <c r="N20" s="17">
        <v>4.24308785560117E-2</v>
      </c>
      <c r="O20" s="17">
        <v>9.6354242421359301E-2</v>
      </c>
      <c r="P20" s="17">
        <v>3.5318024263302598E-2</v>
      </c>
      <c r="Q20" s="17">
        <v>9.0196233310092605E-2</v>
      </c>
      <c r="R20" s="17"/>
      <c r="S20" s="17">
        <v>8.5424288451345004E-2</v>
      </c>
      <c r="T20" s="17">
        <v>4.9789484773752501E-2</v>
      </c>
      <c r="U20" s="17">
        <v>6.2503243728287403E-2</v>
      </c>
      <c r="V20" s="17"/>
      <c r="W20" s="17">
        <v>6.9018925853904206E-2</v>
      </c>
      <c r="X20" s="17">
        <v>6.2987999015059803E-2</v>
      </c>
      <c r="Y20" s="17">
        <v>3.6458197898765303E-2</v>
      </c>
      <c r="Z20" s="17">
        <v>0.267528905390847</v>
      </c>
      <c r="AA20" s="17">
        <v>5.62082681262423E-2</v>
      </c>
      <c r="AB20" s="17"/>
      <c r="AC20" s="17">
        <v>8.1778814060949404E-2</v>
      </c>
      <c r="AD20" s="17">
        <v>7.0858020970279406E-2</v>
      </c>
      <c r="AE20" s="17">
        <v>4.5247373882656802E-2</v>
      </c>
    </row>
    <row r="21" spans="2:31" x14ac:dyDescent="0.35">
      <c r="B21" s="18" t="s">
        <v>249</v>
      </c>
      <c r="C21" s="17">
        <v>3.9423839360174899E-2</v>
      </c>
      <c r="D21" s="17">
        <v>3.6886133074604401E-2</v>
      </c>
      <c r="E21" s="17">
        <v>4.2086929792075997E-2</v>
      </c>
      <c r="F21" s="17"/>
      <c r="G21" s="17">
        <v>9.5749792915928306E-2</v>
      </c>
      <c r="H21" s="17">
        <v>5.77138887422496E-2</v>
      </c>
      <c r="I21" s="17">
        <v>2.7935473247677901E-2</v>
      </c>
      <c r="J21" s="17">
        <v>1.9649418981979399E-2</v>
      </c>
      <c r="K21" s="17">
        <v>3.0498802244351499E-2</v>
      </c>
      <c r="L21" s="17">
        <v>2.1249972605458901E-2</v>
      </c>
      <c r="M21" s="17"/>
      <c r="N21" s="17">
        <v>1.9438768270945199E-2</v>
      </c>
      <c r="O21" s="17">
        <v>3.9824511030075699E-2</v>
      </c>
      <c r="P21" s="17">
        <v>5.2341494503242797E-2</v>
      </c>
      <c r="Q21" s="17">
        <v>6.2539372049645298E-2</v>
      </c>
      <c r="R21" s="17"/>
      <c r="S21" s="17">
        <v>2.7559823948750201E-2</v>
      </c>
      <c r="T21" s="17">
        <v>4.1652157139978302E-2</v>
      </c>
      <c r="U21" s="17">
        <v>4.1654536223764402E-2</v>
      </c>
      <c r="V21" s="17"/>
      <c r="W21" s="17">
        <v>3.0970983620812902E-2</v>
      </c>
      <c r="X21" s="17">
        <v>5.75001481855009E-2</v>
      </c>
      <c r="Y21" s="17">
        <v>4.8485941308334703E-2</v>
      </c>
      <c r="Z21" s="17">
        <v>0</v>
      </c>
      <c r="AA21" s="17">
        <v>4.5493798445802099E-2</v>
      </c>
      <c r="AB21" s="17"/>
      <c r="AC21" s="17">
        <v>4.3167938358277501E-2</v>
      </c>
      <c r="AD21" s="17">
        <v>5.2800619256074002E-2</v>
      </c>
      <c r="AE21" s="17">
        <v>4.0537675617199002E-2</v>
      </c>
    </row>
    <row r="22" spans="2:31" x14ac:dyDescent="0.35">
      <c r="B22" s="18" t="s">
        <v>250</v>
      </c>
      <c r="C22" s="17">
        <v>3.4508222222571799E-2</v>
      </c>
      <c r="D22" s="17">
        <v>3.1236278168320301E-2</v>
      </c>
      <c r="E22" s="17">
        <v>3.7846150756738701E-2</v>
      </c>
      <c r="F22" s="17"/>
      <c r="G22" s="17">
        <v>3.8272299852885001E-2</v>
      </c>
      <c r="H22" s="17">
        <v>8.1636117475868006E-2</v>
      </c>
      <c r="I22" s="17">
        <v>4.7624735255056803E-2</v>
      </c>
      <c r="J22" s="17">
        <v>2.3085583555598199E-2</v>
      </c>
      <c r="K22" s="17">
        <v>1.41440548985057E-2</v>
      </c>
      <c r="L22" s="17">
        <v>1.68314036309078E-2</v>
      </c>
      <c r="M22" s="17"/>
      <c r="N22" s="17">
        <v>3.1854022240226598E-2</v>
      </c>
      <c r="O22" s="17">
        <v>3.15754445522081E-2</v>
      </c>
      <c r="P22" s="17">
        <v>3.3589862087930397E-2</v>
      </c>
      <c r="Q22" s="17">
        <v>4.4723686605618797E-2</v>
      </c>
      <c r="R22" s="17"/>
      <c r="S22" s="17">
        <v>3.5461555664362501E-2</v>
      </c>
      <c r="T22" s="17">
        <v>2.27551340500452E-2</v>
      </c>
      <c r="U22" s="17">
        <v>5.9527375115544297E-2</v>
      </c>
      <c r="V22" s="17"/>
      <c r="W22" s="17">
        <v>2.8595370359458298E-2</v>
      </c>
      <c r="X22" s="17">
        <v>4.6635738157410199E-2</v>
      </c>
      <c r="Y22" s="17">
        <v>0</v>
      </c>
      <c r="Z22" s="17">
        <v>0.21361077776611301</v>
      </c>
      <c r="AA22" s="17">
        <v>4.2097411632006199E-2</v>
      </c>
      <c r="AB22" s="17"/>
      <c r="AC22" s="17">
        <v>4.2741888019918101E-2</v>
      </c>
      <c r="AD22" s="17">
        <v>4.5460523312725203E-2</v>
      </c>
      <c r="AE22" s="17">
        <v>4.3726766813334997E-2</v>
      </c>
    </row>
    <row r="23" spans="2:31" x14ac:dyDescent="0.35">
      <c r="B23" s="18" t="s">
        <v>236</v>
      </c>
      <c r="C23" s="19">
        <v>9.7115334973687396E-3</v>
      </c>
      <c r="D23" s="19">
        <v>1.3407037793868801E-2</v>
      </c>
      <c r="E23" s="19">
        <v>6.2268957090985799E-3</v>
      </c>
      <c r="F23" s="19"/>
      <c r="G23" s="19">
        <v>0</v>
      </c>
      <c r="H23" s="19">
        <v>0</v>
      </c>
      <c r="I23" s="19">
        <v>0</v>
      </c>
      <c r="J23" s="19">
        <v>3.0091277501440299E-2</v>
      </c>
      <c r="K23" s="19">
        <v>1.7857142857142901E-2</v>
      </c>
      <c r="L23" s="19">
        <v>1.0624986302729501E-2</v>
      </c>
      <c r="M23" s="19"/>
      <c r="N23" s="19">
        <v>1.30098074554267E-2</v>
      </c>
      <c r="O23" s="19">
        <v>1.08677842807077E-2</v>
      </c>
      <c r="P23" s="19">
        <v>1.01609537124847E-2</v>
      </c>
      <c r="Q23" s="19">
        <v>0</v>
      </c>
      <c r="R23" s="19"/>
      <c r="S23" s="19">
        <v>1.53218747134297E-2</v>
      </c>
      <c r="T23" s="19">
        <v>2.3104747667487399E-3</v>
      </c>
      <c r="U23" s="19">
        <v>1.8078894385375601E-2</v>
      </c>
      <c r="V23" s="19"/>
      <c r="W23" s="19">
        <v>1.9370634081290399E-2</v>
      </c>
      <c r="X23" s="19">
        <v>4.2375804181472897E-3</v>
      </c>
      <c r="Y23" s="19">
        <v>0</v>
      </c>
      <c r="Z23" s="19">
        <v>0</v>
      </c>
      <c r="AA23" s="19">
        <v>1.2611007819374199E-2</v>
      </c>
      <c r="AB23" s="19"/>
      <c r="AC23" s="19">
        <v>1.58313918801005E-2</v>
      </c>
      <c r="AD23" s="19">
        <v>5.3051378374792896E-3</v>
      </c>
      <c r="AE23" s="19">
        <v>0</v>
      </c>
    </row>
    <row r="24" spans="2:31" x14ac:dyDescent="0.35">
      <c r="B24" s="16"/>
    </row>
    <row r="25" spans="2:31" x14ac:dyDescent="0.35">
      <c r="B25" t="s">
        <v>61</v>
      </c>
    </row>
    <row r="26" spans="2:31" x14ac:dyDescent="0.35">
      <c r="B26" t="s">
        <v>62</v>
      </c>
    </row>
    <row r="28" spans="2:31" x14ac:dyDescent="0.35">
      <c r="B28"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E16"/>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254</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58" x14ac:dyDescent="0.35">
      <c r="B9" s="18" t="s">
        <v>279</v>
      </c>
      <c r="C9" s="17">
        <v>0.57638502475176301</v>
      </c>
      <c r="D9" s="17">
        <v>0.62779604881864104</v>
      </c>
      <c r="E9" s="17">
        <v>0.524632427171697</v>
      </c>
      <c r="F9" s="17"/>
      <c r="G9" s="17">
        <v>0.55254577849151099</v>
      </c>
      <c r="H9" s="17">
        <v>0.57390797951834605</v>
      </c>
      <c r="I9" s="17">
        <v>0.557095813479207</v>
      </c>
      <c r="J9" s="17">
        <v>0.59767069509929005</v>
      </c>
      <c r="K9" s="17">
        <v>0.58044294449635403</v>
      </c>
      <c r="L9" s="17">
        <v>0.59351769605632299</v>
      </c>
      <c r="M9" s="17"/>
      <c r="N9" s="17">
        <v>0.59992426421484302</v>
      </c>
      <c r="O9" s="17">
        <v>0.58104944633923705</v>
      </c>
      <c r="P9" s="17">
        <v>0.58612142484641805</v>
      </c>
      <c r="Q9" s="17">
        <v>0.52521129441290704</v>
      </c>
      <c r="R9" s="17"/>
      <c r="S9" s="17">
        <v>0.53107281328500899</v>
      </c>
      <c r="T9" s="17">
        <v>0.64691220530059101</v>
      </c>
      <c r="U9" s="17">
        <v>0.52256802128204105</v>
      </c>
      <c r="V9" s="17"/>
      <c r="W9" s="17">
        <v>0.54484043784311897</v>
      </c>
      <c r="X9" s="17">
        <v>0.65010179077536601</v>
      </c>
      <c r="Y9" s="17">
        <v>0.58890829704015901</v>
      </c>
      <c r="Z9" s="17">
        <v>0.44936307600186898</v>
      </c>
      <c r="AA9" s="17">
        <v>0.53933656009259201</v>
      </c>
      <c r="AB9" s="17"/>
      <c r="AC9" s="17">
        <v>0.52591109353311905</v>
      </c>
      <c r="AD9" s="17">
        <v>0.63972236190671306</v>
      </c>
      <c r="AE9" s="17">
        <v>0.72245010176376001</v>
      </c>
    </row>
    <row r="10" spans="2:31" ht="58" x14ac:dyDescent="0.35">
      <c r="B10" s="18" t="s">
        <v>280</v>
      </c>
      <c r="C10" s="17">
        <v>0.24767237642864201</v>
      </c>
      <c r="D10" s="17">
        <v>0.26233466577298398</v>
      </c>
      <c r="E10" s="17">
        <v>0.235072662710998</v>
      </c>
      <c r="F10" s="17"/>
      <c r="G10" s="17">
        <v>0.28597138047796999</v>
      </c>
      <c r="H10" s="17">
        <v>0.233536222244765</v>
      </c>
      <c r="I10" s="17">
        <v>0.25264412621295201</v>
      </c>
      <c r="J10" s="17">
        <v>0.190722793930894</v>
      </c>
      <c r="K10" s="17">
        <v>0.24628691204136299</v>
      </c>
      <c r="L10" s="17">
        <v>0.26309604076634602</v>
      </c>
      <c r="M10" s="17"/>
      <c r="N10" s="17">
        <v>0.261421144118749</v>
      </c>
      <c r="O10" s="17">
        <v>0.25333612148394302</v>
      </c>
      <c r="P10" s="17">
        <v>0.235055726983459</v>
      </c>
      <c r="Q10" s="17">
        <v>0.23789289950428399</v>
      </c>
      <c r="R10" s="17"/>
      <c r="S10" s="17">
        <v>0.33470414047733399</v>
      </c>
      <c r="T10" s="17">
        <v>0.19515026753412401</v>
      </c>
      <c r="U10" s="17">
        <v>0.189633453759565</v>
      </c>
      <c r="V10" s="17"/>
      <c r="W10" s="17">
        <v>0.32037538497741702</v>
      </c>
      <c r="X10" s="17">
        <v>0.189286563635889</v>
      </c>
      <c r="Y10" s="17">
        <v>0.24924151707137601</v>
      </c>
      <c r="Z10" s="17">
        <v>0.352605259448455</v>
      </c>
      <c r="AA10" s="17">
        <v>0.15678150784518</v>
      </c>
      <c r="AB10" s="17"/>
      <c r="AC10" s="17">
        <v>0.32868584779861898</v>
      </c>
      <c r="AD10" s="17">
        <v>0.20545992771435601</v>
      </c>
      <c r="AE10" s="17">
        <v>0.14929652979283001</v>
      </c>
    </row>
    <row r="11" spans="2:31" x14ac:dyDescent="0.35">
      <c r="B11" s="18" t="s">
        <v>96</v>
      </c>
      <c r="C11" s="19">
        <v>0.17594259881959501</v>
      </c>
      <c r="D11" s="19">
        <v>0.109869285408376</v>
      </c>
      <c r="E11" s="19">
        <v>0.240294910117305</v>
      </c>
      <c r="F11" s="19"/>
      <c r="G11" s="19">
        <v>0.16148284103051999</v>
      </c>
      <c r="H11" s="19">
        <v>0.19255579823688801</v>
      </c>
      <c r="I11" s="19">
        <v>0.19026006030784101</v>
      </c>
      <c r="J11" s="19">
        <v>0.211606510969816</v>
      </c>
      <c r="K11" s="19">
        <v>0.17327014346228301</v>
      </c>
      <c r="L11" s="19">
        <v>0.143386263177331</v>
      </c>
      <c r="M11" s="19"/>
      <c r="N11" s="19">
        <v>0.13865459166640801</v>
      </c>
      <c r="O11" s="19">
        <v>0.16561443217682001</v>
      </c>
      <c r="P11" s="19">
        <v>0.17882284817012301</v>
      </c>
      <c r="Q11" s="19">
        <v>0.236895806082809</v>
      </c>
      <c r="R11" s="19"/>
      <c r="S11" s="19">
        <v>0.13422304623765599</v>
      </c>
      <c r="T11" s="19">
        <v>0.157937527165285</v>
      </c>
      <c r="U11" s="19">
        <v>0.28779852495839398</v>
      </c>
      <c r="V11" s="19"/>
      <c r="W11" s="19">
        <v>0.134784177179464</v>
      </c>
      <c r="X11" s="19">
        <v>0.16061164558874499</v>
      </c>
      <c r="Y11" s="19">
        <v>0.161850185888465</v>
      </c>
      <c r="Z11" s="19">
        <v>0.198031664549676</v>
      </c>
      <c r="AA11" s="19">
        <v>0.30388193206222802</v>
      </c>
      <c r="AB11" s="19"/>
      <c r="AC11" s="19">
        <v>0.145403058668262</v>
      </c>
      <c r="AD11" s="19">
        <v>0.15481771037893</v>
      </c>
      <c r="AE11" s="19">
        <v>0.12825336844341001</v>
      </c>
    </row>
    <row r="12" spans="2:31" x14ac:dyDescent="0.35">
      <c r="B12" s="16"/>
    </row>
    <row r="13" spans="2:31" x14ac:dyDescent="0.35">
      <c r="B13" t="s">
        <v>61</v>
      </c>
    </row>
    <row r="14" spans="2:31" x14ac:dyDescent="0.35">
      <c r="B14" t="s">
        <v>62</v>
      </c>
    </row>
    <row r="16" spans="2:31" x14ac:dyDescent="0.35">
      <c r="B16"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E28"/>
  <sheetViews>
    <sheetView showGridLines="0" topLeftCell="A15" workbookViewId="0">
      <pane xSplit="2" topLeftCell="C1" activePane="topRight" state="frozen"/>
      <selection pane="topRight" activeCell="B28" sqref="B28"/>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285</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43.5" x14ac:dyDescent="0.35">
      <c r="B9" s="18" t="s">
        <v>224</v>
      </c>
      <c r="C9" s="17">
        <v>0.32999107143393203</v>
      </c>
      <c r="D9" s="17">
        <v>0.32747663365375701</v>
      </c>
      <c r="E9" s="17">
        <v>0.330198960806802</v>
      </c>
      <c r="F9" s="17"/>
      <c r="G9" s="17">
        <v>0.285779591223699</v>
      </c>
      <c r="H9" s="17">
        <v>0.28399820216921501</v>
      </c>
      <c r="I9" s="17">
        <v>0.288825810700929</v>
      </c>
      <c r="J9" s="17">
        <v>0.37113709414093199</v>
      </c>
      <c r="K9" s="17">
        <v>0.39807262632707702</v>
      </c>
      <c r="L9" s="17">
        <v>0.334738120445495</v>
      </c>
      <c r="M9" s="17"/>
      <c r="N9" s="17">
        <v>0.333918136597113</v>
      </c>
      <c r="O9" s="17">
        <v>0.34508419854616801</v>
      </c>
      <c r="P9" s="17">
        <v>0.268981182517471</v>
      </c>
      <c r="Q9" s="17">
        <v>0.36139968903625902</v>
      </c>
      <c r="R9" s="17"/>
      <c r="S9" s="17">
        <v>0.32055719420790002</v>
      </c>
      <c r="T9" s="17">
        <v>0.373369477162458</v>
      </c>
      <c r="U9" s="17">
        <v>0.24701886307926299</v>
      </c>
      <c r="V9" s="17"/>
      <c r="W9" s="17">
        <v>0.34892197067689101</v>
      </c>
      <c r="X9" s="17">
        <v>0.33912270166635999</v>
      </c>
      <c r="Y9" s="17">
        <v>0.38270403991054303</v>
      </c>
      <c r="Z9" s="17">
        <v>0.35949458380502303</v>
      </c>
      <c r="AA9" s="17">
        <v>0.30444314602495398</v>
      </c>
      <c r="AB9" s="17"/>
      <c r="AC9" s="17">
        <v>0.35609221905822303</v>
      </c>
      <c r="AD9" s="17">
        <v>0.34689167852622399</v>
      </c>
      <c r="AE9" s="17">
        <v>0.30901730496239299</v>
      </c>
    </row>
    <row r="10" spans="2:31" ht="29" x14ac:dyDescent="0.35">
      <c r="B10" s="18" t="s">
        <v>223</v>
      </c>
      <c r="C10" s="17">
        <v>0.32778411963179699</v>
      </c>
      <c r="D10" s="17">
        <v>0.31879689782385301</v>
      </c>
      <c r="E10" s="17">
        <v>0.33831837467422599</v>
      </c>
      <c r="F10" s="17"/>
      <c r="G10" s="17">
        <v>0.31457204044206</v>
      </c>
      <c r="H10" s="17">
        <v>0.27000854952916298</v>
      </c>
      <c r="I10" s="17">
        <v>0.28464298490268303</v>
      </c>
      <c r="J10" s="17">
        <v>0.36880186282565097</v>
      </c>
      <c r="K10" s="17">
        <v>0.36014764816545097</v>
      </c>
      <c r="L10" s="17">
        <v>0.35514522078365701</v>
      </c>
      <c r="M10" s="17"/>
      <c r="N10" s="17">
        <v>0.30932874176807901</v>
      </c>
      <c r="O10" s="17">
        <v>0.34124079403596402</v>
      </c>
      <c r="P10" s="17">
        <v>0.36255780231028301</v>
      </c>
      <c r="Q10" s="17">
        <v>0.31477902615641801</v>
      </c>
      <c r="R10" s="17"/>
      <c r="S10" s="17">
        <v>0.291622441517572</v>
      </c>
      <c r="T10" s="17">
        <v>0.39745222274756897</v>
      </c>
      <c r="U10" s="17">
        <v>0.23676393827962</v>
      </c>
      <c r="V10" s="17"/>
      <c r="W10" s="17">
        <v>0.32810225959248401</v>
      </c>
      <c r="X10" s="17">
        <v>0.35533445434326899</v>
      </c>
      <c r="Y10" s="17">
        <v>0.24489694154216399</v>
      </c>
      <c r="Z10" s="17">
        <v>0.16657553177805001</v>
      </c>
      <c r="AA10" s="17">
        <v>0.28794849977098103</v>
      </c>
      <c r="AB10" s="17"/>
      <c r="AC10" s="17">
        <v>0.35856263389061599</v>
      </c>
      <c r="AD10" s="17">
        <v>0.37156505315732102</v>
      </c>
      <c r="AE10" s="17">
        <v>0.33032394435543699</v>
      </c>
    </row>
    <row r="11" spans="2:31" x14ac:dyDescent="0.35">
      <c r="B11" s="18" t="s">
        <v>229</v>
      </c>
      <c r="C11" s="17">
        <v>0.29638987725560201</v>
      </c>
      <c r="D11" s="17">
        <v>0.31137578878771599</v>
      </c>
      <c r="E11" s="17">
        <v>0.281835221642392</v>
      </c>
      <c r="F11" s="17"/>
      <c r="G11" s="17">
        <v>0.374275654223031</v>
      </c>
      <c r="H11" s="17">
        <v>0.34043490209213501</v>
      </c>
      <c r="I11" s="17">
        <v>0.322049536374511</v>
      </c>
      <c r="J11" s="17">
        <v>0.26478337202685498</v>
      </c>
      <c r="K11" s="17">
        <v>0.21737630694752</v>
      </c>
      <c r="L11" s="17">
        <v>0.28876458234635599</v>
      </c>
      <c r="M11" s="17"/>
      <c r="N11" s="17">
        <v>0.323758460030793</v>
      </c>
      <c r="O11" s="17">
        <v>0.29615029608961402</v>
      </c>
      <c r="P11" s="17">
        <v>0.31372766279882403</v>
      </c>
      <c r="Q11" s="17">
        <v>0.24464407940562499</v>
      </c>
      <c r="R11" s="17"/>
      <c r="S11" s="17">
        <v>0.236360100683951</v>
      </c>
      <c r="T11" s="17">
        <v>0.31239260886551201</v>
      </c>
      <c r="U11" s="17">
        <v>0.33670896551145302</v>
      </c>
      <c r="V11" s="17"/>
      <c r="W11" s="17">
        <v>0.24124949352355601</v>
      </c>
      <c r="X11" s="17">
        <v>0.36924807108753899</v>
      </c>
      <c r="Y11" s="17">
        <v>0.23897132432809201</v>
      </c>
      <c r="Z11" s="17">
        <v>0.52397292936574302</v>
      </c>
      <c r="AA11" s="17">
        <v>0.32154213386910402</v>
      </c>
      <c r="AB11" s="17"/>
      <c r="AC11" s="17">
        <v>0.34294311251862902</v>
      </c>
      <c r="AD11" s="17">
        <v>0.34875896869119799</v>
      </c>
      <c r="AE11" s="17">
        <v>0.33560581655257399</v>
      </c>
    </row>
    <row r="12" spans="2:31" ht="29" x14ac:dyDescent="0.35">
      <c r="B12" s="18" t="s">
        <v>225</v>
      </c>
      <c r="C12" s="17">
        <v>0.276810924708358</v>
      </c>
      <c r="D12" s="17">
        <v>0.25356851548508202</v>
      </c>
      <c r="E12" s="17">
        <v>0.29657161248229102</v>
      </c>
      <c r="F12" s="17"/>
      <c r="G12" s="17">
        <v>0.28094377127930198</v>
      </c>
      <c r="H12" s="17">
        <v>0.31210379708642699</v>
      </c>
      <c r="I12" s="17">
        <v>0.33238716051393302</v>
      </c>
      <c r="J12" s="17">
        <v>0.31796023308389298</v>
      </c>
      <c r="K12" s="17">
        <v>0.25221069244734001</v>
      </c>
      <c r="L12" s="17">
        <v>0.20187473975185999</v>
      </c>
      <c r="M12" s="17"/>
      <c r="N12" s="17">
        <v>0.27200990561509802</v>
      </c>
      <c r="O12" s="17">
        <v>0.30216774824143</v>
      </c>
      <c r="P12" s="17">
        <v>0.27601465606959502</v>
      </c>
      <c r="Q12" s="17">
        <v>0.26553905149556301</v>
      </c>
      <c r="R12" s="17"/>
      <c r="S12" s="17">
        <v>0.22032661071773699</v>
      </c>
      <c r="T12" s="17">
        <v>0.31255659012898601</v>
      </c>
      <c r="U12" s="17">
        <v>0.28942820464408597</v>
      </c>
      <c r="V12" s="17"/>
      <c r="W12" s="17">
        <v>0.23518763629388301</v>
      </c>
      <c r="X12" s="17">
        <v>0.30241251948070502</v>
      </c>
      <c r="Y12" s="17">
        <v>0.24885312171011101</v>
      </c>
      <c r="Z12" s="17">
        <v>0.124777349809164</v>
      </c>
      <c r="AA12" s="17">
        <v>0.33253727755125601</v>
      </c>
      <c r="AB12" s="17"/>
      <c r="AC12" s="17">
        <v>0.24976594184079901</v>
      </c>
      <c r="AD12" s="17">
        <v>0.33598793561611601</v>
      </c>
      <c r="AE12" s="17">
        <v>0.35470763070023897</v>
      </c>
    </row>
    <row r="13" spans="2:31" ht="43.5" x14ac:dyDescent="0.35">
      <c r="B13" s="18" t="s">
        <v>281</v>
      </c>
      <c r="C13" s="17">
        <v>0.19240629253292801</v>
      </c>
      <c r="D13" s="17">
        <v>0.174741375096582</v>
      </c>
      <c r="E13" s="17">
        <v>0.210463208889028</v>
      </c>
      <c r="F13" s="17"/>
      <c r="G13" s="17">
        <v>0.22137824406576201</v>
      </c>
      <c r="H13" s="17">
        <v>0.168795934773213</v>
      </c>
      <c r="I13" s="17">
        <v>0.18631611522198099</v>
      </c>
      <c r="J13" s="17">
        <v>0.17794570409615201</v>
      </c>
      <c r="K13" s="17">
        <v>0.177069033060131</v>
      </c>
      <c r="L13" s="17">
        <v>0.21691829502914001</v>
      </c>
      <c r="M13" s="17"/>
      <c r="N13" s="17">
        <v>0.18826708250562199</v>
      </c>
      <c r="O13" s="17">
        <v>0.209615964754226</v>
      </c>
      <c r="P13" s="17">
        <v>0.193539363847822</v>
      </c>
      <c r="Q13" s="17">
        <v>0.18815591772801701</v>
      </c>
      <c r="R13" s="17"/>
      <c r="S13" s="17">
        <v>0.192534599886688</v>
      </c>
      <c r="T13" s="17">
        <v>0.21570885992396299</v>
      </c>
      <c r="U13" s="17">
        <v>0.144752856385547</v>
      </c>
      <c r="V13" s="17"/>
      <c r="W13" s="17">
        <v>0.20149330033212501</v>
      </c>
      <c r="X13" s="17">
        <v>0.230128429818587</v>
      </c>
      <c r="Y13" s="17">
        <v>0.10437588004996901</v>
      </c>
      <c r="Z13" s="17">
        <v>0.425866016908864</v>
      </c>
      <c r="AA13" s="17">
        <v>0.121194662626817</v>
      </c>
      <c r="AB13" s="17"/>
      <c r="AC13" s="17">
        <v>0.19761308179946699</v>
      </c>
      <c r="AD13" s="17">
        <v>0.20866399401039201</v>
      </c>
      <c r="AE13" s="17">
        <v>0.114701524716319</v>
      </c>
    </row>
    <row r="14" spans="2:31" ht="29" x14ac:dyDescent="0.35">
      <c r="B14" s="18" t="s">
        <v>282</v>
      </c>
      <c r="C14" s="17">
        <v>0.180086880548711</v>
      </c>
      <c r="D14" s="17">
        <v>0.22652059633136201</v>
      </c>
      <c r="E14" s="17">
        <v>0.13664303460680799</v>
      </c>
      <c r="F14" s="17"/>
      <c r="G14" s="17">
        <v>0.14839146603457401</v>
      </c>
      <c r="H14" s="17">
        <v>0.16461256858961901</v>
      </c>
      <c r="I14" s="17">
        <v>0.177083917710217</v>
      </c>
      <c r="J14" s="17">
        <v>0.133008835041899</v>
      </c>
      <c r="K14" s="17">
        <v>0.163010779800837</v>
      </c>
      <c r="L14" s="17">
        <v>0.257834599524498</v>
      </c>
      <c r="M14" s="17"/>
      <c r="N14" s="17">
        <v>0.217528297643383</v>
      </c>
      <c r="O14" s="17">
        <v>0.14848818145029499</v>
      </c>
      <c r="P14" s="17">
        <v>0.18743392764194</v>
      </c>
      <c r="Q14" s="17">
        <v>0.15880840142187999</v>
      </c>
      <c r="R14" s="17"/>
      <c r="S14" s="17">
        <v>0.200016571060432</v>
      </c>
      <c r="T14" s="17">
        <v>0.207473676809772</v>
      </c>
      <c r="U14" s="17">
        <v>9.0196020808099603E-2</v>
      </c>
      <c r="V14" s="17"/>
      <c r="W14" s="17">
        <v>0.21908875694459601</v>
      </c>
      <c r="X14" s="17">
        <v>0.162056304711268</v>
      </c>
      <c r="Y14" s="17">
        <v>0.233396260796567</v>
      </c>
      <c r="Z14" s="17">
        <v>0</v>
      </c>
      <c r="AA14" s="17">
        <v>0.118161893335062</v>
      </c>
      <c r="AB14" s="17"/>
      <c r="AC14" s="17">
        <v>0.21941771893189599</v>
      </c>
      <c r="AD14" s="17">
        <v>0.17285121531092801</v>
      </c>
      <c r="AE14" s="17">
        <v>0.23272760470566001</v>
      </c>
    </row>
    <row r="15" spans="2:31" ht="72.5" x14ac:dyDescent="0.35">
      <c r="B15" s="18" t="s">
        <v>283</v>
      </c>
      <c r="C15" s="17">
        <v>0.158015728889529</v>
      </c>
      <c r="D15" s="17">
        <v>0.193258482064841</v>
      </c>
      <c r="E15" s="17">
        <v>0.12516729958612499</v>
      </c>
      <c r="F15" s="17"/>
      <c r="G15" s="17">
        <v>2.98786582339052E-2</v>
      </c>
      <c r="H15" s="17">
        <v>9.2845882388764095E-2</v>
      </c>
      <c r="I15" s="17">
        <v>7.6665635130392706E-2</v>
      </c>
      <c r="J15" s="17">
        <v>0.11446034931825699</v>
      </c>
      <c r="K15" s="17">
        <v>0.249205901424746</v>
      </c>
      <c r="L15" s="17">
        <v>0.29412812740723798</v>
      </c>
      <c r="M15" s="17"/>
      <c r="N15" s="17">
        <v>0.14940931184786199</v>
      </c>
      <c r="O15" s="17">
        <v>0.172744894946921</v>
      </c>
      <c r="P15" s="17">
        <v>0.17825798531665599</v>
      </c>
      <c r="Q15" s="17">
        <v>0.13532471194208601</v>
      </c>
      <c r="R15" s="17"/>
      <c r="S15" s="17">
        <v>0.26465206042123601</v>
      </c>
      <c r="T15" s="17">
        <v>0.106637422467369</v>
      </c>
      <c r="U15" s="17">
        <v>0.14402827710608701</v>
      </c>
      <c r="V15" s="17"/>
      <c r="W15" s="17">
        <v>0.24191222315400501</v>
      </c>
      <c r="X15" s="17">
        <v>0.127823098413992</v>
      </c>
      <c r="Y15" s="17">
        <v>0.13224224165016299</v>
      </c>
      <c r="Z15" s="17">
        <v>0</v>
      </c>
      <c r="AA15" s="17">
        <v>0.11438160865349099</v>
      </c>
      <c r="AB15" s="17"/>
      <c r="AC15" s="17">
        <v>0.17499496602598899</v>
      </c>
      <c r="AD15" s="17">
        <v>9.8367238140127697E-2</v>
      </c>
      <c r="AE15" s="17">
        <v>0.111866989225735</v>
      </c>
    </row>
    <row r="16" spans="2:31" x14ac:dyDescent="0.35">
      <c r="B16" s="18" t="s">
        <v>230</v>
      </c>
      <c r="C16" s="17">
        <v>0.139198399089633</v>
      </c>
      <c r="D16" s="17">
        <v>0.14755060231667599</v>
      </c>
      <c r="E16" s="17">
        <v>0.13201006692172901</v>
      </c>
      <c r="F16" s="17"/>
      <c r="G16" s="17">
        <v>0.18310594421287699</v>
      </c>
      <c r="H16" s="17">
        <v>0.13784730731029099</v>
      </c>
      <c r="I16" s="17">
        <v>0.16773227984226</v>
      </c>
      <c r="J16" s="17">
        <v>0.147987791393317</v>
      </c>
      <c r="K16" s="17">
        <v>8.6366724902331299E-2</v>
      </c>
      <c r="L16" s="17">
        <v>0.13107553234000799</v>
      </c>
      <c r="M16" s="17"/>
      <c r="N16" s="17">
        <v>0.171592509949372</v>
      </c>
      <c r="O16" s="17">
        <v>0.155642912571853</v>
      </c>
      <c r="P16" s="17">
        <v>0.102087562068848</v>
      </c>
      <c r="Q16" s="17">
        <v>0.104815169497042</v>
      </c>
      <c r="R16" s="17"/>
      <c r="S16" s="17">
        <v>0.111270107151255</v>
      </c>
      <c r="T16" s="17">
        <v>0.16499686337504599</v>
      </c>
      <c r="U16" s="17">
        <v>8.4354683979550399E-2</v>
      </c>
      <c r="V16" s="17"/>
      <c r="W16" s="17">
        <v>0.113532458030581</v>
      </c>
      <c r="X16" s="17">
        <v>0.21153669033124101</v>
      </c>
      <c r="Y16" s="17">
        <v>0.13299600287088001</v>
      </c>
      <c r="Z16" s="17">
        <v>0.124777349809164</v>
      </c>
      <c r="AA16" s="17">
        <v>0.13273279950137801</v>
      </c>
      <c r="AB16" s="17"/>
      <c r="AC16" s="17">
        <v>0.14604164251636001</v>
      </c>
      <c r="AD16" s="17">
        <v>0.167864936714124</v>
      </c>
      <c r="AE16" s="17">
        <v>0.23232086935097501</v>
      </c>
    </row>
    <row r="17" spans="2:31" ht="29" x14ac:dyDescent="0.35">
      <c r="B17" s="18" t="s">
        <v>231</v>
      </c>
      <c r="C17" s="17">
        <v>0.13515030433651601</v>
      </c>
      <c r="D17" s="17">
        <v>0.141408171943043</v>
      </c>
      <c r="E17" s="17">
        <v>0.12994533729308999</v>
      </c>
      <c r="F17" s="17"/>
      <c r="G17" s="17">
        <v>0.14483364435999199</v>
      </c>
      <c r="H17" s="17">
        <v>0.20961399351114701</v>
      </c>
      <c r="I17" s="17">
        <v>0.126381783284573</v>
      </c>
      <c r="J17" s="17">
        <v>0.15375918728221599</v>
      </c>
      <c r="K17" s="17">
        <v>0.12278930755266</v>
      </c>
      <c r="L17" s="17">
        <v>8.9418459396386804E-2</v>
      </c>
      <c r="M17" s="17"/>
      <c r="N17" s="17">
        <v>0.15550346212642899</v>
      </c>
      <c r="O17" s="17">
        <v>0.15004092291195001</v>
      </c>
      <c r="P17" s="17">
        <v>0.135482304837097</v>
      </c>
      <c r="Q17" s="17">
        <v>9.2901652526168402E-2</v>
      </c>
      <c r="R17" s="17"/>
      <c r="S17" s="17">
        <v>9.14044984163081E-2</v>
      </c>
      <c r="T17" s="17">
        <v>0.17389919340690899</v>
      </c>
      <c r="U17" s="17">
        <v>0.17421309650389799</v>
      </c>
      <c r="V17" s="17"/>
      <c r="W17" s="17">
        <v>0.10645638724517301</v>
      </c>
      <c r="X17" s="17">
        <v>0.17939542551888199</v>
      </c>
      <c r="Y17" s="17">
        <v>9.7539560010670101E-2</v>
      </c>
      <c r="Z17" s="17">
        <v>0.248199160994966</v>
      </c>
      <c r="AA17" s="17">
        <v>0.11887841701379601</v>
      </c>
      <c r="AB17" s="17"/>
      <c r="AC17" s="17">
        <v>0.13904006616004799</v>
      </c>
      <c r="AD17" s="17">
        <v>0.17245099285716001</v>
      </c>
      <c r="AE17" s="17">
        <v>0.105293599002206</v>
      </c>
    </row>
    <row r="18" spans="2:31" ht="43.5" x14ac:dyDescent="0.35">
      <c r="B18" s="18" t="s">
        <v>284</v>
      </c>
      <c r="C18" s="17">
        <v>0.13402717752209001</v>
      </c>
      <c r="D18" s="17">
        <v>0.142793580799216</v>
      </c>
      <c r="E18" s="17">
        <v>0.12641158652151199</v>
      </c>
      <c r="F18" s="17"/>
      <c r="G18" s="17">
        <v>0.19505740750643899</v>
      </c>
      <c r="H18" s="17">
        <v>0.20961399351114701</v>
      </c>
      <c r="I18" s="17">
        <v>0.13155059535428401</v>
      </c>
      <c r="J18" s="17">
        <v>0.111024184744639</v>
      </c>
      <c r="K18" s="17">
        <v>0.10121907673688001</v>
      </c>
      <c r="L18" s="17">
        <v>9.2994156103641104E-2</v>
      </c>
      <c r="M18" s="17"/>
      <c r="N18" s="17">
        <v>0.139659539563012</v>
      </c>
      <c r="O18" s="17">
        <v>0.153030966401518</v>
      </c>
      <c r="P18" s="17">
        <v>0.106882744950291</v>
      </c>
      <c r="Q18" s="17">
        <v>0.1228228093781</v>
      </c>
      <c r="R18" s="17"/>
      <c r="S18" s="17">
        <v>0.109649787029932</v>
      </c>
      <c r="T18" s="17">
        <v>0.15052173870740801</v>
      </c>
      <c r="U18" s="17">
        <v>0.119490978478398</v>
      </c>
      <c r="V18" s="17"/>
      <c r="W18" s="17">
        <v>0.10129171709460499</v>
      </c>
      <c r="X18" s="17">
        <v>0.158960445330526</v>
      </c>
      <c r="Y18" s="17">
        <v>0.14810997509767901</v>
      </c>
      <c r="Z18" s="17">
        <v>0.35739739758769301</v>
      </c>
      <c r="AA18" s="17">
        <v>0.14593638293369901</v>
      </c>
      <c r="AB18" s="17"/>
      <c r="AC18" s="17">
        <v>0.15338915899157601</v>
      </c>
      <c r="AD18" s="17">
        <v>0.15944134827423401</v>
      </c>
      <c r="AE18" s="17">
        <v>0.15586111734454799</v>
      </c>
    </row>
    <row r="19" spans="2:31" x14ac:dyDescent="0.35">
      <c r="B19" s="18" t="s">
        <v>96</v>
      </c>
      <c r="C19" s="17">
        <v>0.13137490815951799</v>
      </c>
      <c r="D19" s="17">
        <v>0.10230490263021499</v>
      </c>
      <c r="E19" s="17">
        <v>0.15827842131688699</v>
      </c>
      <c r="F19" s="17"/>
      <c r="G19" s="17">
        <v>0.141137736117978</v>
      </c>
      <c r="H19" s="17">
        <v>0.12797787603527899</v>
      </c>
      <c r="I19" s="17">
        <v>0.16859882575753199</v>
      </c>
      <c r="J19" s="17">
        <v>0.173356739901319</v>
      </c>
      <c r="K19" s="17">
        <v>0.113066637548834</v>
      </c>
      <c r="L19" s="17">
        <v>8.6787738775462794E-2</v>
      </c>
      <c r="M19" s="17"/>
      <c r="N19" s="17">
        <v>0.10704723073481</v>
      </c>
      <c r="O19" s="17">
        <v>0.128122130906448</v>
      </c>
      <c r="P19" s="17">
        <v>0.13764889560885599</v>
      </c>
      <c r="Q19" s="17">
        <v>0.16587168259645901</v>
      </c>
      <c r="R19" s="17"/>
      <c r="S19" s="17">
        <v>0.102168812870521</v>
      </c>
      <c r="T19" s="17">
        <v>0.116474365753509</v>
      </c>
      <c r="U19" s="17">
        <v>0.18759290137524401</v>
      </c>
      <c r="V19" s="17"/>
      <c r="W19" s="17">
        <v>0.104228772548651</v>
      </c>
      <c r="X19" s="17">
        <v>9.4594525453593398E-2</v>
      </c>
      <c r="Y19" s="17">
        <v>0.109568471074771</v>
      </c>
      <c r="Z19" s="17">
        <v>0.19427459065033501</v>
      </c>
      <c r="AA19" s="17">
        <v>0.20092879023311999</v>
      </c>
      <c r="AB19" s="17"/>
      <c r="AC19" s="17">
        <v>9.8061805452219195E-2</v>
      </c>
      <c r="AD19" s="17">
        <v>0.112796108698416</v>
      </c>
      <c r="AE19" s="17">
        <v>0.13571141723701399</v>
      </c>
    </row>
    <row r="20" spans="2:31" ht="29" x14ac:dyDescent="0.35">
      <c r="B20" s="18" t="s">
        <v>232</v>
      </c>
      <c r="C20" s="17">
        <v>9.9661852644894106E-2</v>
      </c>
      <c r="D20" s="17">
        <v>9.4122242175863596E-2</v>
      </c>
      <c r="E20" s="17">
        <v>0.105554903290207</v>
      </c>
      <c r="F20" s="17"/>
      <c r="G20" s="17">
        <v>0.17827012426847899</v>
      </c>
      <c r="H20" s="17">
        <v>0.123794509851685</v>
      </c>
      <c r="I20" s="17">
        <v>8.7989245541279598E-2</v>
      </c>
      <c r="J20" s="17">
        <v>9.8247094909896901E-2</v>
      </c>
      <c r="K20" s="17">
        <v>6.6213087958637201E-2</v>
      </c>
      <c r="L20" s="17">
        <v>7.5319880205436507E-2</v>
      </c>
      <c r="M20" s="17"/>
      <c r="N20" s="17">
        <v>9.6366829937737195E-2</v>
      </c>
      <c r="O20" s="17">
        <v>0.100924371449574</v>
      </c>
      <c r="P20" s="17">
        <v>0.111679362868103</v>
      </c>
      <c r="Q20" s="17">
        <v>9.97121468484959E-2</v>
      </c>
      <c r="R20" s="17"/>
      <c r="S20" s="17">
        <v>6.8438432087173803E-2</v>
      </c>
      <c r="T20" s="17">
        <v>0.103108482372338</v>
      </c>
      <c r="U20" s="17">
        <v>0.13129925538419501</v>
      </c>
      <c r="V20" s="17"/>
      <c r="W20" s="17">
        <v>7.2411816961107697E-2</v>
      </c>
      <c r="X20" s="17">
        <v>0.124720522748423</v>
      </c>
      <c r="Y20" s="17">
        <v>7.1913473104443695E-2</v>
      </c>
      <c r="Z20" s="17">
        <v>0.201163915006903</v>
      </c>
      <c r="AA20" s="17">
        <v>0.124240487804252</v>
      </c>
      <c r="AB20" s="17"/>
      <c r="AC20" s="17">
        <v>8.3489496078474404E-2</v>
      </c>
      <c r="AD20" s="17">
        <v>0.120504021496067</v>
      </c>
      <c r="AE20" s="17">
        <v>0.131410126400894</v>
      </c>
    </row>
    <row r="21" spans="2:31" ht="29" x14ac:dyDescent="0.35">
      <c r="B21" s="18" t="s">
        <v>235</v>
      </c>
      <c r="C21" s="17">
        <v>5.7724171670487899E-2</v>
      </c>
      <c r="D21" s="17">
        <v>6.2603671376869494E-2</v>
      </c>
      <c r="E21" s="17">
        <v>5.3386299160158399E-2</v>
      </c>
      <c r="F21" s="17"/>
      <c r="G21" s="17">
        <v>6.7011046384406595E-2</v>
      </c>
      <c r="H21" s="17">
        <v>0.16042920240602601</v>
      </c>
      <c r="I21" s="17">
        <v>7.1496823060681697E-2</v>
      </c>
      <c r="J21" s="17">
        <v>6.1283488261218801E-2</v>
      </c>
      <c r="K21" s="17">
        <v>2.82881097970114E-2</v>
      </c>
      <c r="L21" s="17">
        <v>0</v>
      </c>
      <c r="M21" s="17"/>
      <c r="N21" s="17">
        <v>7.5706055959798096E-2</v>
      </c>
      <c r="O21" s="17">
        <v>5.07484126218384E-2</v>
      </c>
      <c r="P21" s="17">
        <v>3.9642296898182501E-2</v>
      </c>
      <c r="Q21" s="17">
        <v>5.4786489814748499E-2</v>
      </c>
      <c r="R21" s="17"/>
      <c r="S21" s="17">
        <v>3.9407310130474597E-2</v>
      </c>
      <c r="T21" s="17">
        <v>6.0622237655694397E-2</v>
      </c>
      <c r="U21" s="17">
        <v>8.7484786768342301E-2</v>
      </c>
      <c r="V21" s="17"/>
      <c r="W21" s="17">
        <v>3.3333353660672603E-2</v>
      </c>
      <c r="X21" s="17">
        <v>7.7194530526953103E-2</v>
      </c>
      <c r="Y21" s="17">
        <v>7.7428041792076296E-2</v>
      </c>
      <c r="Z21" s="17">
        <v>0</v>
      </c>
      <c r="AA21" s="17">
        <v>8.3029180703908204E-2</v>
      </c>
      <c r="AB21" s="17"/>
      <c r="AC21" s="17">
        <v>5.8021489190895399E-2</v>
      </c>
      <c r="AD21" s="17">
        <v>7.1500658562209704E-2</v>
      </c>
      <c r="AE21" s="17">
        <v>9.1622271027129706E-2</v>
      </c>
    </row>
    <row r="22" spans="2:31" x14ac:dyDescent="0.35">
      <c r="B22" s="18" t="s">
        <v>234</v>
      </c>
      <c r="C22" s="17">
        <v>3.2887614723641899E-2</v>
      </c>
      <c r="D22" s="17">
        <v>3.8236409545894703E-2</v>
      </c>
      <c r="E22" s="17">
        <v>2.7954409151703299E-2</v>
      </c>
      <c r="F22" s="17"/>
      <c r="G22" s="17">
        <v>5.7477493063043297E-2</v>
      </c>
      <c r="H22" s="17">
        <v>4.50014249215272E-2</v>
      </c>
      <c r="I22" s="17">
        <v>3.4209711945046899E-2</v>
      </c>
      <c r="J22" s="17">
        <v>3.5862673390339897E-2</v>
      </c>
      <c r="K22" s="17">
        <v>3.94273736729229E-2</v>
      </c>
      <c r="L22" s="17">
        <v>0</v>
      </c>
      <c r="M22" s="17"/>
      <c r="N22" s="17">
        <v>4.1222250575061299E-2</v>
      </c>
      <c r="O22" s="17">
        <v>3.57025026404649E-2</v>
      </c>
      <c r="P22" s="17">
        <v>2.8596894695295999E-2</v>
      </c>
      <c r="Q22" s="17">
        <v>2.1592246820209E-2</v>
      </c>
      <c r="R22" s="17"/>
      <c r="S22" s="17">
        <v>3.5138830340304801E-2</v>
      </c>
      <c r="T22" s="17">
        <v>3.4465555516325498E-2</v>
      </c>
      <c r="U22" s="17">
        <v>1.27664055961097E-2</v>
      </c>
      <c r="V22" s="17"/>
      <c r="W22" s="17">
        <v>2.79822051557687E-2</v>
      </c>
      <c r="X22" s="17">
        <v>4.9789753851836302E-2</v>
      </c>
      <c r="Y22" s="17">
        <v>2.66851098319369E-2</v>
      </c>
      <c r="Z22" s="17">
        <v>0.21361077776611301</v>
      </c>
      <c r="AA22" s="17">
        <v>2.8177304520952299E-2</v>
      </c>
      <c r="AB22" s="17"/>
      <c r="AC22" s="17">
        <v>2.75449543630467E-2</v>
      </c>
      <c r="AD22" s="17">
        <v>5.5901101083406297E-2</v>
      </c>
      <c r="AE22" s="17">
        <v>1.42262936178221E-2</v>
      </c>
    </row>
    <row r="23" spans="2:31" x14ac:dyDescent="0.35">
      <c r="B23" s="18" t="s">
        <v>236</v>
      </c>
      <c r="C23" s="19">
        <v>5.5449792341408797E-3</v>
      </c>
      <c r="D23" s="19">
        <v>4.8461801779479301E-3</v>
      </c>
      <c r="E23" s="19">
        <v>6.2471727430359596E-3</v>
      </c>
      <c r="F23" s="19"/>
      <c r="G23" s="19">
        <v>0</v>
      </c>
      <c r="H23" s="19">
        <v>7.0263987293029103E-3</v>
      </c>
      <c r="I23" s="19">
        <v>0</v>
      </c>
      <c r="J23" s="19">
        <v>5.7713958888995498E-3</v>
      </c>
      <c r="K23" s="19">
        <v>1.26416593872086E-2</v>
      </c>
      <c r="L23" s="19">
        <v>6.2064173281783097E-3</v>
      </c>
      <c r="M23" s="19"/>
      <c r="N23" s="19">
        <v>4.3439955031749303E-3</v>
      </c>
      <c r="O23" s="19">
        <v>8.7135107112961893E-3</v>
      </c>
      <c r="P23" s="19">
        <v>0</v>
      </c>
      <c r="Q23" s="19">
        <v>4.7591620686462301E-3</v>
      </c>
      <c r="R23" s="19"/>
      <c r="S23" s="19">
        <v>5.2710192633382202E-3</v>
      </c>
      <c r="T23" s="19">
        <v>7.40860427612639E-3</v>
      </c>
      <c r="U23" s="19">
        <v>0</v>
      </c>
      <c r="V23" s="19"/>
      <c r="W23" s="19">
        <v>4.1863751627642101E-3</v>
      </c>
      <c r="X23" s="19">
        <v>3.0168840367502201E-3</v>
      </c>
      <c r="Y23" s="19">
        <v>2.2368508870398499E-2</v>
      </c>
      <c r="Z23" s="19">
        <v>0</v>
      </c>
      <c r="AA23" s="19">
        <v>0</v>
      </c>
      <c r="AB23" s="19"/>
      <c r="AC23" s="19">
        <v>3.78692014013262E-3</v>
      </c>
      <c r="AD23" s="19">
        <v>2.2062256634045301E-3</v>
      </c>
      <c r="AE23" s="19">
        <v>2.5264814883592401E-2</v>
      </c>
    </row>
    <row r="24" spans="2:31" x14ac:dyDescent="0.35">
      <c r="B24" s="16"/>
    </row>
    <row r="25" spans="2:31" x14ac:dyDescent="0.35">
      <c r="B25" t="s">
        <v>61</v>
      </c>
    </row>
    <row r="26" spans="2:31" x14ac:dyDescent="0.35">
      <c r="B26" t="s">
        <v>62</v>
      </c>
    </row>
    <row r="28" spans="2:31" x14ac:dyDescent="0.35">
      <c r="B28"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E29"/>
  <sheetViews>
    <sheetView showGridLines="0" topLeftCell="A15" workbookViewId="0">
      <pane xSplit="2" topLeftCell="C1" activePane="topRight" state="frozen"/>
      <selection pane="topRight" activeCell="B29" sqref="B29"/>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290</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43.5" x14ac:dyDescent="0.35">
      <c r="B9" s="18" t="s">
        <v>238</v>
      </c>
      <c r="C9" s="17">
        <v>0.32547642668183102</v>
      </c>
      <c r="D9" s="17">
        <v>0.29251735408320501</v>
      </c>
      <c r="E9" s="17">
        <v>0.35704006425434598</v>
      </c>
      <c r="F9" s="17"/>
      <c r="G9" s="17">
        <v>0.22716218645827299</v>
      </c>
      <c r="H9" s="17">
        <v>0.219321059516216</v>
      </c>
      <c r="I9" s="17">
        <v>0.31565585732094897</v>
      </c>
      <c r="J9" s="17">
        <v>0.37787605848956501</v>
      </c>
      <c r="K9" s="17">
        <v>0.38012968183072299</v>
      </c>
      <c r="L9" s="17">
        <v>0.38260161071729398</v>
      </c>
      <c r="M9" s="17"/>
      <c r="N9" s="17">
        <v>0.32562483782783602</v>
      </c>
      <c r="O9" s="17">
        <v>0.34695662376195202</v>
      </c>
      <c r="P9" s="17">
        <v>0.31261265548598499</v>
      </c>
      <c r="Q9" s="17">
        <v>0.31084235244290198</v>
      </c>
      <c r="R9" s="17"/>
      <c r="S9" s="17">
        <v>0.36203280252121001</v>
      </c>
      <c r="T9" s="17">
        <v>0.33416293641947697</v>
      </c>
      <c r="U9" s="17">
        <v>0.27099469106258101</v>
      </c>
      <c r="V9" s="17"/>
      <c r="W9" s="17">
        <v>0.36094958053715998</v>
      </c>
      <c r="X9" s="17">
        <v>0.30017787528175399</v>
      </c>
      <c r="Y9" s="17">
        <v>0.26444248621880001</v>
      </c>
      <c r="Z9" s="17">
        <v>0.31036215159962999</v>
      </c>
      <c r="AA9" s="17">
        <v>0.28708826766211798</v>
      </c>
      <c r="AB9" s="17"/>
      <c r="AC9" s="17">
        <v>0.28668921957454602</v>
      </c>
      <c r="AD9" s="17">
        <v>0.30663175379570101</v>
      </c>
      <c r="AE9" s="17">
        <v>0.29353256347479001</v>
      </c>
    </row>
    <row r="10" spans="2:31" ht="29" x14ac:dyDescent="0.35">
      <c r="B10" s="18" t="s">
        <v>246</v>
      </c>
      <c r="C10" s="17">
        <v>0.31233988844003602</v>
      </c>
      <c r="D10" s="17">
        <v>0.30393518813315801</v>
      </c>
      <c r="E10" s="17">
        <v>0.32049970770601799</v>
      </c>
      <c r="F10" s="17"/>
      <c r="G10" s="17">
        <v>0.23319162079189201</v>
      </c>
      <c r="H10" s="17">
        <v>0.18703209841541199</v>
      </c>
      <c r="I10" s="17">
        <v>0.264953722895304</v>
      </c>
      <c r="J10" s="17">
        <v>0.341961518736349</v>
      </c>
      <c r="K10" s="17">
        <v>0.35564046163155999</v>
      </c>
      <c r="L10" s="17">
        <v>0.42604653201454201</v>
      </c>
      <c r="M10" s="17"/>
      <c r="N10" s="17">
        <v>0.35523445494403</v>
      </c>
      <c r="O10" s="17">
        <v>0.30635587194178598</v>
      </c>
      <c r="P10" s="17">
        <v>0.31056250872825297</v>
      </c>
      <c r="Q10" s="17">
        <v>0.26028372877730099</v>
      </c>
      <c r="R10" s="17"/>
      <c r="S10" s="17">
        <v>0.37755090003724301</v>
      </c>
      <c r="T10" s="17">
        <v>0.32330773910234201</v>
      </c>
      <c r="U10" s="17">
        <v>0.205610042067777</v>
      </c>
      <c r="V10" s="17"/>
      <c r="W10" s="17">
        <v>0.369695485074721</v>
      </c>
      <c r="X10" s="17">
        <v>0.34689442348723898</v>
      </c>
      <c r="Y10" s="17">
        <v>0.310959055735541</v>
      </c>
      <c r="Z10" s="17">
        <v>8.8833427956948902E-2</v>
      </c>
      <c r="AA10" s="17">
        <v>0.22157197811297799</v>
      </c>
      <c r="AB10" s="17"/>
      <c r="AC10" s="17">
        <v>0.27963526502045499</v>
      </c>
      <c r="AD10" s="17">
        <v>0.31965482761769498</v>
      </c>
      <c r="AE10" s="17">
        <v>0.28242844014164298</v>
      </c>
    </row>
    <row r="11" spans="2:31" ht="43.5" x14ac:dyDescent="0.35">
      <c r="B11" s="18" t="s">
        <v>240</v>
      </c>
      <c r="C11" s="17">
        <v>0.27171123828246901</v>
      </c>
      <c r="D11" s="17">
        <v>0.237977973868471</v>
      </c>
      <c r="E11" s="17">
        <v>0.30370165743136401</v>
      </c>
      <c r="F11" s="17"/>
      <c r="G11" s="17">
        <v>0.33116753442574898</v>
      </c>
      <c r="H11" s="17">
        <v>0.27000854952916298</v>
      </c>
      <c r="I11" s="17">
        <v>0.24846130041470599</v>
      </c>
      <c r="J11" s="17">
        <v>0.27165570117409199</v>
      </c>
      <c r="K11" s="17">
        <v>0.267771341217932</v>
      </c>
      <c r="L11" s="17">
        <v>0.25773249570546503</v>
      </c>
      <c r="M11" s="17"/>
      <c r="N11" s="17">
        <v>0.28657070683302199</v>
      </c>
      <c r="O11" s="17">
        <v>0.29275651906932698</v>
      </c>
      <c r="P11" s="17">
        <v>0.25099348718935099</v>
      </c>
      <c r="Q11" s="17">
        <v>0.23887514422873299</v>
      </c>
      <c r="R11" s="17"/>
      <c r="S11" s="17">
        <v>0.28755804620900999</v>
      </c>
      <c r="T11" s="17">
        <v>0.25707335212430699</v>
      </c>
      <c r="U11" s="17">
        <v>0.247497248458421</v>
      </c>
      <c r="V11" s="17"/>
      <c r="W11" s="17">
        <v>0.274227938602708</v>
      </c>
      <c r="X11" s="17">
        <v>0.29001935854654298</v>
      </c>
      <c r="Y11" s="17">
        <v>0.27116238134363502</v>
      </c>
      <c r="Z11" s="17">
        <v>0.3010886670997</v>
      </c>
      <c r="AA11" s="17">
        <v>0.26707801613666998</v>
      </c>
      <c r="AB11" s="17"/>
      <c r="AC11" s="17">
        <v>0.26925312130073698</v>
      </c>
      <c r="AD11" s="17">
        <v>0.29821272560255602</v>
      </c>
      <c r="AE11" s="17">
        <v>0.27260365755694899</v>
      </c>
    </row>
    <row r="12" spans="2:31" ht="43.5" x14ac:dyDescent="0.35">
      <c r="B12" s="18" t="s">
        <v>286</v>
      </c>
      <c r="C12" s="17">
        <v>0.239161869614608</v>
      </c>
      <c r="D12" s="17">
        <v>0.19477800590004599</v>
      </c>
      <c r="E12" s="17">
        <v>0.283098802781513</v>
      </c>
      <c r="F12" s="17"/>
      <c r="G12" s="17">
        <v>0.25353672570443397</v>
      </c>
      <c r="H12" s="17">
        <v>0.24190295461195199</v>
      </c>
      <c r="I12" s="17">
        <v>0.20280853770257901</v>
      </c>
      <c r="J12" s="17">
        <v>0.24610152150460901</v>
      </c>
      <c r="K12" s="17">
        <v>0.222420187139032</v>
      </c>
      <c r="L12" s="17">
        <v>0.27098820262911799</v>
      </c>
      <c r="M12" s="17"/>
      <c r="N12" s="17">
        <v>0.27422716661602198</v>
      </c>
      <c r="O12" s="17">
        <v>0.22616962122055401</v>
      </c>
      <c r="P12" s="17">
        <v>0.192400445614025</v>
      </c>
      <c r="Q12" s="17">
        <v>0.24402657171648401</v>
      </c>
      <c r="R12" s="17"/>
      <c r="S12" s="17">
        <v>0.26957415735425699</v>
      </c>
      <c r="T12" s="17">
        <v>0.218109383319296</v>
      </c>
      <c r="U12" s="17">
        <v>0.21666937084386101</v>
      </c>
      <c r="V12" s="17"/>
      <c r="W12" s="17">
        <v>0.26749551488163598</v>
      </c>
      <c r="X12" s="17">
        <v>0.25668421995466101</v>
      </c>
      <c r="Y12" s="17">
        <v>0.20452683975880401</v>
      </c>
      <c r="Z12" s="17">
        <v>0.41477469277301598</v>
      </c>
      <c r="AA12" s="17">
        <v>0.20854517139040399</v>
      </c>
      <c r="AB12" s="17"/>
      <c r="AC12" s="17">
        <v>0.28697329407172201</v>
      </c>
      <c r="AD12" s="17">
        <v>0.22966080203147399</v>
      </c>
      <c r="AE12" s="17">
        <v>0.25129701816390398</v>
      </c>
    </row>
    <row r="13" spans="2:31" ht="29" x14ac:dyDescent="0.35">
      <c r="B13" s="18" t="s">
        <v>242</v>
      </c>
      <c r="C13" s="17">
        <v>0.222035169840688</v>
      </c>
      <c r="D13" s="17">
        <v>0.24452523221243699</v>
      </c>
      <c r="E13" s="17">
        <v>0.201783475758463</v>
      </c>
      <c r="F13" s="17"/>
      <c r="G13" s="17">
        <v>7.8962509677968695E-2</v>
      </c>
      <c r="H13" s="17">
        <v>0.123794509851685</v>
      </c>
      <c r="I13" s="17">
        <v>0.17806990398168199</v>
      </c>
      <c r="J13" s="17">
        <v>0.31906116634223097</v>
      </c>
      <c r="K13" s="17">
        <v>0.30427972550747201</v>
      </c>
      <c r="L13" s="17">
        <v>0.27992744439725398</v>
      </c>
      <c r="M13" s="17"/>
      <c r="N13" s="17">
        <v>0.22228950065426101</v>
      </c>
      <c r="O13" s="17">
        <v>0.233103257842603</v>
      </c>
      <c r="P13" s="17">
        <v>0.21033951681938001</v>
      </c>
      <c r="Q13" s="17">
        <v>0.22013596654506401</v>
      </c>
      <c r="R13" s="17"/>
      <c r="S13" s="17">
        <v>0.28993314396818898</v>
      </c>
      <c r="T13" s="17">
        <v>0.23036821295817</v>
      </c>
      <c r="U13" s="17">
        <v>0.13740971482359901</v>
      </c>
      <c r="V13" s="17"/>
      <c r="W13" s="17">
        <v>0.28310431449019602</v>
      </c>
      <c r="X13" s="17">
        <v>0.20109117575680699</v>
      </c>
      <c r="Y13" s="17">
        <v>0.211013017318051</v>
      </c>
      <c r="Z13" s="17">
        <v>0.12342181118580201</v>
      </c>
      <c r="AA13" s="17">
        <v>0.16263115805188399</v>
      </c>
      <c r="AB13" s="17"/>
      <c r="AC13" s="17">
        <v>0.21477755401408199</v>
      </c>
      <c r="AD13" s="17">
        <v>0.20918821309475999</v>
      </c>
      <c r="AE13" s="17">
        <v>0.187254698521827</v>
      </c>
    </row>
    <row r="14" spans="2:31" x14ac:dyDescent="0.35">
      <c r="B14" s="18" t="s">
        <v>275</v>
      </c>
      <c r="C14" s="17">
        <v>0.18778516147749799</v>
      </c>
      <c r="D14" s="17">
        <v>0.18316570484088701</v>
      </c>
      <c r="E14" s="17">
        <v>0.193312949019496</v>
      </c>
      <c r="F14" s="17"/>
      <c r="G14" s="17">
        <v>0.214124514149165</v>
      </c>
      <c r="H14" s="17">
        <v>0.20392792841972701</v>
      </c>
      <c r="I14" s="17">
        <v>0.180161316880805</v>
      </c>
      <c r="J14" s="17">
        <v>0.24389965498793301</v>
      </c>
      <c r="K14" s="17">
        <v>0.147364329391034</v>
      </c>
      <c r="L14" s="17">
        <v>0.170944756930002</v>
      </c>
      <c r="M14" s="17"/>
      <c r="N14" s="17">
        <v>0.19493702931818199</v>
      </c>
      <c r="O14" s="17">
        <v>0.18916191222102599</v>
      </c>
      <c r="P14" s="17">
        <v>0.18414731947084201</v>
      </c>
      <c r="Q14" s="17">
        <v>0.182055176721486</v>
      </c>
      <c r="R14" s="17"/>
      <c r="S14" s="17">
        <v>0.23088136610531501</v>
      </c>
      <c r="T14" s="17">
        <v>0.15161818080193101</v>
      </c>
      <c r="U14" s="17">
        <v>0.17801404139727101</v>
      </c>
      <c r="V14" s="17"/>
      <c r="W14" s="17">
        <v>0.20767265933593601</v>
      </c>
      <c r="X14" s="17">
        <v>0.18893555391833</v>
      </c>
      <c r="Y14" s="17">
        <v>0.157373494318165</v>
      </c>
      <c r="Z14" s="17">
        <v>8.8833427956948902E-2</v>
      </c>
      <c r="AA14" s="17">
        <v>0.168065820619931</v>
      </c>
      <c r="AB14" s="17"/>
      <c r="AC14" s="17">
        <v>0.207607941222442</v>
      </c>
      <c r="AD14" s="17">
        <v>0.173642374478606</v>
      </c>
      <c r="AE14" s="17">
        <v>0.192981578336198</v>
      </c>
    </row>
    <row r="15" spans="2:31" ht="29" x14ac:dyDescent="0.35">
      <c r="B15" s="18" t="s">
        <v>287</v>
      </c>
      <c r="C15" s="17">
        <v>0.18572820193290299</v>
      </c>
      <c r="D15" s="17">
        <v>0.15447739086123199</v>
      </c>
      <c r="E15" s="17">
        <v>0.21676593399542901</v>
      </c>
      <c r="F15" s="17"/>
      <c r="G15" s="17">
        <v>0.20928869420476801</v>
      </c>
      <c r="H15" s="17">
        <v>0.25745845097838399</v>
      </c>
      <c r="I15" s="17">
        <v>0.25879892455412801</v>
      </c>
      <c r="J15" s="17">
        <v>0.16173244968779199</v>
      </c>
      <c r="K15" s="17">
        <v>0.151785714285714</v>
      </c>
      <c r="L15" s="17">
        <v>0.108037711380922</v>
      </c>
      <c r="M15" s="17"/>
      <c r="N15" s="17">
        <v>0.175841206070497</v>
      </c>
      <c r="O15" s="17">
        <v>0.16891701719956101</v>
      </c>
      <c r="P15" s="17">
        <v>0.22261698435513499</v>
      </c>
      <c r="Q15" s="17">
        <v>0.19746495389584501</v>
      </c>
      <c r="R15" s="17"/>
      <c r="S15" s="17">
        <v>0.16407880382904</v>
      </c>
      <c r="T15" s="17">
        <v>0.18741587636309101</v>
      </c>
      <c r="U15" s="17">
        <v>0.22987633758807699</v>
      </c>
      <c r="V15" s="17"/>
      <c r="W15" s="17">
        <v>0.12916703824401399</v>
      </c>
      <c r="X15" s="17">
        <v>0.26773942941869799</v>
      </c>
      <c r="Y15" s="17">
        <v>0.134153531859414</v>
      </c>
      <c r="Z15" s="17">
        <v>0.202519453630265</v>
      </c>
      <c r="AA15" s="17">
        <v>0.16687464935847399</v>
      </c>
      <c r="AB15" s="17"/>
      <c r="AC15" s="17">
        <v>0.13291960608869099</v>
      </c>
      <c r="AD15" s="17">
        <v>0.25902902151169299</v>
      </c>
      <c r="AE15" s="17">
        <v>0.110875902661432</v>
      </c>
    </row>
    <row r="16" spans="2:31" ht="29" x14ac:dyDescent="0.35">
      <c r="B16" s="18" t="s">
        <v>245</v>
      </c>
      <c r="C16" s="17">
        <v>0.16411818054008301</v>
      </c>
      <c r="D16" s="17">
        <v>0.169863975395737</v>
      </c>
      <c r="E16" s="17">
        <v>0.15957375920660199</v>
      </c>
      <c r="F16" s="17"/>
      <c r="G16" s="17">
        <v>0.174712302593897</v>
      </c>
      <c r="H16" s="17">
        <v>0.13500427476458199</v>
      </c>
      <c r="I16" s="17">
        <v>0.179055890253147</v>
      </c>
      <c r="J16" s="17">
        <v>0.142216395504417</v>
      </c>
      <c r="K16" s="17">
        <v>0.166638066120263</v>
      </c>
      <c r="L16" s="17">
        <v>0.17367758136995901</v>
      </c>
      <c r="M16" s="17"/>
      <c r="N16" s="17">
        <v>0.13543381005979599</v>
      </c>
      <c r="O16" s="17">
        <v>0.19990796788589901</v>
      </c>
      <c r="P16" s="17">
        <v>0.132364673107632</v>
      </c>
      <c r="Q16" s="17">
        <v>0.187331786660103</v>
      </c>
      <c r="R16" s="17"/>
      <c r="S16" s="17">
        <v>0.209591278756278</v>
      </c>
      <c r="T16" s="17">
        <v>0.131123858194725</v>
      </c>
      <c r="U16" s="17">
        <v>0.17775005570847999</v>
      </c>
      <c r="V16" s="17"/>
      <c r="W16" s="17">
        <v>0.16949718233279601</v>
      </c>
      <c r="X16" s="17">
        <v>0.17741153747237001</v>
      </c>
      <c r="Y16" s="17">
        <v>8.3771848645133207E-2</v>
      </c>
      <c r="Z16" s="17">
        <v>0.321453475735478</v>
      </c>
      <c r="AA16" s="17">
        <v>0.13548101593669101</v>
      </c>
      <c r="AB16" s="17"/>
      <c r="AC16" s="17">
        <v>0.17265193082295099</v>
      </c>
      <c r="AD16" s="17">
        <v>0.15495031082011301</v>
      </c>
      <c r="AE16" s="17">
        <v>0.108956699695056</v>
      </c>
    </row>
    <row r="17" spans="2:31" x14ac:dyDescent="0.35">
      <c r="B17" s="18" t="s">
        <v>241</v>
      </c>
      <c r="C17" s="17">
        <v>0.137044773521421</v>
      </c>
      <c r="D17" s="17">
        <v>8.1557668620888202E-2</v>
      </c>
      <c r="E17" s="17">
        <v>0.18909347041605701</v>
      </c>
      <c r="F17" s="17"/>
      <c r="G17" s="17">
        <v>0.18405406666099</v>
      </c>
      <c r="H17" s="17">
        <v>0.17147660204897999</v>
      </c>
      <c r="I17" s="17">
        <v>0.18422470232285801</v>
      </c>
      <c r="J17" s="17">
        <v>0.13287547024329399</v>
      </c>
      <c r="K17" s="17">
        <v>0.107057055503646</v>
      </c>
      <c r="L17" s="17">
        <v>7.4374904119106203E-2</v>
      </c>
      <c r="M17" s="17"/>
      <c r="N17" s="17">
        <v>0.141135384837447</v>
      </c>
      <c r="O17" s="17">
        <v>0.139723899493232</v>
      </c>
      <c r="P17" s="17">
        <v>0.13545461757735899</v>
      </c>
      <c r="Q17" s="17">
        <v>0.13174371793832801</v>
      </c>
      <c r="R17" s="17"/>
      <c r="S17" s="17">
        <v>0.12614067722626501</v>
      </c>
      <c r="T17" s="17">
        <v>0.126384297435884</v>
      </c>
      <c r="U17" s="17">
        <v>0.17964101256016499</v>
      </c>
      <c r="V17" s="17"/>
      <c r="W17" s="17">
        <v>0.11539494898326499</v>
      </c>
      <c r="X17" s="17">
        <v>0.16962329094982101</v>
      </c>
      <c r="Y17" s="17">
        <v>0.13343008051543501</v>
      </c>
      <c r="Z17" s="17">
        <v>0.124777349809164</v>
      </c>
      <c r="AA17" s="17">
        <v>0.17492808482842001</v>
      </c>
      <c r="AB17" s="17"/>
      <c r="AC17" s="17">
        <v>0.13435503017793099</v>
      </c>
      <c r="AD17" s="17">
        <v>0.181370508282065</v>
      </c>
      <c r="AE17" s="17">
        <v>9.5942825914226898E-2</v>
      </c>
    </row>
    <row r="18" spans="2:31" ht="72.5" x14ac:dyDescent="0.35">
      <c r="B18" s="18" t="s">
        <v>288</v>
      </c>
      <c r="C18" s="17">
        <v>0.13085155789980099</v>
      </c>
      <c r="D18" s="17">
        <v>0.18253901439450601</v>
      </c>
      <c r="E18" s="17">
        <v>7.9878437690280399E-2</v>
      </c>
      <c r="F18" s="17"/>
      <c r="G18" s="17">
        <v>8.3798329622366205E-2</v>
      </c>
      <c r="H18" s="17">
        <v>8.2913306295197803E-2</v>
      </c>
      <c r="I18" s="17">
        <v>0.13770539369545901</v>
      </c>
      <c r="J18" s="17">
        <v>0.13424313309884101</v>
      </c>
      <c r="K18" s="17">
        <v>0.14665603245499101</v>
      </c>
      <c r="L18" s="17">
        <v>0.169259012395408</v>
      </c>
      <c r="M18" s="17"/>
      <c r="N18" s="17">
        <v>0.126694460736093</v>
      </c>
      <c r="O18" s="17">
        <v>0.134458718808076</v>
      </c>
      <c r="P18" s="17">
        <v>0.15179345200055699</v>
      </c>
      <c r="Q18" s="17">
        <v>0.120155963389787</v>
      </c>
      <c r="R18" s="17"/>
      <c r="S18" s="17">
        <v>0.120806450769969</v>
      </c>
      <c r="T18" s="17">
        <v>0.16315916922311899</v>
      </c>
      <c r="U18" s="17">
        <v>9.4248582576777207E-2</v>
      </c>
      <c r="V18" s="17"/>
      <c r="W18" s="17">
        <v>0.155972866468787</v>
      </c>
      <c r="X18" s="17">
        <v>8.4590409435250799E-2</v>
      </c>
      <c r="Y18" s="17">
        <v>0.16898538339781299</v>
      </c>
      <c r="Z18" s="17">
        <v>0.19291905202697299</v>
      </c>
      <c r="AA18" s="17">
        <v>0.11849853066414499</v>
      </c>
      <c r="AB18" s="17"/>
      <c r="AC18" s="17">
        <v>0.15639553916537</v>
      </c>
      <c r="AD18" s="17">
        <v>0.114560987844274</v>
      </c>
      <c r="AE18" s="17">
        <v>0.16769419849927999</v>
      </c>
    </row>
    <row r="19" spans="2:31" x14ac:dyDescent="0.35">
      <c r="B19" s="18" t="s">
        <v>289</v>
      </c>
      <c r="C19" s="17">
        <v>0.12498698073463101</v>
      </c>
      <c r="D19" s="17">
        <v>0.15758152754105401</v>
      </c>
      <c r="E19" s="17">
        <v>9.4482836635922093E-2</v>
      </c>
      <c r="F19" s="17"/>
      <c r="G19" s="17">
        <v>0.123210541177635</v>
      </c>
      <c r="H19" s="17">
        <v>8.5819483659461196E-2</v>
      </c>
      <c r="I19" s="17">
        <v>8.60172729983497E-2</v>
      </c>
      <c r="J19" s="17">
        <v>0.15032302270859699</v>
      </c>
      <c r="K19" s="17">
        <v>0.131717878981231</v>
      </c>
      <c r="L19" s="17">
        <v>0.16305259506722999</v>
      </c>
      <c r="M19" s="17"/>
      <c r="N19" s="17">
        <v>0.131573235781173</v>
      </c>
      <c r="O19" s="17">
        <v>0.10358563393299899</v>
      </c>
      <c r="P19" s="17">
        <v>0.12025701618687799</v>
      </c>
      <c r="Q19" s="17">
        <v>0.14455992607680199</v>
      </c>
      <c r="R19" s="17"/>
      <c r="S19" s="17">
        <v>0.16264762396881299</v>
      </c>
      <c r="T19" s="17">
        <v>0.111406146677616</v>
      </c>
      <c r="U19" s="17">
        <v>0.10119930433308801</v>
      </c>
      <c r="V19" s="17"/>
      <c r="W19" s="17">
        <v>0.169349632753651</v>
      </c>
      <c r="X19" s="17">
        <v>9.4372475682911294E-2</v>
      </c>
      <c r="Y19" s="17">
        <v>9.5440678617907504E-2</v>
      </c>
      <c r="Z19" s="17">
        <v>0.124777349809164</v>
      </c>
      <c r="AA19" s="17">
        <v>9.3538242503799496E-2</v>
      </c>
      <c r="AB19" s="17"/>
      <c r="AC19" s="17">
        <v>0.16156517709590201</v>
      </c>
      <c r="AD19" s="17">
        <v>0.11537739111478899</v>
      </c>
      <c r="AE19" s="17">
        <v>0.10576760849892</v>
      </c>
    </row>
    <row r="20" spans="2:31" x14ac:dyDescent="0.35">
      <c r="B20" s="18" t="s">
        <v>96</v>
      </c>
      <c r="C20" s="17">
        <v>0.107753969543827</v>
      </c>
      <c r="D20" s="17">
        <v>7.8921878810755894E-2</v>
      </c>
      <c r="E20" s="17">
        <v>0.13601666609384899</v>
      </c>
      <c r="F20" s="17"/>
      <c r="G20" s="17">
        <v>0.12676836285221699</v>
      </c>
      <c r="H20" s="17">
        <v>0.118108444760266</v>
      </c>
      <c r="I20" s="17">
        <v>0.142754765408977</v>
      </c>
      <c r="J20" s="17">
        <v>0.10525278885573899</v>
      </c>
      <c r="K20" s="17">
        <v>8.7783318774417196E-2</v>
      </c>
      <c r="L20" s="17">
        <v>7.8793473093657404E-2</v>
      </c>
      <c r="M20" s="17"/>
      <c r="N20" s="17">
        <v>7.6950622878702302E-2</v>
      </c>
      <c r="O20" s="17">
        <v>0.104327630870981</v>
      </c>
      <c r="P20" s="17">
        <v>0.100398223038336</v>
      </c>
      <c r="Q20" s="17">
        <v>0.16155017858840501</v>
      </c>
      <c r="R20" s="17"/>
      <c r="S20" s="17">
        <v>7.23156839500919E-2</v>
      </c>
      <c r="T20" s="17">
        <v>9.2564941984271606E-2</v>
      </c>
      <c r="U20" s="17">
        <v>0.16939871079886601</v>
      </c>
      <c r="V20" s="17"/>
      <c r="W20" s="17">
        <v>7.2107922832039206E-2</v>
      </c>
      <c r="X20" s="17">
        <v>9.4835237998797603E-2</v>
      </c>
      <c r="Y20" s="17">
        <v>9.7353136481689695E-2</v>
      </c>
      <c r="Z20" s="17">
        <v>0.19427459065033501</v>
      </c>
      <c r="AA20" s="17">
        <v>0.18381982365390001</v>
      </c>
      <c r="AB20" s="17"/>
      <c r="AC20" s="17">
        <v>7.2792506735912796E-2</v>
      </c>
      <c r="AD20" s="17">
        <v>9.6799153362573095E-2</v>
      </c>
      <c r="AE20" s="17">
        <v>9.1774088513767199E-2</v>
      </c>
    </row>
    <row r="21" spans="2:31" ht="29" x14ac:dyDescent="0.35">
      <c r="B21" s="18" t="s">
        <v>247</v>
      </c>
      <c r="C21" s="17">
        <v>8.4430206329518698E-2</v>
      </c>
      <c r="D21" s="17">
        <v>9.6721399631711405E-2</v>
      </c>
      <c r="E21" s="17">
        <v>7.3145926167016803E-2</v>
      </c>
      <c r="F21" s="17"/>
      <c r="G21" s="17">
        <v>9.9307614590510504E-2</v>
      </c>
      <c r="H21" s="17">
        <v>0.10974171239308</v>
      </c>
      <c r="I21" s="17">
        <v>9.4263484238648707E-2</v>
      </c>
      <c r="J21" s="17">
        <v>5.7847323687599997E-2</v>
      </c>
      <c r="K21" s="17">
        <v>7.6644054898505704E-2</v>
      </c>
      <c r="L21" s="17">
        <v>7.3532031851809398E-2</v>
      </c>
      <c r="M21" s="17"/>
      <c r="N21" s="17">
        <v>8.3310252974363896E-2</v>
      </c>
      <c r="O21" s="17">
        <v>9.0159575345991005E-2</v>
      </c>
      <c r="P21" s="17">
        <v>7.4691251069136697E-2</v>
      </c>
      <c r="Q21" s="17">
        <v>8.7581783814719094E-2</v>
      </c>
      <c r="R21" s="17"/>
      <c r="S21" s="17">
        <v>0.114660955382637</v>
      </c>
      <c r="T21" s="17">
        <v>6.3667085996483602E-2</v>
      </c>
      <c r="U21" s="17">
        <v>7.0163333726032104E-2</v>
      </c>
      <c r="V21" s="17"/>
      <c r="W21" s="17">
        <v>9.4089513973048905E-2</v>
      </c>
      <c r="X21" s="17">
        <v>8.4900412139881296E-2</v>
      </c>
      <c r="Y21" s="17">
        <v>8.1118883777271306E-2</v>
      </c>
      <c r="Z21" s="17">
        <v>0.124777349809164</v>
      </c>
      <c r="AA21" s="17">
        <v>5.75949905385248E-2</v>
      </c>
      <c r="AB21" s="17"/>
      <c r="AC21" s="17">
        <v>0.11732459771011799</v>
      </c>
      <c r="AD21" s="17">
        <v>7.3806767391452102E-2</v>
      </c>
      <c r="AE21" s="17">
        <v>6.3709325812399395E-2</v>
      </c>
    </row>
    <row r="22" spans="2:31" x14ac:dyDescent="0.35">
      <c r="B22" s="18" t="s">
        <v>249</v>
      </c>
      <c r="C22" s="17">
        <v>4.96814734627943E-2</v>
      </c>
      <c r="D22" s="17">
        <v>5.6524759902594597E-2</v>
      </c>
      <c r="E22" s="17">
        <v>4.34144728173348E-2</v>
      </c>
      <c r="F22" s="17"/>
      <c r="G22" s="17">
        <v>9.8167702888126998E-2</v>
      </c>
      <c r="H22" s="17">
        <v>6.4740287471552499E-2</v>
      </c>
      <c r="I22" s="17">
        <v>3.3104285317388897E-2</v>
      </c>
      <c r="J22" s="17">
        <v>3.3527442075059199E-2</v>
      </c>
      <c r="K22" s="17">
        <v>4.4642857142857199E-2</v>
      </c>
      <c r="L22" s="17">
        <v>3.72385039690699E-2</v>
      </c>
      <c r="M22" s="17"/>
      <c r="N22" s="17">
        <v>4.6763111615398402E-2</v>
      </c>
      <c r="O22" s="17">
        <v>3.9035054071999503E-2</v>
      </c>
      <c r="P22" s="17">
        <v>5.7545024451432003E-2</v>
      </c>
      <c r="Q22" s="17">
        <v>6.3673721653019794E-2</v>
      </c>
      <c r="R22" s="17"/>
      <c r="S22" s="17">
        <v>3.2443136345004099E-2</v>
      </c>
      <c r="T22" s="17">
        <v>5.3181384248333199E-2</v>
      </c>
      <c r="U22" s="17">
        <v>3.4391631394945298E-2</v>
      </c>
      <c r="V22" s="17"/>
      <c r="W22" s="17">
        <v>4.5669222140135697E-2</v>
      </c>
      <c r="X22" s="17">
        <v>8.4556222299981498E-2</v>
      </c>
      <c r="Y22" s="17">
        <v>3.5209602439823497E-2</v>
      </c>
      <c r="Z22" s="17">
        <v>0</v>
      </c>
      <c r="AA22" s="17">
        <v>1.40701792981952E-2</v>
      </c>
      <c r="AB22" s="17"/>
      <c r="AC22" s="17">
        <v>5.5243718740531501E-2</v>
      </c>
      <c r="AD22" s="17">
        <v>6.6509547798354093E-2</v>
      </c>
      <c r="AE22" s="17">
        <v>4.5524856704029698E-2</v>
      </c>
    </row>
    <row r="23" spans="2:31" x14ac:dyDescent="0.35">
      <c r="B23" s="18" t="s">
        <v>250</v>
      </c>
      <c r="C23" s="17">
        <v>2.50669401022664E-2</v>
      </c>
      <c r="D23" s="17">
        <v>1.99816916046766E-2</v>
      </c>
      <c r="E23" s="17">
        <v>3.0087295416524201E-2</v>
      </c>
      <c r="F23" s="17"/>
      <c r="G23" s="17">
        <v>6.4593136412207902E-2</v>
      </c>
      <c r="H23" s="17">
        <v>4.0818058737934003E-2</v>
      </c>
      <c r="I23" s="17">
        <v>1.75978491082559E-2</v>
      </c>
      <c r="J23" s="17">
        <v>5.7713958888995498E-3</v>
      </c>
      <c r="K23" s="17">
        <v>2.1570230815779998E-2</v>
      </c>
      <c r="L23" s="17">
        <v>1.0624986302729501E-2</v>
      </c>
      <c r="M23" s="17"/>
      <c r="N23" s="17">
        <v>1.8123279246552999E-2</v>
      </c>
      <c r="O23" s="17">
        <v>1.7248698484180099E-2</v>
      </c>
      <c r="P23" s="17">
        <v>5.0863958873305901E-2</v>
      </c>
      <c r="Q23" s="17">
        <v>2.70846617099854E-2</v>
      </c>
      <c r="R23" s="17"/>
      <c r="S23" s="17">
        <v>2.8358502157687201E-2</v>
      </c>
      <c r="T23" s="17">
        <v>2.3083595283109298E-2</v>
      </c>
      <c r="U23" s="17">
        <v>2.2751331214639701E-2</v>
      </c>
      <c r="V23" s="17"/>
      <c r="W23" s="17">
        <v>2.9546311851581301E-2</v>
      </c>
      <c r="X23" s="17">
        <v>4.16612305337885E-2</v>
      </c>
      <c r="Y23" s="17">
        <v>0</v>
      </c>
      <c r="Z23" s="17">
        <v>0</v>
      </c>
      <c r="AA23" s="17">
        <v>1.3407317964451E-2</v>
      </c>
      <c r="AB23" s="17"/>
      <c r="AC23" s="17">
        <v>4.08571593101364E-2</v>
      </c>
      <c r="AD23" s="17">
        <v>3.1501712839850503E-2</v>
      </c>
      <c r="AE23" s="17">
        <v>0</v>
      </c>
    </row>
    <row r="24" spans="2:31" x14ac:dyDescent="0.35">
      <c r="B24" s="18" t="s">
        <v>236</v>
      </c>
      <c r="C24" s="19">
        <v>2.0057361738560001E-2</v>
      </c>
      <c r="D24" s="19">
        <v>3.2408237318634701E-2</v>
      </c>
      <c r="E24" s="19">
        <v>6.6128961155618102E-3</v>
      </c>
      <c r="F24" s="19"/>
      <c r="G24" s="19">
        <v>0</v>
      </c>
      <c r="H24" s="19">
        <v>0</v>
      </c>
      <c r="I24" s="19">
        <v>1.4520449937668E-2</v>
      </c>
      <c r="J24" s="19">
        <v>1.49270899885418E-2</v>
      </c>
      <c r="K24" s="19">
        <v>2.82881097970114E-2</v>
      </c>
      <c r="L24" s="19">
        <v>4.6075641918172199E-2</v>
      </c>
      <c r="M24" s="19"/>
      <c r="N24" s="19">
        <v>2.06520435572865E-2</v>
      </c>
      <c r="O24" s="19">
        <v>2.58740767397862E-2</v>
      </c>
      <c r="P24" s="19">
        <v>5.6735804215385498E-3</v>
      </c>
      <c r="Q24" s="19">
        <v>2.0797684378906601E-2</v>
      </c>
      <c r="R24" s="19"/>
      <c r="S24" s="19">
        <v>2.8171921577884999E-2</v>
      </c>
      <c r="T24" s="19">
        <v>1.9263901440903199E-2</v>
      </c>
      <c r="U24" s="19">
        <v>1.22751683440458E-2</v>
      </c>
      <c r="V24" s="19"/>
      <c r="W24" s="19">
        <v>3.26303906290802E-2</v>
      </c>
      <c r="X24" s="19">
        <v>2.11462258674305E-2</v>
      </c>
      <c r="Y24" s="19">
        <v>1.76917998522171E-2</v>
      </c>
      <c r="Z24" s="19">
        <v>0</v>
      </c>
      <c r="AA24" s="19">
        <v>6.1977782374655699E-3</v>
      </c>
      <c r="AB24" s="19"/>
      <c r="AC24" s="19">
        <v>3.6081101465884599E-2</v>
      </c>
      <c r="AD24" s="19">
        <v>8.4040500115540508E-3</v>
      </c>
      <c r="AE24" s="19">
        <v>1.9982558999064402E-2</v>
      </c>
    </row>
    <row r="25" spans="2:31" x14ac:dyDescent="0.35">
      <c r="B25" s="16"/>
    </row>
    <row r="26" spans="2:31" x14ac:dyDescent="0.35">
      <c r="B26" t="s">
        <v>61</v>
      </c>
    </row>
    <row r="27" spans="2:31" x14ac:dyDescent="0.35">
      <c r="B27" t="s">
        <v>62</v>
      </c>
    </row>
    <row r="29" spans="2:31" x14ac:dyDescent="0.35">
      <c r="B29"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E16"/>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254</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72.5" x14ac:dyDescent="0.35">
      <c r="B9" s="18" t="s">
        <v>291</v>
      </c>
      <c r="C9" s="17">
        <v>0.39718147170118201</v>
      </c>
      <c r="D9" s="17">
        <v>0.435101985084766</v>
      </c>
      <c r="E9" s="17">
        <v>0.35730697096343</v>
      </c>
      <c r="F9" s="17"/>
      <c r="G9" s="17">
        <v>0.45579416044063098</v>
      </c>
      <c r="H9" s="17">
        <v>0.417662143295913</v>
      </c>
      <c r="I9" s="17">
        <v>0.375829069970744</v>
      </c>
      <c r="J9" s="17">
        <v>0.33879208375993902</v>
      </c>
      <c r="K9" s="17">
        <v>0.40487630694752003</v>
      </c>
      <c r="L9" s="17">
        <v>0.39238372475272698</v>
      </c>
      <c r="M9" s="17"/>
      <c r="N9" s="17">
        <v>0.43969889975995702</v>
      </c>
      <c r="O9" s="17">
        <v>0.36645432574313402</v>
      </c>
      <c r="P9" s="17">
        <v>0.42681983068129398</v>
      </c>
      <c r="Q9" s="17">
        <v>0.35088087948102098</v>
      </c>
      <c r="R9" s="17"/>
      <c r="S9" s="17">
        <v>0.36482310254842598</v>
      </c>
      <c r="T9" s="17">
        <v>0.43811299456852199</v>
      </c>
      <c r="U9" s="17">
        <v>0.32516023245735398</v>
      </c>
      <c r="V9" s="17"/>
      <c r="W9" s="17">
        <v>0.39648504683425101</v>
      </c>
      <c r="X9" s="17">
        <v>0.42357873955492098</v>
      </c>
      <c r="Y9" s="17">
        <v>0.42565302111585002</v>
      </c>
      <c r="Z9" s="17">
        <v>0.24684362237160401</v>
      </c>
      <c r="AA9" s="17">
        <v>0.34601316363877499</v>
      </c>
      <c r="AB9" s="17"/>
      <c r="AC9" s="17">
        <v>0.43474848602493299</v>
      </c>
      <c r="AD9" s="17">
        <v>0.43821848207226799</v>
      </c>
      <c r="AE9" s="17">
        <v>0.36266740248277701</v>
      </c>
    </row>
    <row r="10" spans="2:31" ht="87" x14ac:dyDescent="0.35">
      <c r="B10" s="18" t="s">
        <v>292</v>
      </c>
      <c r="C10" s="17">
        <v>0.37286907779110001</v>
      </c>
      <c r="D10" s="17">
        <v>0.39921848567211199</v>
      </c>
      <c r="E10" s="17">
        <v>0.34980296031487901</v>
      </c>
      <c r="F10" s="17"/>
      <c r="G10" s="17">
        <v>0.28825120388273701</v>
      </c>
      <c r="H10" s="17">
        <v>0.32219873844993602</v>
      </c>
      <c r="I10" s="17">
        <v>0.37484308369927899</v>
      </c>
      <c r="J10" s="17">
        <v>0.360561870822866</v>
      </c>
      <c r="K10" s="17">
        <v>0.41071428571428598</v>
      </c>
      <c r="L10" s="17">
        <v>0.43056720480812699</v>
      </c>
      <c r="M10" s="17"/>
      <c r="N10" s="17">
        <v>0.364575149182644</v>
      </c>
      <c r="O10" s="17">
        <v>0.408727723574274</v>
      </c>
      <c r="P10" s="17">
        <v>0.36207237018489402</v>
      </c>
      <c r="Q10" s="17">
        <v>0.35509565931131998</v>
      </c>
      <c r="R10" s="17"/>
      <c r="S10" s="17">
        <v>0.46087860677363202</v>
      </c>
      <c r="T10" s="17">
        <v>0.34000999184657998</v>
      </c>
      <c r="U10" s="17">
        <v>0.36384718471996402</v>
      </c>
      <c r="V10" s="17"/>
      <c r="W10" s="17">
        <v>0.41025674167825099</v>
      </c>
      <c r="X10" s="17">
        <v>0.36475492450275598</v>
      </c>
      <c r="Y10" s="17">
        <v>0.33914713324878798</v>
      </c>
      <c r="Z10" s="17">
        <v>0.43034736326955603</v>
      </c>
      <c r="AA10" s="17">
        <v>0.35193340819284602</v>
      </c>
      <c r="AB10" s="17"/>
      <c r="AC10" s="17">
        <v>0.35680427157913203</v>
      </c>
      <c r="AD10" s="17">
        <v>0.36280298026339902</v>
      </c>
      <c r="AE10" s="17">
        <v>0.41720360151895303</v>
      </c>
    </row>
    <row r="11" spans="2:31" x14ac:dyDescent="0.35">
      <c r="B11" s="18" t="s">
        <v>96</v>
      </c>
      <c r="C11" s="19">
        <v>0.22994945050771801</v>
      </c>
      <c r="D11" s="19">
        <v>0.16567952924312199</v>
      </c>
      <c r="E11" s="19">
        <v>0.29289006872169199</v>
      </c>
      <c r="F11" s="19"/>
      <c r="G11" s="19">
        <v>0.25595463567663301</v>
      </c>
      <c r="H11" s="19">
        <v>0.26013911825415098</v>
      </c>
      <c r="I11" s="19">
        <v>0.24932784632997801</v>
      </c>
      <c r="J11" s="19">
        <v>0.30064604541719497</v>
      </c>
      <c r="K11" s="19">
        <v>0.184409407338195</v>
      </c>
      <c r="L11" s="19">
        <v>0.177049070439146</v>
      </c>
      <c r="M11" s="19"/>
      <c r="N11" s="19">
        <v>0.19572595105740001</v>
      </c>
      <c r="O11" s="19">
        <v>0.224817950682591</v>
      </c>
      <c r="P11" s="19">
        <v>0.211107799133811</v>
      </c>
      <c r="Q11" s="19">
        <v>0.29402346120765799</v>
      </c>
      <c r="R11" s="19"/>
      <c r="S11" s="19">
        <v>0.174298290677941</v>
      </c>
      <c r="T11" s="19">
        <v>0.221877013584898</v>
      </c>
      <c r="U11" s="19">
        <v>0.310992582822682</v>
      </c>
      <c r="V11" s="19"/>
      <c r="W11" s="19">
        <v>0.193258211487497</v>
      </c>
      <c r="X11" s="19">
        <v>0.21166633594232301</v>
      </c>
      <c r="Y11" s="19">
        <v>0.235199845635362</v>
      </c>
      <c r="Z11" s="19">
        <v>0.32280901435884002</v>
      </c>
      <c r="AA11" s="19">
        <v>0.30205342816837899</v>
      </c>
      <c r="AB11" s="19"/>
      <c r="AC11" s="19">
        <v>0.20844724239593401</v>
      </c>
      <c r="AD11" s="19">
        <v>0.19897853766433199</v>
      </c>
      <c r="AE11" s="19">
        <v>0.22012899599826999</v>
      </c>
    </row>
    <row r="12" spans="2:31" x14ac:dyDescent="0.35">
      <c r="B12" s="16"/>
    </row>
    <row r="13" spans="2:31" x14ac:dyDescent="0.35">
      <c r="B13" t="s">
        <v>61</v>
      </c>
    </row>
    <row r="14" spans="2:31" x14ac:dyDescent="0.35">
      <c r="B14" t="s">
        <v>62</v>
      </c>
    </row>
    <row r="16" spans="2:31" x14ac:dyDescent="0.35">
      <c r="B16"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E23"/>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302</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293</v>
      </c>
      <c r="C9" s="17">
        <v>0.56585312999931903</v>
      </c>
      <c r="D9" s="17">
        <v>0.51925431125329802</v>
      </c>
      <c r="E9" s="17">
        <v>0.61382775002826195</v>
      </c>
      <c r="F9" s="17"/>
      <c r="G9" s="17">
        <v>0.55615730285293197</v>
      </c>
      <c r="H9" s="17">
        <v>0.51475453668682403</v>
      </c>
      <c r="I9" s="17">
        <v>0.58688381891362196</v>
      </c>
      <c r="J9" s="17">
        <v>0.64389372857336202</v>
      </c>
      <c r="K9" s="17">
        <v>0.57134276978936005</v>
      </c>
      <c r="L9" s="17">
        <v>0.53408424339546401</v>
      </c>
      <c r="M9" s="17"/>
      <c r="N9" s="17">
        <v>0.58289834829977705</v>
      </c>
      <c r="O9" s="17">
        <v>0.58975511112552603</v>
      </c>
      <c r="P9" s="17">
        <v>0.55559542800753903</v>
      </c>
      <c r="Q9" s="17">
        <v>0.52618619922604204</v>
      </c>
      <c r="R9" s="17"/>
      <c r="S9" s="17">
        <v>0.508375197018338</v>
      </c>
      <c r="T9" s="17">
        <v>0.63356655094372205</v>
      </c>
      <c r="U9" s="17">
        <v>0.50907809621423905</v>
      </c>
      <c r="V9" s="17"/>
      <c r="W9" s="17">
        <v>0.51250897838751597</v>
      </c>
      <c r="X9" s="17">
        <v>0.61089925895885799</v>
      </c>
      <c r="Y9" s="17">
        <v>0.61350890612810605</v>
      </c>
      <c r="Z9" s="17">
        <v>0.28310801860728402</v>
      </c>
      <c r="AA9" s="17">
        <v>0.52757049946053503</v>
      </c>
      <c r="AB9" s="17"/>
      <c r="AC9" s="17">
        <v>0.462126918617636</v>
      </c>
      <c r="AD9" s="17">
        <v>0.59524388209786805</v>
      </c>
      <c r="AE9" s="17">
        <v>0.55458705962453503</v>
      </c>
    </row>
    <row r="10" spans="2:31" x14ac:dyDescent="0.35">
      <c r="B10" s="18" t="s">
        <v>294</v>
      </c>
      <c r="C10" s="17">
        <v>0.47298147979927702</v>
      </c>
      <c r="D10" s="17">
        <v>0.51442278079417902</v>
      </c>
      <c r="E10" s="17">
        <v>0.432382952465452</v>
      </c>
      <c r="F10" s="17"/>
      <c r="G10" s="17">
        <v>0.46518962719456203</v>
      </c>
      <c r="H10" s="17">
        <v>0.334748837000716</v>
      </c>
      <c r="I10" s="17">
        <v>0.429608603566976</v>
      </c>
      <c r="J10" s="17">
        <v>0.50986545870885402</v>
      </c>
      <c r="K10" s="17">
        <v>0.47108939490615698</v>
      </c>
      <c r="L10" s="17">
        <v>0.58289270975359397</v>
      </c>
      <c r="M10" s="17"/>
      <c r="N10" s="17">
        <v>0.53326946410565901</v>
      </c>
      <c r="O10" s="17">
        <v>0.49531845018779103</v>
      </c>
      <c r="P10" s="17">
        <v>0.43097693102784101</v>
      </c>
      <c r="Q10" s="17">
        <v>0.38508433130552899</v>
      </c>
      <c r="R10" s="17"/>
      <c r="S10" s="17">
        <v>0.45007941092880599</v>
      </c>
      <c r="T10" s="17">
        <v>0.51854217233048505</v>
      </c>
      <c r="U10" s="17">
        <v>0.39332982821661899</v>
      </c>
      <c r="V10" s="17"/>
      <c r="W10" s="17">
        <v>0.46849464984632599</v>
      </c>
      <c r="X10" s="17">
        <v>0.47083004601230599</v>
      </c>
      <c r="Y10" s="17">
        <v>0.60470318733189898</v>
      </c>
      <c r="Z10" s="17">
        <v>0.64363766665220401</v>
      </c>
      <c r="AA10" s="17">
        <v>0.38896770553746601</v>
      </c>
      <c r="AB10" s="17"/>
      <c r="AC10" s="17">
        <v>0.46935363184986401</v>
      </c>
      <c r="AD10" s="17">
        <v>0.48714500071424899</v>
      </c>
      <c r="AE10" s="17">
        <v>0.51455801163368198</v>
      </c>
    </row>
    <row r="11" spans="2:31" x14ac:dyDescent="0.35">
      <c r="B11" s="18" t="s">
        <v>295</v>
      </c>
      <c r="C11" s="17">
        <v>0.431808528506329</v>
      </c>
      <c r="D11" s="17">
        <v>0.47230153352321402</v>
      </c>
      <c r="E11" s="17">
        <v>0.39187744758277798</v>
      </c>
      <c r="F11" s="17"/>
      <c r="G11" s="17">
        <v>0.28691950292608298</v>
      </c>
      <c r="H11" s="17">
        <v>0.27151124843698898</v>
      </c>
      <c r="I11" s="17">
        <v>0.40376454321842098</v>
      </c>
      <c r="J11" s="17">
        <v>0.47853988315047102</v>
      </c>
      <c r="K11" s="17">
        <v>0.51272746102641997</v>
      </c>
      <c r="L11" s="17">
        <v>0.54828492640544801</v>
      </c>
      <c r="M11" s="17"/>
      <c r="N11" s="17">
        <v>0.45722672759823302</v>
      </c>
      <c r="O11" s="17">
        <v>0.45140217368829</v>
      </c>
      <c r="P11" s="17">
        <v>0.37674360078160501</v>
      </c>
      <c r="Q11" s="17">
        <v>0.41003780973348902</v>
      </c>
      <c r="R11" s="17"/>
      <c r="S11" s="17">
        <v>0.45494243546514801</v>
      </c>
      <c r="T11" s="17">
        <v>0.49329504582299299</v>
      </c>
      <c r="U11" s="17">
        <v>0.27159961555013701</v>
      </c>
      <c r="V11" s="17"/>
      <c r="W11" s="17">
        <v>0.46067543360786201</v>
      </c>
      <c r="X11" s="17">
        <v>0.42749083136521998</v>
      </c>
      <c r="Y11" s="17">
        <v>0.51320750822458705</v>
      </c>
      <c r="Z11" s="17">
        <v>0.62941409205912902</v>
      </c>
      <c r="AA11" s="17">
        <v>0.31968973294736602</v>
      </c>
      <c r="AB11" s="17"/>
      <c r="AC11" s="17">
        <v>0.394130622105555</v>
      </c>
      <c r="AD11" s="17">
        <v>0.44678925678072701</v>
      </c>
      <c r="AE11" s="17">
        <v>0.48245244522108299</v>
      </c>
    </row>
    <row r="12" spans="2:31" ht="29" x14ac:dyDescent="0.35">
      <c r="B12" s="18" t="s">
        <v>296</v>
      </c>
      <c r="C12" s="17">
        <v>0.212124038869242</v>
      </c>
      <c r="D12" s="17">
        <v>0.19163964975852299</v>
      </c>
      <c r="E12" s="17">
        <v>0.23299856075206701</v>
      </c>
      <c r="F12" s="17"/>
      <c r="G12" s="17">
        <v>0.145835469494944</v>
      </c>
      <c r="H12" s="17">
        <v>0.20811129460332001</v>
      </c>
      <c r="I12" s="17">
        <v>0.227786052135862</v>
      </c>
      <c r="J12" s="17">
        <v>0.160631516429454</v>
      </c>
      <c r="K12" s="17">
        <v>0.242488022443515</v>
      </c>
      <c r="L12" s="17">
        <v>0.24710750940273499</v>
      </c>
      <c r="M12" s="17"/>
      <c r="N12" s="17">
        <v>0.19246323935042201</v>
      </c>
      <c r="O12" s="17">
        <v>0.219217915828955</v>
      </c>
      <c r="P12" s="17">
        <v>0.24304824191072699</v>
      </c>
      <c r="Q12" s="17">
        <v>0.22269103210000901</v>
      </c>
      <c r="R12" s="17"/>
      <c r="S12" s="17">
        <v>0.23629042984978799</v>
      </c>
      <c r="T12" s="17">
        <v>0.204548624505034</v>
      </c>
      <c r="U12" s="17">
        <v>0.23610059640359399</v>
      </c>
      <c r="V12" s="17"/>
      <c r="W12" s="17">
        <v>0.23903482657299999</v>
      </c>
      <c r="X12" s="17">
        <v>0.206131572581634</v>
      </c>
      <c r="Y12" s="17">
        <v>0.1066898115949</v>
      </c>
      <c r="Z12" s="17">
        <v>0.24684362237160401</v>
      </c>
      <c r="AA12" s="17">
        <v>0.25859229968677</v>
      </c>
      <c r="AB12" s="17"/>
      <c r="AC12" s="17">
        <v>0.24149458817419001</v>
      </c>
      <c r="AD12" s="17">
        <v>0.18882358998454199</v>
      </c>
      <c r="AE12" s="17">
        <v>0.22946085826584101</v>
      </c>
    </row>
    <row r="13" spans="2:31" x14ac:dyDescent="0.35">
      <c r="B13" s="18" t="s">
        <v>297</v>
      </c>
      <c r="C13" s="17">
        <v>0.19005536266651299</v>
      </c>
      <c r="D13" s="17">
        <v>0.17487940293759899</v>
      </c>
      <c r="E13" s="17">
        <v>0.202057199026526</v>
      </c>
      <c r="F13" s="17"/>
      <c r="G13" s="17">
        <v>0.34809290423113998</v>
      </c>
      <c r="H13" s="17">
        <v>0.182848732231818</v>
      </c>
      <c r="I13" s="17">
        <v>0.15013443073400401</v>
      </c>
      <c r="J13" s="17">
        <v>0.165116747898535</v>
      </c>
      <c r="K13" s="17">
        <v>0.17406424203753701</v>
      </c>
      <c r="L13" s="17">
        <v>0.15590120165272101</v>
      </c>
      <c r="M13" s="17"/>
      <c r="N13" s="17">
        <v>0.163878461541305</v>
      </c>
      <c r="O13" s="17">
        <v>0.24109750279682399</v>
      </c>
      <c r="P13" s="17">
        <v>0.18998711385448699</v>
      </c>
      <c r="Q13" s="17">
        <v>0.169123652408878</v>
      </c>
      <c r="R13" s="17"/>
      <c r="S13" s="17">
        <v>0.19409989306924899</v>
      </c>
      <c r="T13" s="17">
        <v>0.13883335904270799</v>
      </c>
      <c r="U13" s="17">
        <v>0.249570030353959</v>
      </c>
      <c r="V13" s="17"/>
      <c r="W13" s="17">
        <v>0.18708166774859999</v>
      </c>
      <c r="X13" s="17">
        <v>0.155208064864645</v>
      </c>
      <c r="Y13" s="17">
        <v>0.13969875012604799</v>
      </c>
      <c r="Z13" s="17">
        <v>0.16657553177805001</v>
      </c>
      <c r="AA13" s="17">
        <v>0.214513719874005</v>
      </c>
      <c r="AB13" s="17"/>
      <c r="AC13" s="17">
        <v>0.170215263664862</v>
      </c>
      <c r="AD13" s="17">
        <v>0.17330860397842601</v>
      </c>
      <c r="AE13" s="17">
        <v>0.19270409551482501</v>
      </c>
    </row>
    <row r="14" spans="2:31" x14ac:dyDescent="0.35">
      <c r="B14" s="18" t="s">
        <v>298</v>
      </c>
      <c r="C14" s="17">
        <v>0.160877425661407</v>
      </c>
      <c r="D14" s="17">
        <v>0.167189229144666</v>
      </c>
      <c r="E14" s="17">
        <v>0.15577157664034</v>
      </c>
      <c r="F14" s="17"/>
      <c r="G14" s="17">
        <v>0.185523854185075</v>
      </c>
      <c r="H14" s="17">
        <v>0.22516948987757901</v>
      </c>
      <c r="I14" s="17">
        <v>0.12933974209896701</v>
      </c>
      <c r="J14" s="17">
        <v>0.10401849079879601</v>
      </c>
      <c r="K14" s="17">
        <v>0.17114525265415401</v>
      </c>
      <c r="L14" s="17">
        <v>0.15590120165272101</v>
      </c>
      <c r="M14" s="17"/>
      <c r="N14" s="17">
        <v>0.193596468527541</v>
      </c>
      <c r="O14" s="17">
        <v>0.13482382536137399</v>
      </c>
      <c r="P14" s="17">
        <v>0.14223547123392899</v>
      </c>
      <c r="Q14" s="17">
        <v>0.157688466628984</v>
      </c>
      <c r="R14" s="17"/>
      <c r="S14" s="17">
        <v>0.186804091951289</v>
      </c>
      <c r="T14" s="17">
        <v>0.144010178302095</v>
      </c>
      <c r="U14" s="17">
        <v>0.16491002751740899</v>
      </c>
      <c r="V14" s="17"/>
      <c r="W14" s="17">
        <v>0.19115723415070099</v>
      </c>
      <c r="X14" s="17">
        <v>0.15028723504087599</v>
      </c>
      <c r="Y14" s="17">
        <v>0.192600152418089</v>
      </c>
      <c r="Z14" s="17">
        <v>0</v>
      </c>
      <c r="AA14" s="17">
        <v>0.13606104308258801</v>
      </c>
      <c r="AB14" s="17"/>
      <c r="AC14" s="17">
        <v>0.17708187737203901</v>
      </c>
      <c r="AD14" s="17">
        <v>0.15044174033054999</v>
      </c>
      <c r="AE14" s="17">
        <v>0.172932098425672</v>
      </c>
    </row>
    <row r="15" spans="2:31" x14ac:dyDescent="0.35">
      <c r="B15" s="18" t="s">
        <v>299</v>
      </c>
      <c r="C15" s="17">
        <v>8.8478290722759104E-2</v>
      </c>
      <c r="D15" s="17">
        <v>9.1563374199974498E-2</v>
      </c>
      <c r="E15" s="17">
        <v>8.6040360850211495E-2</v>
      </c>
      <c r="F15" s="17"/>
      <c r="G15" s="17">
        <v>0.14953137773695799</v>
      </c>
      <c r="H15" s="17">
        <v>0.105558346209486</v>
      </c>
      <c r="I15" s="17">
        <v>9.7340883409236606E-2</v>
      </c>
      <c r="J15" s="17">
        <v>8.9039534447378499E-2</v>
      </c>
      <c r="K15" s="17">
        <v>5.5073824082725702E-2</v>
      </c>
      <c r="L15" s="17">
        <v>6.11191971954528E-2</v>
      </c>
      <c r="M15" s="17"/>
      <c r="N15" s="17">
        <v>7.5095461024726098E-2</v>
      </c>
      <c r="O15" s="17">
        <v>0.107493825009347</v>
      </c>
      <c r="P15" s="17">
        <v>8.5822712356443107E-2</v>
      </c>
      <c r="Q15" s="17">
        <v>8.8886192900466898E-2</v>
      </c>
      <c r="R15" s="17"/>
      <c r="S15" s="17">
        <v>9.3532172296608596E-2</v>
      </c>
      <c r="T15" s="17">
        <v>7.88777114754831E-2</v>
      </c>
      <c r="U15" s="17">
        <v>0.113500729361418</v>
      </c>
      <c r="V15" s="17"/>
      <c r="W15" s="17">
        <v>9.8717395148982506E-2</v>
      </c>
      <c r="X15" s="17">
        <v>9.3216990642567304E-2</v>
      </c>
      <c r="Y15" s="17">
        <v>7.5171051140271603E-2</v>
      </c>
      <c r="Z15" s="17">
        <v>0</v>
      </c>
      <c r="AA15" s="17">
        <v>6.8491346479622905E-2</v>
      </c>
      <c r="AB15" s="17"/>
      <c r="AC15" s="17">
        <v>9.4219979429726194E-2</v>
      </c>
      <c r="AD15" s="17">
        <v>8.9584775979829806E-2</v>
      </c>
      <c r="AE15" s="17">
        <v>9.8490736048356203E-2</v>
      </c>
    </row>
    <row r="16" spans="2:31" x14ac:dyDescent="0.35">
      <c r="B16" s="18" t="s">
        <v>300</v>
      </c>
      <c r="C16" s="17">
        <v>7.7134338869334199E-2</v>
      </c>
      <c r="D16" s="17">
        <v>6.5190758936853194E-2</v>
      </c>
      <c r="E16" s="17">
        <v>8.9032544306986205E-2</v>
      </c>
      <c r="F16" s="17"/>
      <c r="G16" s="17">
        <v>0.114816899558655</v>
      </c>
      <c r="H16" s="17">
        <v>0.15892650349820001</v>
      </c>
      <c r="I16" s="17">
        <v>7.4574222231269693E-2</v>
      </c>
      <c r="J16" s="17">
        <v>4.1634069279239502E-2</v>
      </c>
      <c r="K16" s="17">
        <v>5.5782121018768602E-2</v>
      </c>
      <c r="L16" s="17">
        <v>4.4287793564545E-2</v>
      </c>
      <c r="M16" s="17"/>
      <c r="N16" s="17">
        <v>8.4852221167411201E-2</v>
      </c>
      <c r="O16" s="17">
        <v>5.5319613218378402E-2</v>
      </c>
      <c r="P16" s="17">
        <v>8.5992809607897097E-2</v>
      </c>
      <c r="Q16" s="17">
        <v>8.4767050008223793E-2</v>
      </c>
      <c r="R16" s="17"/>
      <c r="S16" s="17">
        <v>7.2445140537543404E-2</v>
      </c>
      <c r="T16" s="17">
        <v>5.92362032118414E-2</v>
      </c>
      <c r="U16" s="17">
        <v>0.12577233669823901</v>
      </c>
      <c r="V16" s="17"/>
      <c r="W16" s="17">
        <v>6.6945666836167206E-2</v>
      </c>
      <c r="X16" s="17">
        <v>9.7140900633701496E-2</v>
      </c>
      <c r="Y16" s="17">
        <v>3.3880370273346498E-2</v>
      </c>
      <c r="Z16" s="17">
        <v>0.19427459065033501</v>
      </c>
      <c r="AA16" s="17">
        <v>9.3029420384346403E-2</v>
      </c>
      <c r="AB16" s="17"/>
      <c r="AC16" s="17">
        <v>5.8826676410477403E-2</v>
      </c>
      <c r="AD16" s="17">
        <v>0.105888533039896</v>
      </c>
      <c r="AE16" s="17">
        <v>1.81844691083697E-2</v>
      </c>
    </row>
    <row r="17" spans="2:31" x14ac:dyDescent="0.35">
      <c r="B17" s="18" t="s">
        <v>96</v>
      </c>
      <c r="C17" s="17">
        <v>6.9523940147705299E-2</v>
      </c>
      <c r="D17" s="17">
        <v>4.54400778897368E-2</v>
      </c>
      <c r="E17" s="17">
        <v>9.3012103188878703E-2</v>
      </c>
      <c r="F17" s="17"/>
      <c r="G17" s="17">
        <v>4.4248031499666003E-2</v>
      </c>
      <c r="H17" s="17">
        <v>9.7029248572357299E-2</v>
      </c>
      <c r="I17" s="17">
        <v>7.6546194774199702E-2</v>
      </c>
      <c r="J17" s="17">
        <v>0.102917557540458</v>
      </c>
      <c r="K17" s="17">
        <v>8.6280923263120105E-2</v>
      </c>
      <c r="L17" s="17">
        <v>2.6511413847306899E-2</v>
      </c>
      <c r="M17" s="17"/>
      <c r="N17" s="17">
        <v>3.8221201294661999E-2</v>
      </c>
      <c r="O17" s="17">
        <v>5.6995629803751301E-2</v>
      </c>
      <c r="P17" s="17">
        <v>9.0152520046851106E-2</v>
      </c>
      <c r="Q17" s="17">
        <v>0.11336177676178499</v>
      </c>
      <c r="R17" s="17"/>
      <c r="S17" s="17">
        <v>6.7904221243388393E-2</v>
      </c>
      <c r="T17" s="17">
        <v>5.62208122861542E-2</v>
      </c>
      <c r="U17" s="17">
        <v>0.10181463740829599</v>
      </c>
      <c r="V17" s="17"/>
      <c r="W17" s="17">
        <v>5.1464939746815E-2</v>
      </c>
      <c r="X17" s="17">
        <v>7.8129861772539694E-2</v>
      </c>
      <c r="Y17" s="17">
        <v>2.8695260063354901E-2</v>
      </c>
      <c r="Z17" s="17">
        <v>0</v>
      </c>
      <c r="AA17" s="17">
        <v>0.10812072476003</v>
      </c>
      <c r="AB17" s="17"/>
      <c r="AC17" s="17">
        <v>5.1990920521339301E-2</v>
      </c>
      <c r="AD17" s="17">
        <v>7.3179504463423806E-2</v>
      </c>
      <c r="AE17" s="17">
        <v>1.42262936178221E-2</v>
      </c>
    </row>
    <row r="18" spans="2:31" ht="29" x14ac:dyDescent="0.35">
      <c r="B18" s="18" t="s">
        <v>301</v>
      </c>
      <c r="C18" s="19">
        <v>4.5695286233643002E-2</v>
      </c>
      <c r="D18" s="19">
        <v>6.6291042153930793E-2</v>
      </c>
      <c r="E18" s="19">
        <v>2.4019545785041001E-2</v>
      </c>
      <c r="F18" s="19"/>
      <c r="G18" s="19">
        <v>2.0345104912541899E-2</v>
      </c>
      <c r="H18" s="19">
        <v>6.3174443745172504E-2</v>
      </c>
      <c r="I18" s="19">
        <v>4.6638748983591799E-2</v>
      </c>
      <c r="J18" s="19">
        <v>2.7756046186159601E-2</v>
      </c>
      <c r="K18" s="19">
        <v>3.35035932669457E-2</v>
      </c>
      <c r="L18" s="19">
        <v>7.2689159584512594E-2</v>
      </c>
      <c r="M18" s="19"/>
      <c r="N18" s="19">
        <v>4.2477787184265599E-2</v>
      </c>
      <c r="O18" s="19">
        <v>3.6234889560931197E-2</v>
      </c>
      <c r="P18" s="19">
        <v>6.3268260644343904E-2</v>
      </c>
      <c r="Q18" s="19">
        <v>5.11951807912722E-2</v>
      </c>
      <c r="R18" s="19"/>
      <c r="S18" s="19">
        <v>5.7525921824368401E-2</v>
      </c>
      <c r="T18" s="19">
        <v>5.2324522779171698E-2</v>
      </c>
      <c r="U18" s="19">
        <v>2.5968795609614601E-2</v>
      </c>
      <c r="V18" s="19"/>
      <c r="W18" s="19">
        <v>6.7789640199617598E-2</v>
      </c>
      <c r="X18" s="19">
        <v>2.7555826625207398E-2</v>
      </c>
      <c r="Y18" s="19">
        <v>5.7823784076076898E-2</v>
      </c>
      <c r="Z18" s="19">
        <v>8.8833427956948902E-2</v>
      </c>
      <c r="AA18" s="19">
        <v>5.7150373172601299E-2</v>
      </c>
      <c r="AB18" s="19"/>
      <c r="AC18" s="19">
        <v>8.3044669849729497E-2</v>
      </c>
      <c r="AD18" s="19">
        <v>3.1192632289683098E-2</v>
      </c>
      <c r="AE18" s="19">
        <v>6.5310889027752797E-2</v>
      </c>
    </row>
    <row r="19" spans="2:31" x14ac:dyDescent="0.35">
      <c r="B19" s="16"/>
    </row>
    <row r="20" spans="2:31" x14ac:dyDescent="0.35">
      <c r="B20" t="s">
        <v>61</v>
      </c>
    </row>
    <row r="21" spans="2:31" x14ac:dyDescent="0.35">
      <c r="B21" t="s">
        <v>62</v>
      </c>
    </row>
    <row r="23" spans="2:31" x14ac:dyDescent="0.35">
      <c r="B23"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303</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300</v>
      </c>
      <c r="C9" s="17">
        <v>0.51330380612092896</v>
      </c>
      <c r="D9" s="17">
        <v>0.55187316526937003</v>
      </c>
      <c r="E9" s="17">
        <v>0.47348817336536603</v>
      </c>
      <c r="F9" s="17"/>
      <c r="G9" s="17">
        <v>0.44256469887725303</v>
      </c>
      <c r="H9" s="17">
        <v>0.34873848964076798</v>
      </c>
      <c r="I9" s="17">
        <v>0.45545266391553102</v>
      </c>
      <c r="J9" s="17">
        <v>0.63696953306324799</v>
      </c>
      <c r="K9" s="17">
        <v>0.52899640673305404</v>
      </c>
      <c r="L9" s="17">
        <v>0.62454978269721495</v>
      </c>
      <c r="M9" s="17"/>
      <c r="N9" s="17">
        <v>0.53244059386882003</v>
      </c>
      <c r="O9" s="17">
        <v>0.52607421233936003</v>
      </c>
      <c r="P9" s="17">
        <v>0.52117656099758702</v>
      </c>
      <c r="Q9" s="17">
        <v>0.46163836369937999</v>
      </c>
      <c r="R9" s="17"/>
      <c r="S9" s="17">
        <v>0.54443629215261202</v>
      </c>
      <c r="T9" s="17">
        <v>0.54739948815688</v>
      </c>
      <c r="U9" s="17">
        <v>0.38604652059905398</v>
      </c>
      <c r="V9" s="17"/>
      <c r="W9" s="17">
        <v>0.55155393461326696</v>
      </c>
      <c r="X9" s="17">
        <v>0.47146572369800299</v>
      </c>
      <c r="Y9" s="17">
        <v>0.56254490312127403</v>
      </c>
      <c r="Z9" s="17">
        <v>0.51886031684304001</v>
      </c>
      <c r="AA9" s="17">
        <v>0.45778894245172302</v>
      </c>
      <c r="AB9" s="17"/>
      <c r="AC9" s="17">
        <v>0.52317652579296803</v>
      </c>
      <c r="AD9" s="17">
        <v>0.51571787204558095</v>
      </c>
      <c r="AE9" s="17">
        <v>0.55411604104655798</v>
      </c>
    </row>
    <row r="10" spans="2:31" x14ac:dyDescent="0.35">
      <c r="B10" s="18" t="s">
        <v>299</v>
      </c>
      <c r="C10" s="17">
        <v>0.49359817780390097</v>
      </c>
      <c r="D10" s="17">
        <v>0.48813008730410401</v>
      </c>
      <c r="E10" s="17">
        <v>0.495870065706428</v>
      </c>
      <c r="F10" s="17"/>
      <c r="G10" s="17">
        <v>0.50346192704744697</v>
      </c>
      <c r="H10" s="17">
        <v>0.51469139186827095</v>
      </c>
      <c r="I10" s="17">
        <v>0.49273977503116601</v>
      </c>
      <c r="J10" s="17">
        <v>0.52127488568804803</v>
      </c>
      <c r="K10" s="17">
        <v>0.44722267000382598</v>
      </c>
      <c r="L10" s="17">
        <v>0.50136641221997902</v>
      </c>
      <c r="M10" s="17"/>
      <c r="N10" s="17">
        <v>0.52997616607981501</v>
      </c>
      <c r="O10" s="17">
        <v>0.51755311602661902</v>
      </c>
      <c r="P10" s="17">
        <v>0.49647060469682103</v>
      </c>
      <c r="Q10" s="17">
        <v>0.40880305400092198</v>
      </c>
      <c r="R10" s="17"/>
      <c r="S10" s="17">
        <v>0.46079576863119298</v>
      </c>
      <c r="T10" s="17">
        <v>0.51911167564778904</v>
      </c>
      <c r="U10" s="17">
        <v>0.46767471481883399</v>
      </c>
      <c r="V10" s="17"/>
      <c r="W10" s="17">
        <v>0.50259927618360201</v>
      </c>
      <c r="X10" s="17">
        <v>0.47232025710050002</v>
      </c>
      <c r="Y10" s="17">
        <v>0.58529259229740704</v>
      </c>
      <c r="Z10" s="17">
        <v>0.67719098564115998</v>
      </c>
      <c r="AA10" s="17">
        <v>0.45602654038241303</v>
      </c>
      <c r="AB10" s="17"/>
      <c r="AC10" s="17">
        <v>0.51721520777389896</v>
      </c>
      <c r="AD10" s="17">
        <v>0.52859637205020105</v>
      </c>
      <c r="AE10" s="17">
        <v>0.57921239597759699</v>
      </c>
    </row>
    <row r="11" spans="2:31" x14ac:dyDescent="0.35">
      <c r="B11" s="18" t="s">
        <v>298</v>
      </c>
      <c r="C11" s="17">
        <v>0.24923295250755201</v>
      </c>
      <c r="D11" s="17">
        <v>0.25939610066612401</v>
      </c>
      <c r="E11" s="17">
        <v>0.24095411208150799</v>
      </c>
      <c r="F11" s="17"/>
      <c r="G11" s="17">
        <v>0.22721588914511101</v>
      </c>
      <c r="H11" s="17">
        <v>0.17431963459468899</v>
      </c>
      <c r="I11" s="17">
        <v>0.29928287519654401</v>
      </c>
      <c r="J11" s="17">
        <v>0.316859299825555</v>
      </c>
      <c r="K11" s="17">
        <v>0.22692737367292301</v>
      </c>
      <c r="L11" s="17">
        <v>0.248052485489065</v>
      </c>
      <c r="M11" s="17"/>
      <c r="N11" s="17">
        <v>0.26028056956000001</v>
      </c>
      <c r="O11" s="17">
        <v>0.27848943039920598</v>
      </c>
      <c r="P11" s="17">
        <v>0.20614364923562001</v>
      </c>
      <c r="Q11" s="17">
        <v>0.23059553812598499</v>
      </c>
      <c r="R11" s="17"/>
      <c r="S11" s="17">
        <v>0.22932416001812</v>
      </c>
      <c r="T11" s="17">
        <v>0.283258676331683</v>
      </c>
      <c r="U11" s="17">
        <v>0.23234841839878501</v>
      </c>
      <c r="V11" s="17"/>
      <c r="W11" s="17">
        <v>0.24063132842579399</v>
      </c>
      <c r="X11" s="17">
        <v>0.25299274486517398</v>
      </c>
      <c r="Y11" s="17">
        <v>0.276835372027258</v>
      </c>
      <c r="Z11" s="17">
        <v>0.48427193361418702</v>
      </c>
      <c r="AA11" s="17">
        <v>0.21828695344268101</v>
      </c>
      <c r="AB11" s="17"/>
      <c r="AC11" s="17">
        <v>0.243624011616347</v>
      </c>
      <c r="AD11" s="17">
        <v>0.27800901001384598</v>
      </c>
      <c r="AE11" s="17">
        <v>0.36348751824379999</v>
      </c>
    </row>
    <row r="12" spans="2:31" ht="29" x14ac:dyDescent="0.35">
      <c r="B12" s="18" t="s">
        <v>296</v>
      </c>
      <c r="C12" s="17">
        <v>0.15098391943971901</v>
      </c>
      <c r="D12" s="17">
        <v>0.15459793597499799</v>
      </c>
      <c r="E12" s="17">
        <v>0.148405484962878</v>
      </c>
      <c r="F12" s="17"/>
      <c r="G12" s="17">
        <v>0.259650543918647</v>
      </c>
      <c r="H12" s="17">
        <v>0.21111669241897299</v>
      </c>
      <c r="I12" s="17">
        <v>0.15838064197430299</v>
      </c>
      <c r="J12" s="17">
        <v>0.116795580633538</v>
      </c>
      <c r="K12" s="17">
        <v>0.111650043676748</v>
      </c>
      <c r="L12" s="17">
        <v>9.2994156103641104E-2</v>
      </c>
      <c r="M12" s="17"/>
      <c r="N12" s="17">
        <v>0.140751939452751</v>
      </c>
      <c r="O12" s="17">
        <v>0.16180845402295899</v>
      </c>
      <c r="P12" s="17">
        <v>0.15122676999898199</v>
      </c>
      <c r="Q12" s="17">
        <v>0.162214030820687</v>
      </c>
      <c r="R12" s="17"/>
      <c r="S12" s="17">
        <v>0.13386861512036299</v>
      </c>
      <c r="T12" s="17">
        <v>0.14122805270425101</v>
      </c>
      <c r="U12" s="17">
        <v>0.14129987785005699</v>
      </c>
      <c r="V12" s="17"/>
      <c r="W12" s="17">
        <v>0.13749465272851699</v>
      </c>
      <c r="X12" s="17">
        <v>0.172405242943201</v>
      </c>
      <c r="Y12" s="17">
        <v>0.19038652299759001</v>
      </c>
      <c r="Z12" s="17">
        <v>8.8833427956948902E-2</v>
      </c>
      <c r="AA12" s="17">
        <v>0.109385067032263</v>
      </c>
      <c r="AB12" s="17"/>
      <c r="AC12" s="17">
        <v>0.16487737858308801</v>
      </c>
      <c r="AD12" s="17">
        <v>0.152290228219229</v>
      </c>
      <c r="AE12" s="17">
        <v>0.263362842494482</v>
      </c>
    </row>
    <row r="13" spans="2:31" x14ac:dyDescent="0.35">
      <c r="B13" s="18" t="s">
        <v>96</v>
      </c>
      <c r="C13" s="17">
        <v>0.13420699334578901</v>
      </c>
      <c r="D13" s="17">
        <v>0.100157775425446</v>
      </c>
      <c r="E13" s="17">
        <v>0.167624555317963</v>
      </c>
      <c r="F13" s="17"/>
      <c r="G13" s="17">
        <v>8.3660243054934497E-2</v>
      </c>
      <c r="H13" s="17">
        <v>0.115265412214556</v>
      </c>
      <c r="I13" s="17">
        <v>0.13143115499808999</v>
      </c>
      <c r="J13" s="17">
        <v>0.15375918728221599</v>
      </c>
      <c r="K13" s="17">
        <v>0.19342378040597699</v>
      </c>
      <c r="L13" s="17">
        <v>0.114142024890067</v>
      </c>
      <c r="M13" s="17"/>
      <c r="N13" s="17">
        <v>9.4540596103062605E-2</v>
      </c>
      <c r="O13" s="17">
        <v>0.143500928656838</v>
      </c>
      <c r="P13" s="17">
        <v>9.4991655818029597E-2</v>
      </c>
      <c r="Q13" s="17">
        <v>0.207902911471431</v>
      </c>
      <c r="R13" s="17"/>
      <c r="S13" s="17">
        <v>0.123398238650371</v>
      </c>
      <c r="T13" s="17">
        <v>0.13827773204227101</v>
      </c>
      <c r="U13" s="17">
        <v>0.16296730317604299</v>
      </c>
      <c r="V13" s="17"/>
      <c r="W13" s="17">
        <v>0.121854516526548</v>
      </c>
      <c r="X13" s="17">
        <v>0.13223853697053201</v>
      </c>
      <c r="Y13" s="17">
        <v>6.3904862503178506E-2</v>
      </c>
      <c r="Z13" s="17">
        <v>8.8833427956948902E-2</v>
      </c>
      <c r="AA13" s="17">
        <v>0.20193500941710299</v>
      </c>
      <c r="AB13" s="17"/>
      <c r="AC13" s="17">
        <v>9.2999006468055201E-2</v>
      </c>
      <c r="AD13" s="17">
        <v>0.10929777868289001</v>
      </c>
      <c r="AE13" s="17">
        <v>5.3994884940609597E-2</v>
      </c>
    </row>
    <row r="14" spans="2:31" x14ac:dyDescent="0.35">
      <c r="B14" s="18" t="s">
        <v>297</v>
      </c>
      <c r="C14" s="17">
        <v>9.7217416997122705E-2</v>
      </c>
      <c r="D14" s="17">
        <v>0.135863625385477</v>
      </c>
      <c r="E14" s="17">
        <v>6.07509190547093E-2</v>
      </c>
      <c r="F14" s="17"/>
      <c r="G14" s="17">
        <v>8.3798329622366205E-2</v>
      </c>
      <c r="H14" s="17">
        <v>0.14921943749312999</v>
      </c>
      <c r="I14" s="17">
        <v>8.9094672168937697E-2</v>
      </c>
      <c r="J14" s="17">
        <v>6.2517786318161406E-2</v>
      </c>
      <c r="K14" s="17">
        <v>9.5295296330902696E-2</v>
      </c>
      <c r="L14" s="17">
        <v>0.10277627013907401</v>
      </c>
      <c r="M14" s="17"/>
      <c r="N14" s="17">
        <v>0.12079620295313399</v>
      </c>
      <c r="O14" s="17">
        <v>6.8840980144431005E-2</v>
      </c>
      <c r="P14" s="17">
        <v>9.69583988938576E-2</v>
      </c>
      <c r="Q14" s="17">
        <v>9.9679888731921698E-2</v>
      </c>
      <c r="R14" s="17"/>
      <c r="S14" s="17">
        <v>0.105154646996596</v>
      </c>
      <c r="T14" s="17">
        <v>0.114424649596509</v>
      </c>
      <c r="U14" s="17">
        <v>5.9519965022729403E-2</v>
      </c>
      <c r="V14" s="17"/>
      <c r="W14" s="17">
        <v>7.3843304570245696E-2</v>
      </c>
      <c r="X14" s="17">
        <v>0.13394929485792001</v>
      </c>
      <c r="Y14" s="17">
        <v>0.214835415498386</v>
      </c>
      <c r="Z14" s="17">
        <v>0.35739739758769301</v>
      </c>
      <c r="AA14" s="17">
        <v>7.4029362901744097E-2</v>
      </c>
      <c r="AB14" s="17"/>
      <c r="AC14" s="17">
        <v>8.6579399895474404E-2</v>
      </c>
      <c r="AD14" s="17">
        <v>0.116422100584119</v>
      </c>
      <c r="AE14" s="17">
        <v>0.167416715677907</v>
      </c>
    </row>
    <row r="15" spans="2:31" x14ac:dyDescent="0.35">
      <c r="B15" s="18" t="s">
        <v>293</v>
      </c>
      <c r="C15" s="17">
        <v>6.3042782692861996E-2</v>
      </c>
      <c r="D15" s="17">
        <v>9.2977002640242404E-2</v>
      </c>
      <c r="E15" s="17">
        <v>3.2999394135510701E-2</v>
      </c>
      <c r="F15" s="17"/>
      <c r="G15" s="17">
        <v>7.54046880033864E-2</v>
      </c>
      <c r="H15" s="17">
        <v>7.4609718746565107E-2</v>
      </c>
      <c r="I15" s="17">
        <v>7.1496823060681697E-2</v>
      </c>
      <c r="J15" s="17">
        <v>3.9246971601082599E-2</v>
      </c>
      <c r="K15" s="17">
        <v>4.3934560206814202E-2</v>
      </c>
      <c r="L15" s="17">
        <v>7.2689159584512594E-2</v>
      </c>
      <c r="M15" s="17"/>
      <c r="N15" s="17">
        <v>8.0866336170294498E-2</v>
      </c>
      <c r="O15" s="17">
        <v>5.0464616702560403E-2</v>
      </c>
      <c r="P15" s="17">
        <v>6.5373295538790996E-2</v>
      </c>
      <c r="Q15" s="17">
        <v>4.8095452100245698E-2</v>
      </c>
      <c r="R15" s="17"/>
      <c r="S15" s="17">
        <v>7.9339010054430004E-2</v>
      </c>
      <c r="T15" s="17">
        <v>4.8766017663061698E-2</v>
      </c>
      <c r="U15" s="17">
        <v>8.0655357861729601E-2</v>
      </c>
      <c r="V15" s="17"/>
      <c r="W15" s="17">
        <v>9.5735337051966393E-2</v>
      </c>
      <c r="X15" s="17">
        <v>5.3179019628140298E-2</v>
      </c>
      <c r="Y15" s="17">
        <v>5.8826706769163802E-2</v>
      </c>
      <c r="Z15" s="17">
        <v>0.23397558640189101</v>
      </c>
      <c r="AA15" s="17">
        <v>3.1529058649750301E-2</v>
      </c>
      <c r="AB15" s="17"/>
      <c r="AC15" s="17">
        <v>9.6547188420574706E-2</v>
      </c>
      <c r="AD15" s="17">
        <v>5.2026453518752097E-2</v>
      </c>
      <c r="AE15" s="17">
        <v>7.2882836276014107E-2</v>
      </c>
    </row>
    <row r="16" spans="2:31" x14ac:dyDescent="0.35">
      <c r="B16" s="18" t="s">
        <v>295</v>
      </c>
      <c r="C16" s="17">
        <v>5.5129789844722603E-2</v>
      </c>
      <c r="D16" s="17">
        <v>6.7721407328647801E-2</v>
      </c>
      <c r="E16" s="17">
        <v>4.3385846851066098E-2</v>
      </c>
      <c r="F16" s="17"/>
      <c r="G16" s="17">
        <v>0.100585612860326</v>
      </c>
      <c r="H16" s="17">
        <v>9.9872281118066994E-2</v>
      </c>
      <c r="I16" s="17">
        <v>5.1807561053302802E-2</v>
      </c>
      <c r="J16" s="17">
        <v>3.0091277501440299E-2</v>
      </c>
      <c r="K16" s="17">
        <v>2.6785714285714302E-2</v>
      </c>
      <c r="L16" s="17">
        <v>4.1657072943620997E-2</v>
      </c>
      <c r="M16" s="17"/>
      <c r="N16" s="17">
        <v>5.1996107490601497E-2</v>
      </c>
      <c r="O16" s="17">
        <v>4.2982728311506201E-2</v>
      </c>
      <c r="P16" s="17">
        <v>7.7321531605684099E-2</v>
      </c>
      <c r="Q16" s="17">
        <v>6.0721273886502898E-2</v>
      </c>
      <c r="R16" s="17"/>
      <c r="S16" s="17">
        <v>6.0562143960868398E-2</v>
      </c>
      <c r="T16" s="17">
        <v>5.1245281862371699E-2</v>
      </c>
      <c r="U16" s="17">
        <v>5.16203848910472E-2</v>
      </c>
      <c r="V16" s="17"/>
      <c r="W16" s="17">
        <v>5.9650082915613203E-2</v>
      </c>
      <c r="X16" s="17">
        <v>7.09597967072821E-2</v>
      </c>
      <c r="Y16" s="17">
        <v>5.5681201749744398E-2</v>
      </c>
      <c r="Z16" s="17">
        <v>0</v>
      </c>
      <c r="AA16" s="17">
        <v>5.2176377027746898E-2</v>
      </c>
      <c r="AB16" s="17"/>
      <c r="AC16" s="17">
        <v>8.2381651074452902E-2</v>
      </c>
      <c r="AD16" s="17">
        <v>6.5312291404042003E-2</v>
      </c>
      <c r="AE16" s="17">
        <v>6.6079973322164406E-2</v>
      </c>
    </row>
    <row r="17" spans="2:31" x14ac:dyDescent="0.35">
      <c r="B17" s="18" t="s">
        <v>294</v>
      </c>
      <c r="C17" s="19">
        <v>5.4471383177708901E-2</v>
      </c>
      <c r="D17" s="19">
        <v>6.0794451853711601E-2</v>
      </c>
      <c r="E17" s="19">
        <v>4.8731007645220099E-2</v>
      </c>
      <c r="F17" s="19"/>
      <c r="G17" s="19">
        <v>9.4609881213544703E-2</v>
      </c>
      <c r="H17" s="19">
        <v>7.1766686200855398E-2</v>
      </c>
      <c r="I17" s="19">
        <v>8.1834447200103702E-2</v>
      </c>
      <c r="J17" s="19">
        <v>2.19846502972601E-2</v>
      </c>
      <c r="K17" s="19">
        <v>2.52833187744172E-2</v>
      </c>
      <c r="L17" s="19">
        <v>4.07120968572907E-2</v>
      </c>
      <c r="M17" s="19"/>
      <c r="N17" s="19">
        <v>5.5217765995841203E-2</v>
      </c>
      <c r="O17" s="19">
        <v>5.7550923903567697E-2</v>
      </c>
      <c r="P17" s="19">
        <v>6.5282161037988201E-2</v>
      </c>
      <c r="Q17" s="19">
        <v>4.4484122288613502E-2</v>
      </c>
      <c r="R17" s="19"/>
      <c r="S17" s="19">
        <v>5.7848374901648403E-2</v>
      </c>
      <c r="T17" s="19">
        <v>4.1415682499213298E-2</v>
      </c>
      <c r="U17" s="19">
        <v>8.5488078344087906E-2</v>
      </c>
      <c r="V17" s="19"/>
      <c r="W17" s="19">
        <v>5.7286400406254698E-2</v>
      </c>
      <c r="X17" s="19">
        <v>4.95765288441734E-2</v>
      </c>
      <c r="Y17" s="19">
        <v>1.6099839259784799E-2</v>
      </c>
      <c r="Z17" s="19">
        <v>0.109198236592727</v>
      </c>
      <c r="AA17" s="19">
        <v>4.7522301791548101E-2</v>
      </c>
      <c r="AB17" s="19"/>
      <c r="AC17" s="19">
        <v>3.9445426854178602E-2</v>
      </c>
      <c r="AD17" s="19">
        <v>5.4018418495225998E-2</v>
      </c>
      <c r="AE17" s="19">
        <v>6.0520234616263401E-2</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E23"/>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305</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299</v>
      </c>
      <c r="C9" s="17">
        <v>0.50149388170229503</v>
      </c>
      <c r="D9" s="17">
        <v>0.453152245152737</v>
      </c>
      <c r="E9" s="17">
        <v>0.54489966348595298</v>
      </c>
      <c r="F9" s="17"/>
      <c r="G9" s="17">
        <v>0.54884987024949705</v>
      </c>
      <c r="H9" s="17">
        <v>0.58077201297770698</v>
      </c>
      <c r="I9" s="17">
        <v>0.577651621401858</v>
      </c>
      <c r="J9" s="17">
        <v>0.46232662874211</v>
      </c>
      <c r="K9" s="17">
        <v>0.430782121018769</v>
      </c>
      <c r="L9" s="17">
        <v>0.444563680180044</v>
      </c>
      <c r="M9" s="17"/>
      <c r="N9" s="17">
        <v>0.51964253561275198</v>
      </c>
      <c r="O9" s="17">
        <v>0.51343000489839297</v>
      </c>
      <c r="P9" s="17">
        <v>0.51058826876951502</v>
      </c>
      <c r="Q9" s="17">
        <v>0.45640373464931799</v>
      </c>
      <c r="R9" s="17"/>
      <c r="S9" s="17">
        <v>0.44572847502632901</v>
      </c>
      <c r="T9" s="17">
        <v>0.52125860657841305</v>
      </c>
      <c r="U9" s="17">
        <v>0.55413426236379804</v>
      </c>
      <c r="V9" s="17"/>
      <c r="W9" s="17">
        <v>0.43387958699761398</v>
      </c>
      <c r="X9" s="17">
        <v>0.57180929289598903</v>
      </c>
      <c r="Y9" s="17">
        <v>0.57135088366725995</v>
      </c>
      <c r="Z9" s="17">
        <v>0.23607277261922099</v>
      </c>
      <c r="AA9" s="17">
        <v>0.53396524414806701</v>
      </c>
      <c r="AB9" s="17"/>
      <c r="AC9" s="17">
        <v>0.44457001799138202</v>
      </c>
      <c r="AD9" s="17">
        <v>0.59936993255011595</v>
      </c>
      <c r="AE9" s="17">
        <v>0.54443060205424798</v>
      </c>
    </row>
    <row r="10" spans="2:31" x14ac:dyDescent="0.35">
      <c r="B10" s="18" t="s">
        <v>300</v>
      </c>
      <c r="C10" s="17">
        <v>0.40526039343034997</v>
      </c>
      <c r="D10" s="17">
        <v>0.39621973546545802</v>
      </c>
      <c r="E10" s="17">
        <v>0.41436963630394003</v>
      </c>
      <c r="F10" s="17"/>
      <c r="G10" s="17">
        <v>0.33358544439794802</v>
      </c>
      <c r="H10" s="17">
        <v>0.36569746446363699</v>
      </c>
      <c r="I10" s="17">
        <v>0.38198386831191899</v>
      </c>
      <c r="J10" s="17">
        <v>0.42431395519796999</v>
      </c>
      <c r="K10" s="17">
        <v>0.45385474734584602</v>
      </c>
      <c r="L10" s="17">
        <v>0.44014511120549199</v>
      </c>
      <c r="M10" s="17"/>
      <c r="N10" s="17">
        <v>0.45551220694730599</v>
      </c>
      <c r="O10" s="17">
        <v>0.37695796505291501</v>
      </c>
      <c r="P10" s="17">
        <v>0.37045916144933</v>
      </c>
      <c r="Q10" s="17">
        <v>0.38487066579274298</v>
      </c>
      <c r="R10" s="17"/>
      <c r="S10" s="17">
        <v>0.41615660797586901</v>
      </c>
      <c r="T10" s="17">
        <v>0.44307387043163898</v>
      </c>
      <c r="U10" s="17">
        <v>0.31671615440469703</v>
      </c>
      <c r="V10" s="17"/>
      <c r="W10" s="17">
        <v>0.42133789137572902</v>
      </c>
      <c r="X10" s="17">
        <v>0.42149190429917999</v>
      </c>
      <c r="Y10" s="17">
        <v>0.40435805864325403</v>
      </c>
      <c r="Z10" s="17">
        <v>0.34015839668924602</v>
      </c>
      <c r="AA10" s="17">
        <v>0.34501153724028699</v>
      </c>
      <c r="AB10" s="17"/>
      <c r="AC10" s="17">
        <v>0.41241137603053402</v>
      </c>
      <c r="AD10" s="17">
        <v>0.425489063540476</v>
      </c>
      <c r="AE10" s="17">
        <v>0.43917162118167402</v>
      </c>
    </row>
    <row r="11" spans="2:31" x14ac:dyDescent="0.35">
      <c r="B11" s="18" t="s">
        <v>298</v>
      </c>
      <c r="C11" s="17">
        <v>0.278522317539527</v>
      </c>
      <c r="D11" s="17">
        <v>0.30352403440825598</v>
      </c>
      <c r="E11" s="17">
        <v>0.25446906152620302</v>
      </c>
      <c r="F11" s="17"/>
      <c r="G11" s="17">
        <v>0.26448636386304403</v>
      </c>
      <c r="H11" s="17">
        <v>0.29409314353272398</v>
      </c>
      <c r="I11" s="17">
        <v>0.27541078739091901</v>
      </c>
      <c r="J11" s="17">
        <v>0.36064336925859503</v>
      </c>
      <c r="K11" s="17">
        <v>0.26485235183454903</v>
      </c>
      <c r="L11" s="17">
        <v>0.24363391651451399</v>
      </c>
      <c r="M11" s="17"/>
      <c r="N11" s="17">
        <v>0.285756293005902</v>
      </c>
      <c r="O11" s="17">
        <v>0.31007819176801998</v>
      </c>
      <c r="P11" s="17">
        <v>0.24071484083500599</v>
      </c>
      <c r="Q11" s="17">
        <v>0.27363324213421403</v>
      </c>
      <c r="R11" s="17"/>
      <c r="S11" s="17">
        <v>0.220127004397594</v>
      </c>
      <c r="T11" s="17">
        <v>0.35819235100082902</v>
      </c>
      <c r="U11" s="17">
        <v>0.237626659092011</v>
      </c>
      <c r="V11" s="17"/>
      <c r="W11" s="17">
        <v>0.25929334809004501</v>
      </c>
      <c r="X11" s="17">
        <v>0.319461163748684</v>
      </c>
      <c r="Y11" s="17">
        <v>0.311591732363869</v>
      </c>
      <c r="Z11" s="17">
        <v>0.19427459065033501</v>
      </c>
      <c r="AA11" s="17">
        <v>0.25177741146520299</v>
      </c>
      <c r="AB11" s="17"/>
      <c r="AC11" s="17">
        <v>0.25791402188359402</v>
      </c>
      <c r="AD11" s="17">
        <v>0.33861968053660202</v>
      </c>
      <c r="AE11" s="17">
        <v>0.357453770041185</v>
      </c>
    </row>
    <row r="12" spans="2:31" ht="29" x14ac:dyDescent="0.35">
      <c r="B12" s="18" t="s">
        <v>296</v>
      </c>
      <c r="C12" s="17">
        <v>0.150808257320623</v>
      </c>
      <c r="D12" s="17">
        <v>0.12061523562237</v>
      </c>
      <c r="E12" s="17">
        <v>0.17869719698525999</v>
      </c>
      <c r="F12" s="17"/>
      <c r="G12" s="17">
        <v>0.30256687446165897</v>
      </c>
      <c r="H12" s="17">
        <v>0.24758901970337099</v>
      </c>
      <c r="I12" s="17">
        <v>0.163549454044014</v>
      </c>
      <c r="J12" s="17">
        <v>8.6704303132097704E-2</v>
      </c>
      <c r="K12" s="17">
        <v>9.4501197755648594E-2</v>
      </c>
      <c r="L12" s="17">
        <v>7.0799207411851903E-2</v>
      </c>
      <c r="M12" s="17"/>
      <c r="N12" s="17">
        <v>0.14559916646005799</v>
      </c>
      <c r="O12" s="17">
        <v>0.186312665204074</v>
      </c>
      <c r="P12" s="17">
        <v>0.156239937638839</v>
      </c>
      <c r="Q12" s="17">
        <v>0.112696343566596</v>
      </c>
      <c r="R12" s="17"/>
      <c r="S12" s="17">
        <v>0.107072234599248</v>
      </c>
      <c r="T12" s="17">
        <v>0.14990005264551001</v>
      </c>
      <c r="U12" s="17">
        <v>0.132373190560863</v>
      </c>
      <c r="V12" s="17"/>
      <c r="W12" s="17">
        <v>0.12446680344868501</v>
      </c>
      <c r="X12" s="17">
        <v>0.15702978194790501</v>
      </c>
      <c r="Y12" s="17">
        <v>0.186637572464737</v>
      </c>
      <c r="Z12" s="17">
        <v>0.109198236592727</v>
      </c>
      <c r="AA12" s="17">
        <v>0.14972786661954501</v>
      </c>
      <c r="AB12" s="17"/>
      <c r="AC12" s="17">
        <v>0.15248972187242399</v>
      </c>
      <c r="AD12" s="17">
        <v>0.15130064763031101</v>
      </c>
      <c r="AE12" s="17">
        <v>0.20673515084456701</v>
      </c>
    </row>
    <row r="13" spans="2:31" x14ac:dyDescent="0.35">
      <c r="B13" s="18" t="s">
        <v>293</v>
      </c>
      <c r="C13" s="17">
        <v>0.126150789595567</v>
      </c>
      <c r="D13" s="17">
        <v>0.182621349060136</v>
      </c>
      <c r="E13" s="17">
        <v>7.1046382328831606E-2</v>
      </c>
      <c r="F13" s="17"/>
      <c r="G13" s="17">
        <v>0.12207062947525101</v>
      </c>
      <c r="H13" s="17">
        <v>0.13650697367240799</v>
      </c>
      <c r="I13" s="17">
        <v>0.107797947904852</v>
      </c>
      <c r="J13" s="17">
        <v>7.74448763067032E-2</v>
      </c>
      <c r="K13" s="17">
        <v>0.12057861510532</v>
      </c>
      <c r="L13" s="17">
        <v>0.17283470910266199</v>
      </c>
      <c r="M13" s="17"/>
      <c r="N13" s="17">
        <v>0.13288880654253801</v>
      </c>
      <c r="O13" s="17">
        <v>0.143485923540418</v>
      </c>
      <c r="P13" s="17">
        <v>0.121332565733027</v>
      </c>
      <c r="Q13" s="17">
        <v>9.5824184961583694E-2</v>
      </c>
      <c r="R13" s="17"/>
      <c r="S13" s="17">
        <v>0.15005023661514499</v>
      </c>
      <c r="T13" s="17">
        <v>0.119201020508283</v>
      </c>
      <c r="U13" s="17">
        <v>0.11515767344121</v>
      </c>
      <c r="V13" s="17"/>
      <c r="W13" s="17">
        <v>0.18621366781846199</v>
      </c>
      <c r="X13" s="17">
        <v>0.116322282235315</v>
      </c>
      <c r="Y13" s="17">
        <v>0.10837167100320901</v>
      </c>
      <c r="Z13" s="17">
        <v>0.12342181118580201</v>
      </c>
      <c r="AA13" s="17">
        <v>7.0842192541579002E-2</v>
      </c>
      <c r="AB13" s="17"/>
      <c r="AC13" s="17">
        <v>0.18616177170172599</v>
      </c>
      <c r="AD13" s="17">
        <v>0.11060342669084799</v>
      </c>
      <c r="AE13" s="17">
        <v>0.192957694538788</v>
      </c>
    </row>
    <row r="14" spans="2:31" x14ac:dyDescent="0.35">
      <c r="B14" s="18" t="s">
        <v>297</v>
      </c>
      <c r="C14" s="17">
        <v>0.114123236840731</v>
      </c>
      <c r="D14" s="17">
        <v>0.15805962021995501</v>
      </c>
      <c r="E14" s="17">
        <v>7.2686029266043103E-2</v>
      </c>
      <c r="F14" s="17"/>
      <c r="G14" s="17">
        <v>8.6216239594564897E-2</v>
      </c>
      <c r="H14" s="17">
        <v>0.10271531366377699</v>
      </c>
      <c r="I14" s="17">
        <v>9.7340883409236606E-2</v>
      </c>
      <c r="J14" s="17">
        <v>9.8380459708501303E-2</v>
      </c>
      <c r="K14" s="17">
        <v>0.117573824082726</v>
      </c>
      <c r="L14" s="17">
        <v>0.16042187444630601</v>
      </c>
      <c r="M14" s="17"/>
      <c r="N14" s="17">
        <v>0.13643854263546601</v>
      </c>
      <c r="O14" s="17">
        <v>0.131852234607959</v>
      </c>
      <c r="P14" s="17">
        <v>8.2621006311577802E-2</v>
      </c>
      <c r="Q14" s="17">
        <v>8.8322568263451695E-2</v>
      </c>
      <c r="R14" s="17"/>
      <c r="S14" s="17">
        <v>0.121040904173776</v>
      </c>
      <c r="T14" s="17">
        <v>0.123332070915048</v>
      </c>
      <c r="U14" s="17">
        <v>9.7152448524992205E-2</v>
      </c>
      <c r="V14" s="17"/>
      <c r="W14" s="17">
        <v>0.12134567427816299</v>
      </c>
      <c r="X14" s="17">
        <v>0.118501851438839</v>
      </c>
      <c r="Y14" s="17">
        <v>0.19972027561705599</v>
      </c>
      <c r="Z14" s="17">
        <v>0.41028690369242699</v>
      </c>
      <c r="AA14" s="17">
        <v>5.9583574539757399E-2</v>
      </c>
      <c r="AB14" s="17"/>
      <c r="AC14" s="17">
        <v>0.13201174758341</v>
      </c>
      <c r="AD14" s="17">
        <v>8.8024292796579903E-2</v>
      </c>
      <c r="AE14" s="17">
        <v>0.19586930291355101</v>
      </c>
    </row>
    <row r="15" spans="2:31" x14ac:dyDescent="0.35">
      <c r="B15" s="18" t="s">
        <v>96</v>
      </c>
      <c r="C15" s="17">
        <v>0.11332230019613999</v>
      </c>
      <c r="D15" s="17">
        <v>8.9651170414751596E-2</v>
      </c>
      <c r="E15" s="17">
        <v>0.136671660573076</v>
      </c>
      <c r="F15" s="17"/>
      <c r="G15" s="17">
        <v>0.104005347967476</v>
      </c>
      <c r="H15" s="17">
        <v>8.0133418568041806E-2</v>
      </c>
      <c r="I15" s="17">
        <v>0.122079517130133</v>
      </c>
      <c r="J15" s="17">
        <v>0.13067360372661799</v>
      </c>
      <c r="K15" s="17">
        <v>0.13242617591727401</v>
      </c>
      <c r="L15" s="17">
        <v>0.104462014673667</v>
      </c>
      <c r="M15" s="17"/>
      <c r="N15" s="17">
        <v>8.3683010106757105E-2</v>
      </c>
      <c r="O15" s="17">
        <v>7.6932617868762404E-2</v>
      </c>
      <c r="P15" s="17">
        <v>0.115671926614906</v>
      </c>
      <c r="Q15" s="17">
        <v>0.184949759846391</v>
      </c>
      <c r="R15" s="17"/>
      <c r="S15" s="17">
        <v>8.5753174540971699E-2</v>
      </c>
      <c r="T15" s="17">
        <v>0.116431305540362</v>
      </c>
      <c r="U15" s="17">
        <v>0.137673522923422</v>
      </c>
      <c r="V15" s="17"/>
      <c r="W15" s="17">
        <v>9.0203596265517702E-2</v>
      </c>
      <c r="X15" s="17">
        <v>0.110058743541724</v>
      </c>
      <c r="Y15" s="17">
        <v>4.2784949091721598E-2</v>
      </c>
      <c r="Z15" s="17">
        <v>0.124777349809164</v>
      </c>
      <c r="AA15" s="17">
        <v>0.16859781193991799</v>
      </c>
      <c r="AB15" s="17"/>
      <c r="AC15" s="17">
        <v>8.6090933053305202E-2</v>
      </c>
      <c r="AD15" s="17">
        <v>9.7138206325553103E-2</v>
      </c>
      <c r="AE15" s="17">
        <v>4.4366629031257598E-2</v>
      </c>
    </row>
    <row r="16" spans="2:31" ht="29" x14ac:dyDescent="0.35">
      <c r="B16" s="18" t="s">
        <v>304</v>
      </c>
      <c r="C16" s="17">
        <v>7.9316390210202301E-2</v>
      </c>
      <c r="D16" s="17">
        <v>9.49617064759542E-2</v>
      </c>
      <c r="E16" s="17">
        <v>6.4787729869138999E-2</v>
      </c>
      <c r="F16" s="17"/>
      <c r="G16" s="17">
        <v>0</v>
      </c>
      <c r="H16" s="17">
        <v>4.7844457467236902E-2</v>
      </c>
      <c r="I16" s="17">
        <v>6.0053772293601801E-2</v>
      </c>
      <c r="J16" s="17">
        <v>0.109789886687696</v>
      </c>
      <c r="K16" s="17">
        <v>0.117573824082726</v>
      </c>
      <c r="L16" s="17">
        <v>0.113401256441803</v>
      </c>
      <c r="M16" s="17"/>
      <c r="N16" s="17">
        <v>7.0074793478389796E-2</v>
      </c>
      <c r="O16" s="17">
        <v>9.9033919886325303E-2</v>
      </c>
      <c r="P16" s="17">
        <v>6.3045623808709095E-2</v>
      </c>
      <c r="Q16" s="17">
        <v>8.6965765142655596E-2</v>
      </c>
      <c r="R16" s="17"/>
      <c r="S16" s="17">
        <v>0.13107874227639901</v>
      </c>
      <c r="T16" s="17">
        <v>6.1025983660971297E-2</v>
      </c>
      <c r="U16" s="17">
        <v>5.9321968506143997E-2</v>
      </c>
      <c r="V16" s="17"/>
      <c r="W16" s="17">
        <v>0.11094826542262599</v>
      </c>
      <c r="X16" s="17">
        <v>5.7394794055530399E-2</v>
      </c>
      <c r="Y16" s="17">
        <v>7.6254610540893705E-2</v>
      </c>
      <c r="Z16" s="17">
        <v>0.12342181118580201</v>
      </c>
      <c r="AA16" s="17">
        <v>7.8162930941074502E-2</v>
      </c>
      <c r="AB16" s="17"/>
      <c r="AC16" s="17">
        <v>7.7742055131246907E-2</v>
      </c>
      <c r="AD16" s="17">
        <v>4.8649439377248603E-2</v>
      </c>
      <c r="AE16" s="17">
        <v>9.1884430226670796E-2</v>
      </c>
    </row>
    <row r="17" spans="2:31" x14ac:dyDescent="0.35">
      <c r="B17" s="18" t="s">
        <v>294</v>
      </c>
      <c r="C17" s="17">
        <v>4.7975377424315797E-2</v>
      </c>
      <c r="D17" s="17">
        <v>6.6872030288965906E-2</v>
      </c>
      <c r="E17" s="17">
        <v>3.01471031203751E-2</v>
      </c>
      <c r="F17" s="17"/>
      <c r="G17" s="17">
        <v>8.6216239594564897E-2</v>
      </c>
      <c r="H17" s="17">
        <v>6.0556921287959302E-2</v>
      </c>
      <c r="I17" s="17">
        <v>3.7287111115634902E-2</v>
      </c>
      <c r="J17" s="17">
        <v>5.2075927798700399E-2</v>
      </c>
      <c r="K17" s="17">
        <v>2.6785714285714302E-2</v>
      </c>
      <c r="L17" s="17">
        <v>4.1657072943620997E-2</v>
      </c>
      <c r="M17" s="17"/>
      <c r="N17" s="17">
        <v>5.2822021178255199E-2</v>
      </c>
      <c r="O17" s="17">
        <v>3.7860903994274803E-2</v>
      </c>
      <c r="P17" s="17">
        <v>5.4407393112887101E-2</v>
      </c>
      <c r="Q17" s="17">
        <v>5.0209855396368297E-2</v>
      </c>
      <c r="R17" s="17"/>
      <c r="S17" s="17">
        <v>6.6788419346370503E-2</v>
      </c>
      <c r="T17" s="17">
        <v>4.3265931197930999E-2</v>
      </c>
      <c r="U17" s="17">
        <v>4.1848924858927702E-2</v>
      </c>
      <c r="V17" s="17"/>
      <c r="W17" s="17">
        <v>4.32863567157135E-2</v>
      </c>
      <c r="X17" s="17">
        <v>4.9376197364048101E-2</v>
      </c>
      <c r="Y17" s="17">
        <v>7.05842409379666E-2</v>
      </c>
      <c r="Z17" s="17">
        <v>0.30244420572306102</v>
      </c>
      <c r="AA17" s="17">
        <v>7.3665203159696997E-3</v>
      </c>
      <c r="AB17" s="17"/>
      <c r="AC17" s="17">
        <v>4.9802524686332797E-2</v>
      </c>
      <c r="AD17" s="17">
        <v>3.4519816872026599E-2</v>
      </c>
      <c r="AE17" s="17">
        <v>4.7895504213794703E-2</v>
      </c>
    </row>
    <row r="18" spans="2:31" x14ac:dyDescent="0.35">
      <c r="B18" s="18" t="s">
        <v>295</v>
      </c>
      <c r="C18" s="19">
        <v>4.18901246876019E-2</v>
      </c>
      <c r="D18" s="19">
        <v>5.9095697774347797E-2</v>
      </c>
      <c r="E18" s="19">
        <v>2.5646816235696802E-2</v>
      </c>
      <c r="F18" s="19"/>
      <c r="G18" s="19">
        <v>0.101725524562709</v>
      </c>
      <c r="H18" s="19">
        <v>5.0687490012946701E-2</v>
      </c>
      <c r="I18" s="19">
        <v>4.14699369138809E-2</v>
      </c>
      <c r="J18" s="19">
        <v>2.4319881612540801E-2</v>
      </c>
      <c r="K18" s="19">
        <v>2.6077417349671301E-2</v>
      </c>
      <c r="L18" s="19">
        <v>2.3037820959086099E-2</v>
      </c>
      <c r="M18" s="19"/>
      <c r="N18" s="19">
        <v>3.3206259762462997E-2</v>
      </c>
      <c r="O18" s="19">
        <v>4.7988240112340402E-2</v>
      </c>
      <c r="P18" s="19">
        <v>4.6557713784806803E-2</v>
      </c>
      <c r="Q18" s="19">
        <v>4.69749881746176E-2</v>
      </c>
      <c r="R18" s="19"/>
      <c r="S18" s="19">
        <v>5.6185730028002E-2</v>
      </c>
      <c r="T18" s="19">
        <v>2.63543138830808E-2</v>
      </c>
      <c r="U18" s="19">
        <v>3.5875382909251102E-2</v>
      </c>
      <c r="V18" s="19"/>
      <c r="W18" s="19">
        <v>5.7704601825567602E-2</v>
      </c>
      <c r="X18" s="19">
        <v>3.5647056428437698E-2</v>
      </c>
      <c r="Y18" s="19">
        <v>1.40896890283667E-2</v>
      </c>
      <c r="Z18" s="19">
        <v>0.21361077776611301</v>
      </c>
      <c r="AA18" s="19">
        <v>2.5535867106218298E-2</v>
      </c>
      <c r="AB18" s="19"/>
      <c r="AC18" s="19">
        <v>5.3819804597916E-2</v>
      </c>
      <c r="AD18" s="19">
        <v>3.6106542370280797E-2</v>
      </c>
      <c r="AE18" s="19">
        <v>2.55422977049653E-2</v>
      </c>
    </row>
    <row r="19" spans="2:31" x14ac:dyDescent="0.35">
      <c r="B19" s="16"/>
    </row>
    <row r="20" spans="2:31" x14ac:dyDescent="0.35">
      <c r="B20" t="s">
        <v>61</v>
      </c>
    </row>
    <row r="21" spans="2:31" x14ac:dyDescent="0.35">
      <c r="B21" t="s">
        <v>62</v>
      </c>
    </row>
    <row r="23" spans="2:31" x14ac:dyDescent="0.35">
      <c r="B23"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306</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294</v>
      </c>
      <c r="C9" s="17">
        <v>0.46944272918923302</v>
      </c>
      <c r="D9" s="17">
        <v>0.52315363176681695</v>
      </c>
      <c r="E9" s="17">
        <v>0.414859182569143</v>
      </c>
      <c r="F9" s="17"/>
      <c r="G9" s="17">
        <v>0.41496586404811497</v>
      </c>
      <c r="H9" s="17">
        <v>0.35292185582436097</v>
      </c>
      <c r="I9" s="17">
        <v>0.44523448013230199</v>
      </c>
      <c r="J9" s="17">
        <v>0.47633801663379499</v>
      </c>
      <c r="K9" s="17">
        <v>0.48886073612408898</v>
      </c>
      <c r="L9" s="17">
        <v>0.57763126851174595</v>
      </c>
      <c r="M9" s="17"/>
      <c r="N9" s="17">
        <v>0.49742778701149898</v>
      </c>
      <c r="O9" s="17">
        <v>0.48024700132973103</v>
      </c>
      <c r="P9" s="17">
        <v>0.42636208680624199</v>
      </c>
      <c r="Q9" s="17">
        <v>0.4419667867632</v>
      </c>
      <c r="R9" s="17"/>
      <c r="S9" s="17">
        <v>0.43056467604933202</v>
      </c>
      <c r="T9" s="17">
        <v>0.526904347236685</v>
      </c>
      <c r="U9" s="17">
        <v>0.43784715415737901</v>
      </c>
      <c r="V9" s="17"/>
      <c r="W9" s="17">
        <v>0.48292926642133799</v>
      </c>
      <c r="X9" s="17">
        <v>0.46543451952154102</v>
      </c>
      <c r="Y9" s="17">
        <v>0.52727605144457601</v>
      </c>
      <c r="Z9" s="17">
        <v>0.31769640183613701</v>
      </c>
      <c r="AA9" s="17">
        <v>0.43500523118055101</v>
      </c>
      <c r="AB9" s="17"/>
      <c r="AC9" s="17">
        <v>0.50964887196333597</v>
      </c>
      <c r="AD9" s="17">
        <v>0.47721420341422099</v>
      </c>
      <c r="AE9" s="17">
        <v>0.461246026025046</v>
      </c>
    </row>
    <row r="10" spans="2:31" x14ac:dyDescent="0.35">
      <c r="B10" s="18" t="s">
        <v>293</v>
      </c>
      <c r="C10" s="17">
        <v>0.43663626750559698</v>
      </c>
      <c r="D10" s="17">
        <v>0.39628608737323801</v>
      </c>
      <c r="E10" s="17">
        <v>0.47786509847724701</v>
      </c>
      <c r="F10" s="17"/>
      <c r="G10" s="17">
        <v>0.39595246009222701</v>
      </c>
      <c r="H10" s="17">
        <v>0.43043775193518902</v>
      </c>
      <c r="I10" s="17">
        <v>0.45225582438875001</v>
      </c>
      <c r="J10" s="17">
        <v>0.48656501191892298</v>
      </c>
      <c r="K10" s="17">
        <v>0.43299281346610902</v>
      </c>
      <c r="L10" s="17">
        <v>0.42688940428183902</v>
      </c>
      <c r="M10" s="17"/>
      <c r="N10" s="17">
        <v>0.460744154949558</v>
      </c>
      <c r="O10" s="17">
        <v>0.42078511795492302</v>
      </c>
      <c r="P10" s="17">
        <v>0.426025369407806</v>
      </c>
      <c r="Q10" s="17">
        <v>0.44387246386844598</v>
      </c>
      <c r="R10" s="17"/>
      <c r="S10" s="17">
        <v>0.43226028790726101</v>
      </c>
      <c r="T10" s="17">
        <v>0.464497102866676</v>
      </c>
      <c r="U10" s="17">
        <v>0.40187442536676998</v>
      </c>
      <c r="V10" s="17"/>
      <c r="W10" s="17">
        <v>0.41818095353617402</v>
      </c>
      <c r="X10" s="17">
        <v>0.42992201820237702</v>
      </c>
      <c r="Y10" s="17">
        <v>0.478992618166037</v>
      </c>
      <c r="Z10" s="17">
        <v>0.80708094797302699</v>
      </c>
      <c r="AA10" s="17">
        <v>0.41947447738476401</v>
      </c>
      <c r="AB10" s="17"/>
      <c r="AC10" s="17">
        <v>0.40134610958518202</v>
      </c>
      <c r="AD10" s="17">
        <v>0.41677289870224898</v>
      </c>
      <c r="AE10" s="17">
        <v>0.48767236948376003</v>
      </c>
    </row>
    <row r="11" spans="2:31" x14ac:dyDescent="0.35">
      <c r="B11" s="18" t="s">
        <v>295</v>
      </c>
      <c r="C11" s="17">
        <v>0.40137055550554201</v>
      </c>
      <c r="D11" s="17">
        <v>0.44159355025334501</v>
      </c>
      <c r="E11" s="17">
        <v>0.35931404084233998</v>
      </c>
      <c r="F11" s="17"/>
      <c r="G11" s="17">
        <v>0.32646980104878298</v>
      </c>
      <c r="H11" s="17">
        <v>0.31494682963213699</v>
      </c>
      <c r="I11" s="17">
        <v>0.35625924831955802</v>
      </c>
      <c r="J11" s="17">
        <v>0.43924104518651202</v>
      </c>
      <c r="K11" s="17">
        <v>0.42273344980466299</v>
      </c>
      <c r="L11" s="17">
        <v>0.50126430840094505</v>
      </c>
      <c r="M11" s="17"/>
      <c r="N11" s="17">
        <v>0.42752368917424199</v>
      </c>
      <c r="O11" s="17">
        <v>0.40928973801776902</v>
      </c>
      <c r="P11" s="17">
        <v>0.31366594870233999</v>
      </c>
      <c r="Q11" s="17">
        <v>0.41149779743614801</v>
      </c>
      <c r="R11" s="17"/>
      <c r="S11" s="17">
        <v>0.40031260853031098</v>
      </c>
      <c r="T11" s="17">
        <v>0.461579028132587</v>
      </c>
      <c r="U11" s="17">
        <v>0.28177080240364699</v>
      </c>
      <c r="V11" s="17"/>
      <c r="W11" s="17">
        <v>0.39566990328848001</v>
      </c>
      <c r="X11" s="17">
        <v>0.44736963819255499</v>
      </c>
      <c r="Y11" s="17">
        <v>0.46157722955136399</v>
      </c>
      <c r="Z11" s="17">
        <v>0.57413398309113595</v>
      </c>
      <c r="AA11" s="17">
        <v>0.30245870661657398</v>
      </c>
      <c r="AB11" s="17"/>
      <c r="AC11" s="17">
        <v>0.384460540821632</v>
      </c>
      <c r="AD11" s="17">
        <v>0.40773722885987002</v>
      </c>
      <c r="AE11" s="17">
        <v>0.48083161795475299</v>
      </c>
    </row>
    <row r="12" spans="2:31" x14ac:dyDescent="0.35">
      <c r="B12" s="18" t="s">
        <v>297</v>
      </c>
      <c r="C12" s="17">
        <v>0.20002709264379401</v>
      </c>
      <c r="D12" s="17">
        <v>0.17007892507099701</v>
      </c>
      <c r="E12" s="17">
        <v>0.22624423982151401</v>
      </c>
      <c r="F12" s="17"/>
      <c r="G12" s="17">
        <v>0.30498478443385801</v>
      </c>
      <c r="H12" s="17">
        <v>0.22650982351546201</v>
      </c>
      <c r="I12" s="17">
        <v>0.17290109191197101</v>
      </c>
      <c r="J12" s="17">
        <v>0.213623146325012</v>
      </c>
      <c r="K12" s="17">
        <v>0.162839176522415</v>
      </c>
      <c r="L12" s="17">
        <v>0.16473833960182299</v>
      </c>
      <c r="M12" s="17"/>
      <c r="N12" s="17">
        <v>0.18157150339155601</v>
      </c>
      <c r="O12" s="17">
        <v>0.24297547894660901</v>
      </c>
      <c r="P12" s="17">
        <v>0.202727000646373</v>
      </c>
      <c r="Q12" s="17">
        <v>0.178509358874196</v>
      </c>
      <c r="R12" s="17"/>
      <c r="S12" s="17">
        <v>0.23321777646764899</v>
      </c>
      <c r="T12" s="17">
        <v>0.16187555431233699</v>
      </c>
      <c r="U12" s="17">
        <v>0.182181532169572</v>
      </c>
      <c r="V12" s="17"/>
      <c r="W12" s="17">
        <v>0.20605072467581201</v>
      </c>
      <c r="X12" s="17">
        <v>0.19791684394713099</v>
      </c>
      <c r="Y12" s="17">
        <v>0.11013498081424</v>
      </c>
      <c r="Z12" s="17">
        <v>0.201163915006903</v>
      </c>
      <c r="AA12" s="17">
        <v>0.18348013634064</v>
      </c>
      <c r="AB12" s="17"/>
      <c r="AC12" s="17">
        <v>0.19218069976507099</v>
      </c>
      <c r="AD12" s="17">
        <v>0.19116584080563301</v>
      </c>
      <c r="AE12" s="17">
        <v>0.15565093912202699</v>
      </c>
    </row>
    <row r="13" spans="2:31" ht="29" x14ac:dyDescent="0.35">
      <c r="B13" s="18" t="s">
        <v>296</v>
      </c>
      <c r="C13" s="17">
        <v>0.15286531527732899</v>
      </c>
      <c r="D13" s="17">
        <v>0.16946671741306499</v>
      </c>
      <c r="E13" s="17">
        <v>0.13785152450244501</v>
      </c>
      <c r="F13" s="17"/>
      <c r="G13" s="17">
        <v>9.5749792915928306E-2</v>
      </c>
      <c r="H13" s="17">
        <v>0.119611143668092</v>
      </c>
      <c r="I13" s="17">
        <v>0.13671940742399399</v>
      </c>
      <c r="J13" s="17">
        <v>0.12366790978077601</v>
      </c>
      <c r="K13" s="17">
        <v>0.1532023081578</v>
      </c>
      <c r="L13" s="17">
        <v>0.24268894042818401</v>
      </c>
      <c r="M13" s="17"/>
      <c r="N13" s="17">
        <v>0.16953172717488099</v>
      </c>
      <c r="O13" s="17">
        <v>0.124639764003124</v>
      </c>
      <c r="P13" s="17">
        <v>0.18679881405676299</v>
      </c>
      <c r="Q13" s="17">
        <v>0.13841695100759499</v>
      </c>
      <c r="R13" s="17"/>
      <c r="S13" s="17">
        <v>0.193544672719769</v>
      </c>
      <c r="T13" s="17">
        <v>0.13603322272656901</v>
      </c>
      <c r="U13" s="17">
        <v>0.15659694333626401</v>
      </c>
      <c r="V13" s="17"/>
      <c r="W13" s="17">
        <v>0.17215422253813401</v>
      </c>
      <c r="X13" s="17">
        <v>0.15478862361374299</v>
      </c>
      <c r="Y13" s="17">
        <v>9.1369750422224005E-2</v>
      </c>
      <c r="Z13" s="17">
        <v>0.33567705032855299</v>
      </c>
      <c r="AA13" s="17">
        <v>0.11991951608811099</v>
      </c>
      <c r="AB13" s="17"/>
      <c r="AC13" s="17">
        <v>0.17848262129556</v>
      </c>
      <c r="AD13" s="17">
        <v>0.13899663408004401</v>
      </c>
      <c r="AE13" s="17">
        <v>0.16754962234413601</v>
      </c>
    </row>
    <row r="14" spans="2:31" x14ac:dyDescent="0.35">
      <c r="B14" s="18" t="s">
        <v>96</v>
      </c>
      <c r="C14" s="17">
        <v>0.12582381373537299</v>
      </c>
      <c r="D14" s="17">
        <v>9.9120844177346401E-2</v>
      </c>
      <c r="E14" s="17">
        <v>0.152152001272645</v>
      </c>
      <c r="F14" s="17"/>
      <c r="G14" s="17">
        <v>0.13630191617358001</v>
      </c>
      <c r="H14" s="17">
        <v>0.10689867984737</v>
      </c>
      <c r="I14" s="17">
        <v>0.15001499037781099</v>
      </c>
      <c r="J14" s="17">
        <v>0.14688685813497801</v>
      </c>
      <c r="K14" s="17">
        <v>0.13613926387591099</v>
      </c>
      <c r="L14" s="17">
        <v>8.7630611042759696E-2</v>
      </c>
      <c r="M14" s="17"/>
      <c r="N14" s="17">
        <v>7.4959783023171703E-2</v>
      </c>
      <c r="O14" s="17">
        <v>0.117986018779056</v>
      </c>
      <c r="P14" s="17">
        <v>0.16407562259077599</v>
      </c>
      <c r="Q14" s="17">
        <v>0.18100884841856599</v>
      </c>
      <c r="R14" s="17"/>
      <c r="S14" s="17">
        <v>0.11386490225538499</v>
      </c>
      <c r="T14" s="17">
        <v>0.101701817495137</v>
      </c>
      <c r="U14" s="17">
        <v>0.189001420097302</v>
      </c>
      <c r="V14" s="17"/>
      <c r="W14" s="17">
        <v>0.12609399264108001</v>
      </c>
      <c r="X14" s="17">
        <v>0.10717725286454</v>
      </c>
      <c r="Y14" s="17">
        <v>2.8695260063354901E-2</v>
      </c>
      <c r="Z14" s="17">
        <v>0</v>
      </c>
      <c r="AA14" s="17">
        <v>0.21392096521692899</v>
      </c>
      <c r="AB14" s="17"/>
      <c r="AC14" s="17">
        <v>0.10365149614088801</v>
      </c>
      <c r="AD14" s="17">
        <v>0.119769725713724</v>
      </c>
      <c r="AE14" s="17">
        <v>1.42262936178221E-2</v>
      </c>
    </row>
    <row r="15" spans="2:31" x14ac:dyDescent="0.35">
      <c r="B15" s="18" t="s">
        <v>298</v>
      </c>
      <c r="C15" s="17">
        <v>9.0416049976453E-2</v>
      </c>
      <c r="D15" s="17">
        <v>0.105582032605557</v>
      </c>
      <c r="E15" s="17">
        <v>7.6411820156922897E-2</v>
      </c>
      <c r="F15" s="17"/>
      <c r="G15" s="17">
        <v>0.11609489782847</v>
      </c>
      <c r="H15" s="17">
        <v>7.1766686200855398E-2</v>
      </c>
      <c r="I15" s="17">
        <v>6.1039758565066701E-2</v>
      </c>
      <c r="J15" s="17">
        <v>8.3268138558478894E-2</v>
      </c>
      <c r="K15" s="17">
        <v>7.4433362451165594E-2</v>
      </c>
      <c r="L15" s="17">
        <v>0.130232660072711</v>
      </c>
      <c r="M15" s="17"/>
      <c r="N15" s="17">
        <v>9.7656237644016097E-2</v>
      </c>
      <c r="O15" s="17">
        <v>8.9877262609366099E-2</v>
      </c>
      <c r="P15" s="17">
        <v>8.5978997841385699E-2</v>
      </c>
      <c r="Q15" s="17">
        <v>8.2069310597364706E-2</v>
      </c>
      <c r="R15" s="17"/>
      <c r="S15" s="17">
        <v>0.14384403352790001</v>
      </c>
      <c r="T15" s="17">
        <v>6.2587787955363697E-2</v>
      </c>
      <c r="U15" s="17">
        <v>5.6465442573565103E-2</v>
      </c>
      <c r="V15" s="17"/>
      <c r="W15" s="17">
        <v>0.14080744187587599</v>
      </c>
      <c r="X15" s="17">
        <v>7.5962344132063306E-2</v>
      </c>
      <c r="Y15" s="17">
        <v>0.104130207284114</v>
      </c>
      <c r="Z15" s="17">
        <v>8.8833427956948902E-2</v>
      </c>
      <c r="AA15" s="17">
        <v>3.2059123432306498E-2</v>
      </c>
      <c r="AB15" s="17"/>
      <c r="AC15" s="17">
        <v>0.120583553885891</v>
      </c>
      <c r="AD15" s="17">
        <v>6.6826471420775996E-2</v>
      </c>
      <c r="AE15" s="17">
        <v>6.58024905007914E-2</v>
      </c>
    </row>
    <row r="16" spans="2:31" x14ac:dyDescent="0.35">
      <c r="B16" s="18" t="s">
        <v>300</v>
      </c>
      <c r="C16" s="17">
        <v>6.9624324585233099E-2</v>
      </c>
      <c r="D16" s="17">
        <v>8.96473463586967E-2</v>
      </c>
      <c r="E16" s="17">
        <v>5.0843502982972702E-2</v>
      </c>
      <c r="F16" s="17"/>
      <c r="G16" s="17">
        <v>8.6216239594564897E-2</v>
      </c>
      <c r="H16" s="17">
        <v>0.126637542397395</v>
      </c>
      <c r="I16" s="17">
        <v>9.5249470510113607E-2</v>
      </c>
      <c r="J16" s="17">
        <v>2.4319881612540801E-2</v>
      </c>
      <c r="K16" s="17">
        <v>4.1723867759474099E-2</v>
      </c>
      <c r="L16" s="17">
        <v>5.4069907599977603E-2</v>
      </c>
      <c r="M16" s="17"/>
      <c r="N16" s="17">
        <v>7.6590178437740394E-2</v>
      </c>
      <c r="O16" s="17">
        <v>6.3735899216261702E-2</v>
      </c>
      <c r="P16" s="17">
        <v>8.9029832431037403E-2</v>
      </c>
      <c r="Q16" s="17">
        <v>4.8912309527766498E-2</v>
      </c>
      <c r="R16" s="17"/>
      <c r="S16" s="17">
        <v>8.2140516455138493E-2</v>
      </c>
      <c r="T16" s="17">
        <v>5.5956740169220399E-2</v>
      </c>
      <c r="U16" s="17">
        <v>7.3032145103472196E-2</v>
      </c>
      <c r="V16" s="17"/>
      <c r="W16" s="17">
        <v>7.1011295341391098E-2</v>
      </c>
      <c r="X16" s="17">
        <v>7.2797858898964493E-2</v>
      </c>
      <c r="Y16" s="17">
        <v>3.6458197898765303E-2</v>
      </c>
      <c r="Z16" s="17">
        <v>0.30244420572306102</v>
      </c>
      <c r="AA16" s="17">
        <v>6.6420682333315398E-2</v>
      </c>
      <c r="AB16" s="17"/>
      <c r="AC16" s="17">
        <v>7.0139824532517103E-2</v>
      </c>
      <c r="AD16" s="17">
        <v>7.0823173082112903E-2</v>
      </c>
      <c r="AE16" s="17">
        <v>9.1344788205756797E-2</v>
      </c>
    </row>
    <row r="17" spans="2:31" x14ac:dyDescent="0.35">
      <c r="B17" s="18" t="s">
        <v>299</v>
      </c>
      <c r="C17" s="19">
        <v>4.7002535198812298E-2</v>
      </c>
      <c r="D17" s="19">
        <v>7.1494023904211307E-2</v>
      </c>
      <c r="E17" s="19">
        <v>2.38067802468526E-2</v>
      </c>
      <c r="F17" s="19"/>
      <c r="G17" s="19">
        <v>5.9895403035241997E-2</v>
      </c>
      <c r="H17" s="19">
        <v>6.4740287471552499E-2</v>
      </c>
      <c r="I17" s="19">
        <v>4.6638748983591799E-2</v>
      </c>
      <c r="J17" s="19">
        <v>5.7847323687599997E-2</v>
      </c>
      <c r="K17" s="19">
        <v>2.9790505308308499E-2</v>
      </c>
      <c r="L17" s="19">
        <v>3.72385039690699E-2</v>
      </c>
      <c r="M17" s="19"/>
      <c r="N17" s="19">
        <v>5.9833621509100599E-2</v>
      </c>
      <c r="O17" s="19">
        <v>6.1885861598846202E-2</v>
      </c>
      <c r="P17" s="19">
        <v>3.3481217853200303E-2</v>
      </c>
      <c r="Q17" s="19">
        <v>2.21067053263658E-2</v>
      </c>
      <c r="R17" s="19"/>
      <c r="S17" s="19">
        <v>5.9340617705127698E-2</v>
      </c>
      <c r="T17" s="19">
        <v>3.7737900178041899E-2</v>
      </c>
      <c r="U17" s="19">
        <v>6.0811706753226599E-2</v>
      </c>
      <c r="V17" s="19"/>
      <c r="W17" s="19">
        <v>6.0826644929292503E-2</v>
      </c>
      <c r="X17" s="19">
        <v>3.92281344328054E-2</v>
      </c>
      <c r="Y17" s="19">
        <v>6.6266472321896502E-2</v>
      </c>
      <c r="Z17" s="19">
        <v>0.124777349809164</v>
      </c>
      <c r="AA17" s="19">
        <v>2.5535867106218298E-2</v>
      </c>
      <c r="AB17" s="19"/>
      <c r="AC17" s="19">
        <v>3.7757011147251697E-2</v>
      </c>
      <c r="AD17" s="19">
        <v>3.4930491166649501E-2</v>
      </c>
      <c r="AE17" s="19">
        <v>6.2121797831616803E-2</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E23"/>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308</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299</v>
      </c>
      <c r="C9" s="17">
        <v>0.50029799604432201</v>
      </c>
      <c r="D9" s="17">
        <v>0.46189683292102102</v>
      </c>
      <c r="E9" s="17">
        <v>0.53417037350581198</v>
      </c>
      <c r="F9" s="17"/>
      <c r="G9" s="17">
        <v>0.53575849525355101</v>
      </c>
      <c r="H9" s="17">
        <v>0.57240528061051998</v>
      </c>
      <c r="I9" s="17">
        <v>0.57149682306068195</v>
      </c>
      <c r="J9" s="17">
        <v>0.50616256453802599</v>
      </c>
      <c r="K9" s="17">
        <v>0.43299281346610902</v>
      </c>
      <c r="L9" s="17">
        <v>0.42952012490276298</v>
      </c>
      <c r="M9" s="17"/>
      <c r="N9" s="17">
        <v>0.487618099754353</v>
      </c>
      <c r="O9" s="17">
        <v>0.51354077521418895</v>
      </c>
      <c r="P9" s="17">
        <v>0.52843027244651597</v>
      </c>
      <c r="Q9" s="17">
        <v>0.48128950979487101</v>
      </c>
      <c r="R9" s="17"/>
      <c r="S9" s="17">
        <v>0.46703209309203503</v>
      </c>
      <c r="T9" s="17">
        <v>0.50151625933659905</v>
      </c>
      <c r="U9" s="17">
        <v>0.54128525806878902</v>
      </c>
      <c r="V9" s="17"/>
      <c r="W9" s="17">
        <v>0.440984515041345</v>
      </c>
      <c r="X9" s="17">
        <v>0.60176878366907605</v>
      </c>
      <c r="Y9" s="17">
        <v>0.46827444150604802</v>
      </c>
      <c r="Z9" s="17">
        <v>0.48427193361418702</v>
      </c>
      <c r="AA9" s="17">
        <v>0.52231503029020299</v>
      </c>
      <c r="AB9" s="17"/>
      <c r="AC9" s="17">
        <v>0.44893683343027502</v>
      </c>
      <c r="AD9" s="17">
        <v>0.60490607097445204</v>
      </c>
      <c r="AE9" s="17">
        <v>0.51653037323000495</v>
      </c>
    </row>
    <row r="10" spans="2:31" x14ac:dyDescent="0.35">
      <c r="B10" s="18" t="s">
        <v>300</v>
      </c>
      <c r="C10" s="17">
        <v>0.45922005071466399</v>
      </c>
      <c r="D10" s="17">
        <v>0.46288072894114901</v>
      </c>
      <c r="E10" s="17">
        <v>0.45254191917284903</v>
      </c>
      <c r="F10" s="17"/>
      <c r="G10" s="17">
        <v>0.36232419092946899</v>
      </c>
      <c r="H10" s="17">
        <v>0.37952475183374601</v>
      </c>
      <c r="I10" s="17">
        <v>0.390230079552218</v>
      </c>
      <c r="J10" s="17">
        <v>0.480741749667147</v>
      </c>
      <c r="K10" s="17">
        <v>0.54835594510149399</v>
      </c>
      <c r="L10" s="17">
        <v>0.53597419556812498</v>
      </c>
      <c r="M10" s="17"/>
      <c r="N10" s="17">
        <v>0.46574871477201002</v>
      </c>
      <c r="O10" s="17">
        <v>0.48490309663196701</v>
      </c>
      <c r="P10" s="17">
        <v>0.44699712385000601</v>
      </c>
      <c r="Q10" s="17">
        <v>0.42884449309790801</v>
      </c>
      <c r="R10" s="17"/>
      <c r="S10" s="17">
        <v>0.46516938963260901</v>
      </c>
      <c r="T10" s="17">
        <v>0.50334147015963004</v>
      </c>
      <c r="U10" s="17">
        <v>0.39249096347796097</v>
      </c>
      <c r="V10" s="17"/>
      <c r="W10" s="17">
        <v>0.486200115273282</v>
      </c>
      <c r="X10" s="17">
        <v>0.46002172874459701</v>
      </c>
      <c r="Y10" s="17">
        <v>0.48612840552631198</v>
      </c>
      <c r="Z10" s="17">
        <v>0.43034736326955603</v>
      </c>
      <c r="AA10" s="17">
        <v>0.42101572170273999</v>
      </c>
      <c r="AB10" s="17"/>
      <c r="AC10" s="17">
        <v>0.44876179075811001</v>
      </c>
      <c r="AD10" s="17">
        <v>0.48654005518183202</v>
      </c>
      <c r="AE10" s="17">
        <v>0.59041937719591997</v>
      </c>
    </row>
    <row r="11" spans="2:31" x14ac:dyDescent="0.35">
      <c r="B11" s="18" t="s">
        <v>298</v>
      </c>
      <c r="C11" s="17">
        <v>0.32451387309463298</v>
      </c>
      <c r="D11" s="17">
        <v>0.34122141219885599</v>
      </c>
      <c r="E11" s="17">
        <v>0.30819876022902698</v>
      </c>
      <c r="F11" s="17"/>
      <c r="G11" s="17">
        <v>0.28241355880338698</v>
      </c>
      <c r="H11" s="17">
        <v>0.31494682963213699</v>
      </c>
      <c r="I11" s="17">
        <v>0.337555972583644</v>
      </c>
      <c r="J11" s="17">
        <v>0.34214674989783</v>
      </c>
      <c r="K11" s="17">
        <v>0.35422386775947401</v>
      </c>
      <c r="L11" s="17">
        <v>0.30822670659818802</v>
      </c>
      <c r="M11" s="17"/>
      <c r="N11" s="17">
        <v>0.34621389874892999</v>
      </c>
      <c r="O11" s="17">
        <v>0.36729165124225999</v>
      </c>
      <c r="P11" s="17">
        <v>0.26867321387307003</v>
      </c>
      <c r="Q11" s="17">
        <v>0.29987787578607</v>
      </c>
      <c r="R11" s="17"/>
      <c r="S11" s="17">
        <v>0.27506964486452001</v>
      </c>
      <c r="T11" s="17">
        <v>0.394852658636826</v>
      </c>
      <c r="U11" s="17">
        <v>0.28275006547642301</v>
      </c>
      <c r="V11" s="17"/>
      <c r="W11" s="17">
        <v>0.306066715710065</v>
      </c>
      <c r="X11" s="17">
        <v>0.368251062803712</v>
      </c>
      <c r="Y11" s="17">
        <v>0.33852012866542702</v>
      </c>
      <c r="Z11" s="17">
        <v>0.47004835902111203</v>
      </c>
      <c r="AA11" s="17">
        <v>0.28867492228140901</v>
      </c>
      <c r="AB11" s="17"/>
      <c r="AC11" s="17">
        <v>0.30686822819399501</v>
      </c>
      <c r="AD11" s="17">
        <v>0.38931681838494098</v>
      </c>
      <c r="AE11" s="17">
        <v>0.328148151446361</v>
      </c>
    </row>
    <row r="12" spans="2:31" x14ac:dyDescent="0.35">
      <c r="B12" s="18" t="s">
        <v>293</v>
      </c>
      <c r="C12" s="17">
        <v>0.26272951898480601</v>
      </c>
      <c r="D12" s="17">
        <v>0.38904819956769598</v>
      </c>
      <c r="E12" s="17">
        <v>0.14321282088318099</v>
      </c>
      <c r="F12" s="17"/>
      <c r="G12" s="17">
        <v>0.197475317478638</v>
      </c>
      <c r="H12" s="17">
        <v>0.17314166622674901</v>
      </c>
      <c r="I12" s="17">
        <v>0.189632395104955</v>
      </c>
      <c r="J12" s="17">
        <v>0.25804440767822101</v>
      </c>
      <c r="K12" s="17">
        <v>0.28288109797011401</v>
      </c>
      <c r="L12" s="17">
        <v>0.409419336021701</v>
      </c>
      <c r="M12" s="17"/>
      <c r="N12" s="17">
        <v>0.32248180122119202</v>
      </c>
      <c r="O12" s="17">
        <v>0.28838662669665999</v>
      </c>
      <c r="P12" s="17">
        <v>0.22651676936835399</v>
      </c>
      <c r="Q12" s="17">
        <v>0.17103922196989199</v>
      </c>
      <c r="R12" s="17"/>
      <c r="S12" s="17">
        <v>0.33655797389491898</v>
      </c>
      <c r="T12" s="17">
        <v>0.250466809497434</v>
      </c>
      <c r="U12" s="17">
        <v>0.17536752097220301</v>
      </c>
      <c r="V12" s="17"/>
      <c r="W12" s="17">
        <v>0.347432948491047</v>
      </c>
      <c r="X12" s="17">
        <v>0.19333451681060901</v>
      </c>
      <c r="Y12" s="17">
        <v>0.32084893842407602</v>
      </c>
      <c r="Z12" s="17">
        <v>0.24684362237160401</v>
      </c>
      <c r="AA12" s="17">
        <v>0.175685171428513</v>
      </c>
      <c r="AB12" s="17"/>
      <c r="AC12" s="17">
        <v>0.341337674512318</v>
      </c>
      <c r="AD12" s="17">
        <v>0.20370176747829899</v>
      </c>
      <c r="AE12" s="17">
        <v>0.316549095281004</v>
      </c>
    </row>
    <row r="13" spans="2:31" ht="29" x14ac:dyDescent="0.35">
      <c r="B13" s="18" t="s">
        <v>296</v>
      </c>
      <c r="C13" s="17">
        <v>0.135247185871915</v>
      </c>
      <c r="D13" s="17">
        <v>0.10822764634935</v>
      </c>
      <c r="E13" s="17">
        <v>0.15827797293193799</v>
      </c>
      <c r="F13" s="17"/>
      <c r="G13" s="17">
        <v>0.27624603790233598</v>
      </c>
      <c r="H13" s="17">
        <v>0.165952902227503</v>
      </c>
      <c r="I13" s="17">
        <v>0.16453544031547901</v>
      </c>
      <c r="J13" s="17">
        <v>0.10740278900953899</v>
      </c>
      <c r="K13" s="17">
        <v>9.0079812860968403E-2</v>
      </c>
      <c r="L13" s="17">
        <v>5.7543500488198403E-2</v>
      </c>
      <c r="M13" s="17"/>
      <c r="N13" s="17">
        <v>0.12429212998475</v>
      </c>
      <c r="O13" s="17">
        <v>0.15761743057372099</v>
      </c>
      <c r="P13" s="17">
        <v>0.145092897403549</v>
      </c>
      <c r="Q13" s="17">
        <v>0.113223908351425</v>
      </c>
      <c r="R13" s="17"/>
      <c r="S13" s="17">
        <v>0.100302124507125</v>
      </c>
      <c r="T13" s="17">
        <v>0.12940367389830601</v>
      </c>
      <c r="U13" s="17">
        <v>0.14396515874323401</v>
      </c>
      <c r="V13" s="17"/>
      <c r="W13" s="17">
        <v>0.110211577562944</v>
      </c>
      <c r="X13" s="17">
        <v>0.134080074317764</v>
      </c>
      <c r="Y13" s="17">
        <v>0.15710328507739801</v>
      </c>
      <c r="Z13" s="17">
        <v>0.23397558640189101</v>
      </c>
      <c r="AA13" s="17">
        <v>0.157513232538495</v>
      </c>
      <c r="AB13" s="17"/>
      <c r="AC13" s="17">
        <v>0.12045421193929499</v>
      </c>
      <c r="AD13" s="17">
        <v>0.148149306030294</v>
      </c>
      <c r="AE13" s="17">
        <v>0.204085701669345</v>
      </c>
    </row>
    <row r="14" spans="2:31" x14ac:dyDescent="0.35">
      <c r="B14" s="18" t="s">
        <v>96</v>
      </c>
      <c r="C14" s="17">
        <v>0.12027495588209799</v>
      </c>
      <c r="D14" s="17">
        <v>6.7560483928992193E-2</v>
      </c>
      <c r="E14" s="17">
        <v>0.171498587582813</v>
      </c>
      <c r="F14" s="17"/>
      <c r="G14" s="17">
        <v>0.104005347967476</v>
      </c>
      <c r="H14" s="17">
        <v>9.00028498430544E-2</v>
      </c>
      <c r="I14" s="17">
        <v>0.1148192921613</v>
      </c>
      <c r="J14" s="17">
        <v>0.181515233468376</v>
      </c>
      <c r="K14" s="17">
        <v>0.13455106672540301</v>
      </c>
      <c r="L14" s="17">
        <v>0.104359910854634</v>
      </c>
      <c r="M14" s="17"/>
      <c r="N14" s="17">
        <v>7.7651933167657394E-2</v>
      </c>
      <c r="O14" s="17">
        <v>9.2998397788557396E-2</v>
      </c>
      <c r="P14" s="17">
        <v>0.119171778346679</v>
      </c>
      <c r="Q14" s="17">
        <v>0.20432332700058001</v>
      </c>
      <c r="R14" s="17"/>
      <c r="S14" s="17">
        <v>9.9602555135667806E-2</v>
      </c>
      <c r="T14" s="17">
        <v>0.120452935261746</v>
      </c>
      <c r="U14" s="17">
        <v>0.142950000962</v>
      </c>
      <c r="V14" s="17"/>
      <c r="W14" s="17">
        <v>9.3131169709832207E-2</v>
      </c>
      <c r="X14" s="17">
        <v>0.1129052326699</v>
      </c>
      <c r="Y14" s="17">
        <v>7.3072169747508894E-2</v>
      </c>
      <c r="Z14" s="17">
        <v>0</v>
      </c>
      <c r="AA14" s="17">
        <v>0.16950065412207199</v>
      </c>
      <c r="AB14" s="17"/>
      <c r="AC14" s="17">
        <v>6.7664826403480899E-2</v>
      </c>
      <c r="AD14" s="17">
        <v>0.114201681086785</v>
      </c>
      <c r="AE14" s="17">
        <v>1.42262936178221E-2</v>
      </c>
    </row>
    <row r="15" spans="2:31" x14ac:dyDescent="0.35">
      <c r="B15" s="18" t="s">
        <v>294</v>
      </c>
      <c r="C15" s="17">
        <v>7.5038070545082103E-2</v>
      </c>
      <c r="D15" s="17">
        <v>9.5474018616555301E-2</v>
      </c>
      <c r="E15" s="17">
        <v>5.5893257729836401E-2</v>
      </c>
      <c r="F15" s="17"/>
      <c r="G15" s="17">
        <v>0.13885791271321099</v>
      </c>
      <c r="H15" s="17">
        <v>0.101374980025893</v>
      </c>
      <c r="I15" s="17">
        <v>6.9405410161558698E-2</v>
      </c>
      <c r="J15" s="17">
        <v>6.8289182207060997E-2</v>
      </c>
      <c r="K15" s="17">
        <v>5.5073824082725702E-2</v>
      </c>
      <c r="L15" s="17">
        <v>4.4287793564545E-2</v>
      </c>
      <c r="M15" s="17"/>
      <c r="N15" s="17">
        <v>7.4359560394721497E-2</v>
      </c>
      <c r="O15" s="17">
        <v>7.8492967011758105E-2</v>
      </c>
      <c r="P15" s="17">
        <v>7.8455451893574099E-2</v>
      </c>
      <c r="Q15" s="17">
        <v>7.3541824753159596E-2</v>
      </c>
      <c r="R15" s="17"/>
      <c r="S15" s="17">
        <v>9.4309462877218003E-2</v>
      </c>
      <c r="T15" s="17">
        <v>7.1301800393923101E-2</v>
      </c>
      <c r="U15" s="17">
        <v>6.8440972186267504E-2</v>
      </c>
      <c r="V15" s="17"/>
      <c r="W15" s="17">
        <v>8.9765561956846804E-2</v>
      </c>
      <c r="X15" s="17">
        <v>6.7892744092813498E-2</v>
      </c>
      <c r="Y15" s="17">
        <v>7.6285233154579704E-2</v>
      </c>
      <c r="Z15" s="17">
        <v>0.30244420572306102</v>
      </c>
      <c r="AA15" s="17">
        <v>4.2247483819147502E-2</v>
      </c>
      <c r="AB15" s="17"/>
      <c r="AC15" s="17">
        <v>7.7052016535412896E-2</v>
      </c>
      <c r="AD15" s="17">
        <v>6.4720545306836394E-2</v>
      </c>
      <c r="AE15" s="17">
        <v>6.38095460094079E-2</v>
      </c>
    </row>
    <row r="16" spans="2:31" x14ac:dyDescent="0.35">
      <c r="B16" s="18" t="s">
        <v>297</v>
      </c>
      <c r="C16" s="17">
        <v>6.7379948565827505E-2</v>
      </c>
      <c r="D16" s="17">
        <v>9.4999838799640093E-2</v>
      </c>
      <c r="E16" s="17">
        <v>4.13055566488571E-2</v>
      </c>
      <c r="F16" s="17"/>
      <c r="G16" s="17">
        <v>8.6216239594564897E-2</v>
      </c>
      <c r="H16" s="17">
        <v>9.2845882388764095E-2</v>
      </c>
      <c r="I16" s="17">
        <v>4.8730161882714798E-2</v>
      </c>
      <c r="J16" s="17">
        <v>6.0182555002880701E-2</v>
      </c>
      <c r="K16" s="17">
        <v>3.7216681225582797E-2</v>
      </c>
      <c r="L16" s="17">
        <v>8.7732714861793196E-2</v>
      </c>
      <c r="M16" s="17"/>
      <c r="N16" s="17">
        <v>7.4489790259004499E-2</v>
      </c>
      <c r="O16" s="17">
        <v>5.0880861192619697E-2</v>
      </c>
      <c r="P16" s="17">
        <v>9.0445557368643001E-2</v>
      </c>
      <c r="Q16" s="17">
        <v>6.21746500865007E-2</v>
      </c>
      <c r="R16" s="17"/>
      <c r="S16" s="17">
        <v>5.6377174965188098E-2</v>
      </c>
      <c r="T16" s="17">
        <v>8.2140995188450597E-2</v>
      </c>
      <c r="U16" s="17">
        <v>5.7856182562354898E-2</v>
      </c>
      <c r="V16" s="17"/>
      <c r="W16" s="17">
        <v>8.5719173320947195E-2</v>
      </c>
      <c r="X16" s="17">
        <v>6.7439395236984404E-2</v>
      </c>
      <c r="Y16" s="17">
        <v>4.49826905066519E-2</v>
      </c>
      <c r="Z16" s="17">
        <v>0.12342181118580201</v>
      </c>
      <c r="AA16" s="17">
        <v>5.3061143209038902E-2</v>
      </c>
      <c r="AB16" s="17"/>
      <c r="AC16" s="17">
        <v>8.7369222209828998E-2</v>
      </c>
      <c r="AD16" s="17">
        <v>6.6273169671673196E-2</v>
      </c>
      <c r="AE16" s="17">
        <v>7.31603190973871E-2</v>
      </c>
    </row>
    <row r="17" spans="2:31" x14ac:dyDescent="0.35">
      <c r="B17" s="18" t="s">
        <v>295</v>
      </c>
      <c r="C17" s="17">
        <v>6.3423035396229802E-2</v>
      </c>
      <c r="D17" s="17">
        <v>8.4559496890795199E-2</v>
      </c>
      <c r="E17" s="17">
        <v>4.3538804685403602E-2</v>
      </c>
      <c r="F17" s="17"/>
      <c r="G17" s="17">
        <v>9.8167702888126998E-2</v>
      </c>
      <c r="H17" s="17">
        <v>7.1766686200855398E-2</v>
      </c>
      <c r="I17" s="17">
        <v>6.0053772293601801E-2</v>
      </c>
      <c r="J17" s="17">
        <v>3.24265088167211E-2</v>
      </c>
      <c r="K17" s="17">
        <v>6.8509582045188394E-2</v>
      </c>
      <c r="L17" s="17">
        <v>5.2282059246350501E-2</v>
      </c>
      <c r="M17" s="17"/>
      <c r="N17" s="17">
        <v>6.7071393748090305E-2</v>
      </c>
      <c r="O17" s="17">
        <v>8.0547336128621805E-2</v>
      </c>
      <c r="P17" s="17">
        <v>5.44601141213319E-2</v>
      </c>
      <c r="Q17" s="17">
        <v>4.7652089943711097E-2</v>
      </c>
      <c r="R17" s="17"/>
      <c r="S17" s="17">
        <v>0.11088472720430199</v>
      </c>
      <c r="T17" s="17">
        <v>2.7913805311869599E-2</v>
      </c>
      <c r="U17" s="17">
        <v>4.6187130061578999E-2</v>
      </c>
      <c r="V17" s="17"/>
      <c r="W17" s="17">
        <v>8.2518893804796004E-2</v>
      </c>
      <c r="X17" s="17">
        <v>5.6766272162892602E-2</v>
      </c>
      <c r="Y17" s="17">
        <v>5.6494551909599899E-2</v>
      </c>
      <c r="Z17" s="17">
        <v>0.198031664549676</v>
      </c>
      <c r="AA17" s="17">
        <v>4.4297067565174202E-2</v>
      </c>
      <c r="AB17" s="17"/>
      <c r="AC17" s="17">
        <v>9.1406497892359703E-2</v>
      </c>
      <c r="AD17" s="17">
        <v>4.0314001243209503E-2</v>
      </c>
      <c r="AE17" s="17">
        <v>8.9251623517364806E-2</v>
      </c>
    </row>
    <row r="18" spans="2:31" ht="29" x14ac:dyDescent="0.35">
      <c r="B18" s="18" t="s">
        <v>307</v>
      </c>
      <c r="C18" s="19">
        <v>1.36337819907805E-2</v>
      </c>
      <c r="D18" s="19">
        <v>7.5818655054116103E-3</v>
      </c>
      <c r="E18" s="19">
        <v>1.95135190420343E-2</v>
      </c>
      <c r="F18" s="19"/>
      <c r="G18" s="19">
        <v>0</v>
      </c>
      <c r="H18" s="19">
        <v>1.40527974586058E-2</v>
      </c>
      <c r="I18" s="19">
        <v>1.2429037038544999E-2</v>
      </c>
      <c r="J18" s="19">
        <v>2.3085583555598199E-2</v>
      </c>
      <c r="K18" s="19">
        <v>1.6354747345845799E-2</v>
      </c>
      <c r="L18" s="19">
        <v>1.50435552772806E-2</v>
      </c>
      <c r="M18" s="19"/>
      <c r="N18" s="19">
        <v>2.17199775158746E-3</v>
      </c>
      <c r="O18" s="19">
        <v>1.8121958951979499E-2</v>
      </c>
      <c r="P18" s="19">
        <v>1.07904346466335E-2</v>
      </c>
      <c r="Q18" s="19">
        <v>2.9080520801586001E-2</v>
      </c>
      <c r="R18" s="19"/>
      <c r="S18" s="19">
        <v>2.4694811058395699E-2</v>
      </c>
      <c r="T18" s="19">
        <v>7.3096436376250103E-3</v>
      </c>
      <c r="U18" s="19">
        <v>1.4587765394167E-2</v>
      </c>
      <c r="V18" s="19"/>
      <c r="W18" s="19">
        <v>1.3490361191564999E-2</v>
      </c>
      <c r="X18" s="19">
        <v>9.8900384446595907E-3</v>
      </c>
      <c r="Y18" s="19">
        <v>2.5190841607140298E-2</v>
      </c>
      <c r="Z18" s="19">
        <v>0</v>
      </c>
      <c r="AA18" s="19">
        <v>2.13642505476264E-2</v>
      </c>
      <c r="AB18" s="19"/>
      <c r="AC18" s="19">
        <v>1.42991222749753E-2</v>
      </c>
      <c r="AD18" s="19">
        <v>7.2325141977182296E-3</v>
      </c>
      <c r="AE18" s="19">
        <v>2.8452587235644301E-2</v>
      </c>
    </row>
    <row r="19" spans="2:31" x14ac:dyDescent="0.35">
      <c r="B19" s="16"/>
    </row>
    <row r="20" spans="2:31" x14ac:dyDescent="0.35">
      <c r="B20" t="s">
        <v>61</v>
      </c>
    </row>
    <row r="21" spans="2:31" x14ac:dyDescent="0.35">
      <c r="B21" t="s">
        <v>62</v>
      </c>
    </row>
    <row r="23" spans="2:31" x14ac:dyDescent="0.35">
      <c r="B23"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309</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294</v>
      </c>
      <c r="C9" s="17">
        <v>0.41379725190559302</v>
      </c>
      <c r="D9" s="17">
        <v>0.46358975405316</v>
      </c>
      <c r="E9" s="17">
        <v>0.36264269883685002</v>
      </c>
      <c r="F9" s="17"/>
      <c r="G9" s="17">
        <v>0.35165072590572299</v>
      </c>
      <c r="H9" s="17">
        <v>0.407792712020901</v>
      </c>
      <c r="I9" s="17">
        <v>0.37792048286986701</v>
      </c>
      <c r="J9" s="17">
        <v>0.404612669853115</v>
      </c>
      <c r="K9" s="17">
        <v>0.397364329391034</v>
      </c>
      <c r="L9" s="17">
        <v>0.510305653988115</v>
      </c>
      <c r="M9" s="17"/>
      <c r="N9" s="17">
        <v>0.44844526972390703</v>
      </c>
      <c r="O9" s="17">
        <v>0.38425648357752201</v>
      </c>
      <c r="P9" s="17">
        <v>0.45765663768970299</v>
      </c>
      <c r="Q9" s="17">
        <v>0.35174659304890599</v>
      </c>
      <c r="R9" s="17"/>
      <c r="S9" s="17">
        <v>0.39047248275852597</v>
      </c>
      <c r="T9" s="17">
        <v>0.45443268688169203</v>
      </c>
      <c r="U9" s="17">
        <v>0.34292367807443003</v>
      </c>
      <c r="V9" s="17"/>
      <c r="W9" s="17">
        <v>0.43731260210605999</v>
      </c>
      <c r="X9" s="17">
        <v>0.39461445837558601</v>
      </c>
      <c r="Y9" s="17">
        <v>0.440305781790923</v>
      </c>
      <c r="Z9" s="17">
        <v>0.27066115584807399</v>
      </c>
      <c r="AA9" s="17">
        <v>0.37770808513981902</v>
      </c>
      <c r="AB9" s="17"/>
      <c r="AC9" s="17">
        <v>0.45256725927286801</v>
      </c>
      <c r="AD9" s="17">
        <v>0.456777259783686</v>
      </c>
      <c r="AE9" s="17">
        <v>0.49535465844492399</v>
      </c>
    </row>
    <row r="10" spans="2:31" x14ac:dyDescent="0.35">
      <c r="B10" s="18" t="s">
        <v>295</v>
      </c>
      <c r="C10" s="17">
        <v>0.36905069200234097</v>
      </c>
      <c r="D10" s="17">
        <v>0.41962806773613898</v>
      </c>
      <c r="E10" s="17">
        <v>0.316881664711675</v>
      </c>
      <c r="F10" s="17"/>
      <c r="G10" s="17">
        <v>0.25590093298979399</v>
      </c>
      <c r="H10" s="17">
        <v>0.33468569218216199</v>
      </c>
      <c r="I10" s="17">
        <v>0.26716457615062</v>
      </c>
      <c r="J10" s="17">
        <v>0.362845235775271</v>
      </c>
      <c r="K10" s="17">
        <v>0.38551676857908002</v>
      </c>
      <c r="L10" s="17">
        <v>0.541235636809973</v>
      </c>
      <c r="M10" s="17"/>
      <c r="N10" s="17">
        <v>0.40263171549441601</v>
      </c>
      <c r="O10" s="17">
        <v>0.34022897998228502</v>
      </c>
      <c r="P10" s="17">
        <v>0.36166032641939</v>
      </c>
      <c r="Q10" s="17">
        <v>0.35259431745627901</v>
      </c>
      <c r="R10" s="17"/>
      <c r="S10" s="17">
        <v>0.35343646766494802</v>
      </c>
      <c r="T10" s="17">
        <v>0.43959259976413401</v>
      </c>
      <c r="U10" s="17">
        <v>0.28907725722397998</v>
      </c>
      <c r="V10" s="17"/>
      <c r="W10" s="17">
        <v>0.35277942873645302</v>
      </c>
      <c r="X10" s="17">
        <v>0.41497695511923499</v>
      </c>
      <c r="Y10" s="17">
        <v>0.38432170463241899</v>
      </c>
      <c r="Z10" s="17">
        <v>0.19291905202697299</v>
      </c>
      <c r="AA10" s="17">
        <v>0.33967425466001899</v>
      </c>
      <c r="AB10" s="17"/>
      <c r="AC10" s="17">
        <v>0.31102281483715699</v>
      </c>
      <c r="AD10" s="17">
        <v>0.39851608786592901</v>
      </c>
      <c r="AE10" s="17">
        <v>0.41504671943028498</v>
      </c>
    </row>
    <row r="11" spans="2:31" x14ac:dyDescent="0.35">
      <c r="B11" s="18" t="s">
        <v>293</v>
      </c>
      <c r="C11" s="17">
        <v>0.25078893856951001</v>
      </c>
      <c r="D11" s="17">
        <v>0.203983036689599</v>
      </c>
      <c r="E11" s="17">
        <v>0.29711517329032799</v>
      </c>
      <c r="F11" s="17"/>
      <c r="G11" s="17">
        <v>0.27985756226375702</v>
      </c>
      <c r="H11" s="17">
        <v>0.348801634459321</v>
      </c>
      <c r="I11" s="17">
        <v>0.29288919614298198</v>
      </c>
      <c r="J11" s="17">
        <v>0.21724454206011101</v>
      </c>
      <c r="K11" s="17">
        <v>0.182284516530066</v>
      </c>
      <c r="L11" s="17">
        <v>0.21786327111547099</v>
      </c>
      <c r="M11" s="17"/>
      <c r="N11" s="17">
        <v>0.25548767376432402</v>
      </c>
      <c r="O11" s="17">
        <v>0.226224467873679</v>
      </c>
      <c r="P11" s="17">
        <v>0.29376113194958597</v>
      </c>
      <c r="Q11" s="17">
        <v>0.25398398157225499</v>
      </c>
      <c r="R11" s="17"/>
      <c r="S11" s="17">
        <v>0.24161173034226099</v>
      </c>
      <c r="T11" s="17">
        <v>0.26980779607771199</v>
      </c>
      <c r="U11" s="17">
        <v>0.22014775978801601</v>
      </c>
      <c r="V11" s="17"/>
      <c r="W11" s="17">
        <v>0.21511361142857199</v>
      </c>
      <c r="X11" s="17">
        <v>0.28669063511682102</v>
      </c>
      <c r="Y11" s="17">
        <v>0.26148664594217802</v>
      </c>
      <c r="Z11" s="17">
        <v>0.36085012242838499</v>
      </c>
      <c r="AA11" s="17">
        <v>0.22909611121607801</v>
      </c>
      <c r="AB11" s="17"/>
      <c r="AC11" s="17">
        <v>0.20279199488456401</v>
      </c>
      <c r="AD11" s="17">
        <v>0.28897191422308699</v>
      </c>
      <c r="AE11" s="17">
        <v>0.30058220483905601</v>
      </c>
    </row>
    <row r="12" spans="2:31" x14ac:dyDescent="0.35">
      <c r="B12" s="18" t="s">
        <v>297</v>
      </c>
      <c r="C12" s="17">
        <v>0.204265463931467</v>
      </c>
      <c r="D12" s="17">
        <v>0.221002610441906</v>
      </c>
      <c r="E12" s="17">
        <v>0.18576685921746999</v>
      </c>
      <c r="F12" s="17"/>
      <c r="G12" s="17">
        <v>0.29189340943791198</v>
      </c>
      <c r="H12" s="17">
        <v>0.182848732231818</v>
      </c>
      <c r="I12" s="17">
        <v>0.19369578054700801</v>
      </c>
      <c r="J12" s="17">
        <v>0.202213719345817</v>
      </c>
      <c r="K12" s="17">
        <v>0.20615124143239699</v>
      </c>
      <c r="L12" s="17">
        <v>0.169156908576375</v>
      </c>
      <c r="M12" s="17"/>
      <c r="N12" s="17">
        <v>0.15798736195156901</v>
      </c>
      <c r="O12" s="17">
        <v>0.25899849933084701</v>
      </c>
      <c r="P12" s="17">
        <v>0.18397898960957801</v>
      </c>
      <c r="Q12" s="17">
        <v>0.22635514299322601</v>
      </c>
      <c r="R12" s="17"/>
      <c r="S12" s="17">
        <v>0.23309072139060799</v>
      </c>
      <c r="T12" s="17">
        <v>0.171209161187065</v>
      </c>
      <c r="U12" s="17">
        <v>0.19757181103243199</v>
      </c>
      <c r="V12" s="17"/>
      <c r="W12" s="17">
        <v>0.23490170827988099</v>
      </c>
      <c r="X12" s="17">
        <v>0.179030793147228</v>
      </c>
      <c r="Y12" s="17">
        <v>0.141193018350845</v>
      </c>
      <c r="Z12" s="17">
        <v>0.40055111817994099</v>
      </c>
      <c r="AA12" s="17">
        <v>0.18963987156942499</v>
      </c>
      <c r="AB12" s="17"/>
      <c r="AC12" s="17">
        <v>0.23270878677755399</v>
      </c>
      <c r="AD12" s="17">
        <v>0.15859792160518199</v>
      </c>
      <c r="AE12" s="17">
        <v>0.25131757060214199</v>
      </c>
    </row>
    <row r="13" spans="2:31" x14ac:dyDescent="0.35">
      <c r="B13" s="18" t="s">
        <v>96</v>
      </c>
      <c r="C13" s="17">
        <v>0.19323082117521301</v>
      </c>
      <c r="D13" s="17">
        <v>0.123071119336194</v>
      </c>
      <c r="E13" s="17">
        <v>0.261600638848628</v>
      </c>
      <c r="F13" s="17"/>
      <c r="G13" s="17">
        <v>0.203312962557987</v>
      </c>
      <c r="H13" s="17">
        <v>0.160266837136084</v>
      </c>
      <c r="I13" s="17">
        <v>0.225575198880546</v>
      </c>
      <c r="J13" s="17">
        <v>0.27399093248937301</v>
      </c>
      <c r="K13" s="17">
        <v>0.20147245162008301</v>
      </c>
      <c r="L13" s="17">
        <v>0.122979162839169</v>
      </c>
      <c r="M13" s="17"/>
      <c r="N13" s="17">
        <v>0.15763333265012699</v>
      </c>
      <c r="O13" s="17">
        <v>0.191696590436507</v>
      </c>
      <c r="P13" s="17">
        <v>0.18286479921705701</v>
      </c>
      <c r="Q13" s="17">
        <v>0.25151539463001099</v>
      </c>
      <c r="R13" s="17"/>
      <c r="S13" s="17">
        <v>0.15542751322783499</v>
      </c>
      <c r="T13" s="17">
        <v>0.18403044613708899</v>
      </c>
      <c r="U13" s="17">
        <v>0.260472829054612</v>
      </c>
      <c r="V13" s="17"/>
      <c r="W13" s="17">
        <v>0.15935177947843801</v>
      </c>
      <c r="X13" s="17">
        <v>0.197008876749207</v>
      </c>
      <c r="Y13" s="17">
        <v>0.14249160093832</v>
      </c>
      <c r="Z13" s="17">
        <v>0.124777349809164</v>
      </c>
      <c r="AA13" s="17">
        <v>0.279193437418437</v>
      </c>
      <c r="AB13" s="17"/>
      <c r="AC13" s="17">
        <v>0.16109488949183501</v>
      </c>
      <c r="AD13" s="17">
        <v>0.192647714228869</v>
      </c>
      <c r="AE13" s="17">
        <v>7.2179354048979294E-2</v>
      </c>
    </row>
    <row r="14" spans="2:31" ht="29" x14ac:dyDescent="0.35">
      <c r="B14" s="18" t="s">
        <v>296</v>
      </c>
      <c r="C14" s="17">
        <v>0.127864248982858</v>
      </c>
      <c r="D14" s="17">
        <v>0.15297851662246101</v>
      </c>
      <c r="E14" s="17">
        <v>0.10454565242017901</v>
      </c>
      <c r="F14" s="17"/>
      <c r="G14" s="17">
        <v>0.104143434534908</v>
      </c>
      <c r="H14" s="17">
        <v>0.15055977113101399</v>
      </c>
      <c r="I14" s="17">
        <v>0.14397963239282799</v>
      </c>
      <c r="J14" s="17">
        <v>8.4369071816817007E-2</v>
      </c>
      <c r="K14" s="17">
        <v>0.12650239551129699</v>
      </c>
      <c r="L14" s="17">
        <v>0.14264549472906801</v>
      </c>
      <c r="M14" s="17"/>
      <c r="N14" s="17">
        <v>0.13016602652510501</v>
      </c>
      <c r="O14" s="17">
        <v>0.123268688474489</v>
      </c>
      <c r="P14" s="17">
        <v>0.111027503769816</v>
      </c>
      <c r="Q14" s="17">
        <v>0.13870273228725299</v>
      </c>
      <c r="R14" s="17"/>
      <c r="S14" s="17">
        <v>0.17441930852387999</v>
      </c>
      <c r="T14" s="17">
        <v>0.10778709589678701</v>
      </c>
      <c r="U14" s="17">
        <v>0.10907788358956901</v>
      </c>
      <c r="V14" s="17"/>
      <c r="W14" s="17">
        <v>0.149057677130673</v>
      </c>
      <c r="X14" s="17">
        <v>9.9846101551214497E-2</v>
      </c>
      <c r="Y14" s="17">
        <v>0.12199254265974301</v>
      </c>
      <c r="Z14" s="17">
        <v>0.21225523914275099</v>
      </c>
      <c r="AA14" s="17">
        <v>0.12861871927030699</v>
      </c>
      <c r="AB14" s="17"/>
      <c r="AC14" s="17">
        <v>0.15431065834264199</v>
      </c>
      <c r="AD14" s="17">
        <v>0.111091947753097</v>
      </c>
      <c r="AE14" s="17">
        <v>0.17050593990760299</v>
      </c>
    </row>
    <row r="15" spans="2:31" x14ac:dyDescent="0.35">
      <c r="B15" s="18" t="s">
        <v>298</v>
      </c>
      <c r="C15" s="17">
        <v>0.100795799424108</v>
      </c>
      <c r="D15" s="17">
        <v>0.134109345061107</v>
      </c>
      <c r="E15" s="17">
        <v>6.9460803237142599E-2</v>
      </c>
      <c r="F15" s="17"/>
      <c r="G15" s="17">
        <v>8.4938241324749697E-2</v>
      </c>
      <c r="H15" s="17">
        <v>7.1766686200855398E-2</v>
      </c>
      <c r="I15" s="17">
        <v>6.21451851927248E-2</v>
      </c>
      <c r="J15" s="17">
        <v>8.0932907243198196E-2</v>
      </c>
      <c r="K15" s="17">
        <v>0.111650043676748</v>
      </c>
      <c r="L15" s="17">
        <v>0.16484044342085699</v>
      </c>
      <c r="M15" s="17"/>
      <c r="N15" s="17">
        <v>0.113903732725636</v>
      </c>
      <c r="O15" s="17">
        <v>8.9689507845036695E-2</v>
      </c>
      <c r="P15" s="17">
        <v>0.104739404723438</v>
      </c>
      <c r="Q15" s="17">
        <v>8.6298633683119005E-2</v>
      </c>
      <c r="R15" s="17"/>
      <c r="S15" s="17">
        <v>0.180177003727298</v>
      </c>
      <c r="T15" s="17">
        <v>5.7383420328917301E-2</v>
      </c>
      <c r="U15" s="17">
        <v>7.7805340455954802E-2</v>
      </c>
      <c r="V15" s="17"/>
      <c r="W15" s="17">
        <v>0.16674643384780399</v>
      </c>
      <c r="X15" s="17">
        <v>5.5622206403811103E-2</v>
      </c>
      <c r="Y15" s="17">
        <v>0.10915028143578601</v>
      </c>
      <c r="Z15" s="17">
        <v>0.12342181118580201</v>
      </c>
      <c r="AA15" s="17">
        <v>5.4676647580882899E-2</v>
      </c>
      <c r="AB15" s="17"/>
      <c r="AC15" s="17">
        <v>0.15696143103555901</v>
      </c>
      <c r="AD15" s="17">
        <v>5.0546043284454799E-2</v>
      </c>
      <c r="AE15" s="17">
        <v>9.3485993442024198E-2</v>
      </c>
    </row>
    <row r="16" spans="2:31" x14ac:dyDescent="0.35">
      <c r="B16" s="18" t="s">
        <v>299</v>
      </c>
      <c r="C16" s="17">
        <v>7.98812103111812E-2</v>
      </c>
      <c r="D16" s="17">
        <v>0.104821814226363</v>
      </c>
      <c r="E16" s="17">
        <v>5.6447776544207399E-2</v>
      </c>
      <c r="F16" s="17"/>
      <c r="G16" s="17">
        <v>9.5749792915928306E-2</v>
      </c>
      <c r="H16" s="17">
        <v>4.7844457467236902E-2</v>
      </c>
      <c r="I16" s="17">
        <v>7.2482809332146694E-2</v>
      </c>
      <c r="J16" s="17">
        <v>6.5953950891780203E-2</v>
      </c>
      <c r="K16" s="17">
        <v>9.60035932669457E-2</v>
      </c>
      <c r="L16" s="17">
        <v>8.9520563215420304E-2</v>
      </c>
      <c r="M16" s="17"/>
      <c r="N16" s="17">
        <v>7.1281122986144405E-2</v>
      </c>
      <c r="O16" s="17">
        <v>0.11253752513772</v>
      </c>
      <c r="P16" s="17">
        <v>7.9398124778132004E-2</v>
      </c>
      <c r="Q16" s="17">
        <v>5.92743055784399E-2</v>
      </c>
      <c r="R16" s="17"/>
      <c r="S16" s="17">
        <v>0.118665396094532</v>
      </c>
      <c r="T16" s="17">
        <v>5.1120265801905498E-2</v>
      </c>
      <c r="U16" s="17">
        <v>7.4898606400303699E-2</v>
      </c>
      <c r="V16" s="17"/>
      <c r="W16" s="17">
        <v>0.119338421789564</v>
      </c>
      <c r="X16" s="17">
        <v>3.6429465388698401E-2</v>
      </c>
      <c r="Y16" s="17">
        <v>5.6874638120088403E-2</v>
      </c>
      <c r="Z16" s="17">
        <v>0.39095071657664898</v>
      </c>
      <c r="AA16" s="17">
        <v>5.0676528352884997E-2</v>
      </c>
      <c r="AB16" s="17"/>
      <c r="AC16" s="17">
        <v>0.106102298466419</v>
      </c>
      <c r="AD16" s="17">
        <v>3.6529571027421798E-2</v>
      </c>
      <c r="AE16" s="17">
        <v>6.6079973322164406E-2</v>
      </c>
    </row>
    <row r="17" spans="2:31" x14ac:dyDescent="0.35">
      <c r="B17" s="18" t="s">
        <v>300</v>
      </c>
      <c r="C17" s="19">
        <v>6.5126931476941097E-2</v>
      </c>
      <c r="D17" s="19">
        <v>9.4994425968252999E-2</v>
      </c>
      <c r="E17" s="19">
        <v>3.6885354501967102E-2</v>
      </c>
      <c r="F17" s="19"/>
      <c r="G17" s="19">
        <v>8.1380419650167402E-2</v>
      </c>
      <c r="H17" s="19">
        <v>8.7322182567287507E-2</v>
      </c>
      <c r="I17" s="19">
        <v>6.7313997262435699E-2</v>
      </c>
      <c r="J17" s="19">
        <v>5.67463904292618E-2</v>
      </c>
      <c r="K17" s="19">
        <v>5.5867922657979803E-2</v>
      </c>
      <c r="L17" s="19">
        <v>5.2282059246350501E-2</v>
      </c>
      <c r="M17" s="19"/>
      <c r="N17" s="19">
        <v>6.1297240397158503E-2</v>
      </c>
      <c r="O17" s="19">
        <v>6.8779029011665493E-2</v>
      </c>
      <c r="P17" s="19">
        <v>6.1633691175110701E-2</v>
      </c>
      <c r="Q17" s="19">
        <v>7.2984774034466807E-2</v>
      </c>
      <c r="R17" s="19"/>
      <c r="S17" s="19">
        <v>8.92454462792487E-2</v>
      </c>
      <c r="T17" s="19">
        <v>4.4768977549990298E-2</v>
      </c>
      <c r="U17" s="19">
        <v>7.2908002406131295E-2</v>
      </c>
      <c r="V17" s="19"/>
      <c r="W17" s="19">
        <v>8.6058048633129394E-2</v>
      </c>
      <c r="X17" s="19">
        <v>6.24988900788018E-2</v>
      </c>
      <c r="Y17" s="19">
        <v>0</v>
      </c>
      <c r="Z17" s="19">
        <v>0.446230825544642</v>
      </c>
      <c r="AA17" s="19">
        <v>3.6893601324642603E-2</v>
      </c>
      <c r="AB17" s="19"/>
      <c r="AC17" s="19">
        <v>9.5617046476093107E-2</v>
      </c>
      <c r="AD17" s="19">
        <v>5.6374044870591097E-2</v>
      </c>
      <c r="AE17" s="19">
        <v>3.8167028107434102E-2</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H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8" width="20.6328125" customWidth="1"/>
  </cols>
  <sheetData>
    <row r="2" spans="2:8" ht="39.9" customHeight="1" x14ac:dyDescent="0.35">
      <c r="D2" s="30" t="s">
        <v>315</v>
      </c>
      <c r="E2" s="26"/>
      <c r="F2" s="26"/>
      <c r="G2" s="26"/>
      <c r="H2" s="26"/>
    </row>
    <row r="6" spans="2:8" ht="50.15" customHeight="1" x14ac:dyDescent="0.35">
      <c r="B6" s="20" t="s">
        <v>13</v>
      </c>
      <c r="C6" s="20" t="s">
        <v>310</v>
      </c>
      <c r="D6" s="20" t="s">
        <v>311</v>
      </c>
      <c r="E6" s="20" t="s">
        <v>312</v>
      </c>
      <c r="F6" s="20" t="s">
        <v>313</v>
      </c>
      <c r="G6" s="20" t="s">
        <v>314</v>
      </c>
    </row>
    <row r="7" spans="2:8" x14ac:dyDescent="0.35">
      <c r="B7" s="18" t="s">
        <v>106</v>
      </c>
      <c r="C7" s="17">
        <v>0.16941071335270699</v>
      </c>
      <c r="D7" s="17">
        <v>0.146854310914696</v>
      </c>
      <c r="E7" s="17">
        <v>0.11493587658377</v>
      </c>
      <c r="F7" s="17">
        <v>7.9563668028000106E-2</v>
      </c>
      <c r="G7" s="17">
        <v>5.5093142024997203E-2</v>
      </c>
    </row>
    <row r="8" spans="2:8" x14ac:dyDescent="0.35">
      <c r="B8" s="18" t="s">
        <v>107</v>
      </c>
      <c r="C8" s="17">
        <v>0.32396320777250898</v>
      </c>
      <c r="D8" s="17">
        <v>0.34649055123483802</v>
      </c>
      <c r="E8" s="17">
        <v>0.25055188664151501</v>
      </c>
      <c r="F8" s="17">
        <v>0.28395581265036401</v>
      </c>
      <c r="G8" s="17">
        <v>0.22439061293033899</v>
      </c>
    </row>
    <row r="9" spans="2:8" x14ac:dyDescent="0.35">
      <c r="B9" s="18" t="s">
        <v>108</v>
      </c>
      <c r="C9" s="17">
        <v>0.25046926488479598</v>
      </c>
      <c r="D9" s="17">
        <v>0.25302467973605097</v>
      </c>
      <c r="E9" s="17">
        <v>0.28750531439030402</v>
      </c>
      <c r="F9" s="17">
        <v>0.30473046098138801</v>
      </c>
      <c r="G9" s="17">
        <v>0.29526219889469102</v>
      </c>
    </row>
    <row r="10" spans="2:8" x14ac:dyDescent="0.35">
      <c r="B10" s="18" t="s">
        <v>109</v>
      </c>
      <c r="C10" s="17">
        <v>0.127807786709872</v>
      </c>
      <c r="D10" s="17">
        <v>0.141510396849858</v>
      </c>
      <c r="E10" s="17">
        <v>0.17411284436469601</v>
      </c>
      <c r="F10" s="17">
        <v>0.185797131092549</v>
      </c>
      <c r="G10" s="17">
        <v>0.21416167034341799</v>
      </c>
    </row>
    <row r="11" spans="2:8" x14ac:dyDescent="0.35">
      <c r="B11" s="18" t="s">
        <v>110</v>
      </c>
      <c r="C11" s="17">
        <v>3.9136022460846902E-2</v>
      </c>
      <c r="D11" s="17">
        <v>4.39894312825466E-2</v>
      </c>
      <c r="E11" s="17">
        <v>5.6518781949765902E-2</v>
      </c>
      <c r="F11" s="17">
        <v>6.7870641142760493E-2</v>
      </c>
      <c r="G11" s="17">
        <v>0.119511368436771</v>
      </c>
    </row>
    <row r="12" spans="2:8" x14ac:dyDescent="0.35">
      <c r="B12" s="18" t="s">
        <v>96</v>
      </c>
      <c r="C12" s="17">
        <v>8.9213004819268305E-2</v>
      </c>
      <c r="D12" s="17">
        <v>6.8130629982010804E-2</v>
      </c>
      <c r="E12" s="17">
        <v>0.11637529606994899</v>
      </c>
      <c r="F12" s="17">
        <v>7.8082286104937795E-2</v>
      </c>
      <c r="G12" s="17">
        <v>9.1581007369783501E-2</v>
      </c>
    </row>
    <row r="13" spans="2:8" x14ac:dyDescent="0.35">
      <c r="B13" s="23" t="s">
        <v>111</v>
      </c>
      <c r="C13" s="21">
        <v>0.493373921125216</v>
      </c>
      <c r="D13" s="21">
        <v>0.49334486214953299</v>
      </c>
      <c r="E13" s="21">
        <v>0.36548776322528398</v>
      </c>
      <c r="F13" s="21">
        <v>0.36351948067836398</v>
      </c>
      <c r="G13" s="21">
        <v>0.27948375495533601</v>
      </c>
    </row>
    <row r="14" spans="2:8" x14ac:dyDescent="0.35">
      <c r="B14" s="23" t="s">
        <v>112</v>
      </c>
      <c r="C14" s="21">
        <v>0.16694380917071899</v>
      </c>
      <c r="D14" s="21">
        <v>0.18549982813240501</v>
      </c>
      <c r="E14" s="21">
        <v>0.23063162631446199</v>
      </c>
      <c r="F14" s="21">
        <v>0.25366777223531001</v>
      </c>
      <c r="G14" s="21">
        <v>0.33367303878019</v>
      </c>
    </row>
    <row r="15" spans="2:8" x14ac:dyDescent="0.35">
      <c r="B15" s="23" t="s">
        <v>113</v>
      </c>
      <c r="C15" s="22">
        <v>0.326430111954497</v>
      </c>
      <c r="D15" s="22">
        <v>0.30784503401712898</v>
      </c>
      <c r="E15" s="22">
        <v>0.13485613691082199</v>
      </c>
      <c r="F15" s="22">
        <v>0.109851708443055</v>
      </c>
      <c r="G15" s="22">
        <v>-5.4189283824853399E-2</v>
      </c>
    </row>
    <row r="16" spans="2:8" x14ac:dyDescent="0.35">
      <c r="B16" s="16"/>
      <c r="C16" s="16"/>
      <c r="D16" s="16"/>
      <c r="E16" s="16"/>
      <c r="F16" s="16"/>
      <c r="G16" s="16"/>
    </row>
    <row r="17" spans="2:2" x14ac:dyDescent="0.35">
      <c r="B17" t="s">
        <v>61</v>
      </c>
    </row>
    <row r="18" spans="2:2" x14ac:dyDescent="0.35">
      <c r="B18" t="s">
        <v>62</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316</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106</v>
      </c>
      <c r="C9" s="17">
        <v>0.16941071335270699</v>
      </c>
      <c r="D9" s="17">
        <v>0.16580232031909201</v>
      </c>
      <c r="E9" s="17">
        <v>0.17386184675531499</v>
      </c>
      <c r="F9" s="17"/>
      <c r="G9" s="17">
        <v>0.17229439262169799</v>
      </c>
      <c r="H9" s="17">
        <v>0.15474313731460701</v>
      </c>
      <c r="I9" s="17">
        <v>0.14595160493575801</v>
      </c>
      <c r="J9" s="17">
        <v>0.17450953952253401</v>
      </c>
      <c r="K9" s="17">
        <v>0.19863926387591099</v>
      </c>
      <c r="L9" s="17">
        <v>0.16652618795545099</v>
      </c>
      <c r="M9" s="17"/>
      <c r="N9" s="17">
        <v>0.16509306215800201</v>
      </c>
      <c r="O9" s="17">
        <v>0.19212973013638099</v>
      </c>
      <c r="P9" s="17">
        <v>0.168816506239965</v>
      </c>
      <c r="Q9" s="17">
        <v>0.15291756557473901</v>
      </c>
      <c r="R9" s="17"/>
      <c r="S9" s="17">
        <v>0.24546235867625901</v>
      </c>
      <c r="T9" s="17">
        <v>0.14142849223811299</v>
      </c>
      <c r="U9" s="17">
        <v>0.106096983735366</v>
      </c>
      <c r="V9" s="17"/>
      <c r="W9" s="17">
        <v>0.21997731768693199</v>
      </c>
      <c r="X9" s="17">
        <v>0.17220481382383801</v>
      </c>
      <c r="Y9" s="17">
        <v>0.11239080381151299</v>
      </c>
      <c r="Z9" s="17">
        <v>0.19291905202697299</v>
      </c>
      <c r="AA9" s="17">
        <v>0.125045326073805</v>
      </c>
      <c r="AB9" s="17"/>
      <c r="AC9" s="17">
        <v>0.159813668904533</v>
      </c>
      <c r="AD9" s="17">
        <v>0.16397156855786599</v>
      </c>
      <c r="AE9" s="17">
        <v>5.0805793744473603E-2</v>
      </c>
    </row>
    <row r="10" spans="2:31" x14ac:dyDescent="0.35">
      <c r="B10" s="18" t="s">
        <v>107</v>
      </c>
      <c r="C10" s="17">
        <v>0.32396320777250898</v>
      </c>
      <c r="D10" s="17">
        <v>0.331824249168231</v>
      </c>
      <c r="E10" s="17">
        <v>0.316398258834239</v>
      </c>
      <c r="F10" s="17"/>
      <c r="G10" s="17">
        <v>0.28819750119589799</v>
      </c>
      <c r="H10" s="17">
        <v>0.31935570590422602</v>
      </c>
      <c r="I10" s="17">
        <v>0.359217207133953</v>
      </c>
      <c r="J10" s="17">
        <v>0.29707651604497098</v>
      </c>
      <c r="K10" s="17">
        <v>0.264058253259294</v>
      </c>
      <c r="L10" s="17">
        <v>0.39248582857176001</v>
      </c>
      <c r="M10" s="17"/>
      <c r="N10" s="17">
        <v>0.34617018011547401</v>
      </c>
      <c r="O10" s="17">
        <v>0.28300573588581501</v>
      </c>
      <c r="P10" s="17">
        <v>0.33121424297334101</v>
      </c>
      <c r="Q10" s="17">
        <v>0.33728356991182101</v>
      </c>
      <c r="R10" s="17"/>
      <c r="S10" s="17">
        <v>0.37164889960664899</v>
      </c>
      <c r="T10" s="17">
        <v>0.31040468383249598</v>
      </c>
      <c r="U10" s="17">
        <v>0.25696332024475799</v>
      </c>
      <c r="V10" s="17"/>
      <c r="W10" s="17">
        <v>0.33341173164235999</v>
      </c>
      <c r="X10" s="17">
        <v>0.35095695940176602</v>
      </c>
      <c r="Y10" s="17">
        <v>0.39672198236300099</v>
      </c>
      <c r="Z10" s="17">
        <v>0.33703258895191501</v>
      </c>
      <c r="AA10" s="17">
        <v>0.235246494807724</v>
      </c>
      <c r="AB10" s="17"/>
      <c r="AC10" s="17">
        <v>0.30923007974639199</v>
      </c>
      <c r="AD10" s="17">
        <v>0.323695289565396</v>
      </c>
      <c r="AE10" s="17">
        <v>0.50444160025870999</v>
      </c>
    </row>
    <row r="11" spans="2:31" x14ac:dyDescent="0.35">
      <c r="B11" s="18" t="s">
        <v>108</v>
      </c>
      <c r="C11" s="17">
        <v>0.25046926488479598</v>
      </c>
      <c r="D11" s="17">
        <v>0.25114634231118899</v>
      </c>
      <c r="E11" s="17">
        <v>0.25128859160297401</v>
      </c>
      <c r="F11" s="17"/>
      <c r="G11" s="17">
        <v>0.24414125895050201</v>
      </c>
      <c r="H11" s="17">
        <v>0.21245702605685601</v>
      </c>
      <c r="I11" s="17">
        <v>0.249447286686171</v>
      </c>
      <c r="J11" s="17">
        <v>0.21971313817399599</v>
      </c>
      <c r="K11" s="17">
        <v>0.29835594510149399</v>
      </c>
      <c r="L11" s="17">
        <v>0.25321182291187999</v>
      </c>
      <c r="M11" s="17"/>
      <c r="N11" s="17">
        <v>0.24271441869264501</v>
      </c>
      <c r="O11" s="17">
        <v>0.24900805871357801</v>
      </c>
      <c r="P11" s="17">
        <v>0.273467188912631</v>
      </c>
      <c r="Q11" s="17">
        <v>0.25091067073596302</v>
      </c>
      <c r="R11" s="17"/>
      <c r="S11" s="17">
        <v>0.19069527883912499</v>
      </c>
      <c r="T11" s="17">
        <v>0.27439044513641198</v>
      </c>
      <c r="U11" s="17">
        <v>0.30807194692995699</v>
      </c>
      <c r="V11" s="17"/>
      <c r="W11" s="17">
        <v>0.23054780431944899</v>
      </c>
      <c r="X11" s="17">
        <v>0.242366835451584</v>
      </c>
      <c r="Y11" s="17">
        <v>0.226884304716333</v>
      </c>
      <c r="Z11" s="17">
        <v>0</v>
      </c>
      <c r="AA11" s="17">
        <v>0.31201151187873399</v>
      </c>
      <c r="AB11" s="17"/>
      <c r="AC11" s="17">
        <v>0.28383399886020799</v>
      </c>
      <c r="AD11" s="17">
        <v>0.22618678194318001</v>
      </c>
      <c r="AE11" s="17">
        <v>0.28456081224927599</v>
      </c>
    </row>
    <row r="12" spans="2:31" x14ac:dyDescent="0.35">
      <c r="B12" s="18" t="s">
        <v>109</v>
      </c>
      <c r="C12" s="17">
        <v>0.127807786709872</v>
      </c>
      <c r="D12" s="17">
        <v>0.14526694724029199</v>
      </c>
      <c r="E12" s="17">
        <v>0.110099437305166</v>
      </c>
      <c r="F12" s="17"/>
      <c r="G12" s="17">
        <v>0.124350452880018</v>
      </c>
      <c r="H12" s="17">
        <v>0.16176953604391001</v>
      </c>
      <c r="I12" s="17">
        <v>0.12847319618369599</v>
      </c>
      <c r="J12" s="17">
        <v>0.120179878844281</v>
      </c>
      <c r="K12" s="17">
        <v>0.14665603245499101</v>
      </c>
      <c r="L12" s="17">
        <v>9.4782004457268296E-2</v>
      </c>
      <c r="M12" s="17"/>
      <c r="N12" s="17">
        <v>0.125957450558562</v>
      </c>
      <c r="O12" s="17">
        <v>0.13241217543759201</v>
      </c>
      <c r="P12" s="17">
        <v>0.133031309705613</v>
      </c>
      <c r="Q12" s="17">
        <v>0.11796595723440299</v>
      </c>
      <c r="R12" s="17"/>
      <c r="S12" s="17">
        <v>9.8697262356499796E-2</v>
      </c>
      <c r="T12" s="17">
        <v>0.153768718311867</v>
      </c>
      <c r="U12" s="17">
        <v>0.14355330927809201</v>
      </c>
      <c r="V12" s="17"/>
      <c r="W12" s="17">
        <v>0.11043203523796</v>
      </c>
      <c r="X12" s="17">
        <v>0.112680461933978</v>
      </c>
      <c r="Y12" s="17">
        <v>0.18382421008157901</v>
      </c>
      <c r="Z12" s="17">
        <v>0.202519453630265</v>
      </c>
      <c r="AA12" s="17">
        <v>0.16808596586927499</v>
      </c>
      <c r="AB12" s="17"/>
      <c r="AC12" s="17">
        <v>0.11190239620890401</v>
      </c>
      <c r="AD12" s="17">
        <v>0.13445194750213699</v>
      </c>
      <c r="AE12" s="17">
        <v>0.111866989225735</v>
      </c>
    </row>
    <row r="13" spans="2:31" x14ac:dyDescent="0.35">
      <c r="B13" s="18" t="s">
        <v>110</v>
      </c>
      <c r="C13" s="17">
        <v>3.9136022460846902E-2</v>
      </c>
      <c r="D13" s="17">
        <v>4.5221304158421502E-2</v>
      </c>
      <c r="E13" s="17">
        <v>3.3533635915944299E-2</v>
      </c>
      <c r="F13" s="17"/>
      <c r="G13" s="17">
        <v>4.0690209825083701E-2</v>
      </c>
      <c r="H13" s="17">
        <v>3.7975026192224301E-2</v>
      </c>
      <c r="I13" s="17">
        <v>3.5195698216511903E-2</v>
      </c>
      <c r="J13" s="17">
        <v>5.5512092372319299E-2</v>
      </c>
      <c r="K13" s="17">
        <v>4.2432164695517097E-2</v>
      </c>
      <c r="L13" s="17">
        <v>2.9244238287264399E-2</v>
      </c>
      <c r="M13" s="17"/>
      <c r="N13" s="17">
        <v>4.06155384729463E-2</v>
      </c>
      <c r="O13" s="17">
        <v>5.6415850825375702E-2</v>
      </c>
      <c r="P13" s="17">
        <v>2.2861001483819799E-2</v>
      </c>
      <c r="Q13" s="17">
        <v>2.7360205075757E-2</v>
      </c>
      <c r="R13" s="17"/>
      <c r="S13" s="17">
        <v>2.8895196941206701E-2</v>
      </c>
      <c r="T13" s="17">
        <v>4.3136352562421501E-2</v>
      </c>
      <c r="U13" s="17">
        <v>4.9272783682568301E-2</v>
      </c>
      <c r="V13" s="17"/>
      <c r="W13" s="17">
        <v>3.3268127908610903E-2</v>
      </c>
      <c r="X13" s="17">
        <v>4.1405694830052998E-2</v>
      </c>
      <c r="Y13" s="17">
        <v>5.14834389642191E-2</v>
      </c>
      <c r="Z13" s="17">
        <v>0.17869547743389799</v>
      </c>
      <c r="AA13" s="17">
        <v>2.4559154305004199E-2</v>
      </c>
      <c r="AB13" s="17"/>
      <c r="AC13" s="17">
        <v>5.9104502482318001E-2</v>
      </c>
      <c r="AD13" s="17">
        <v>4.9890738735981502E-2</v>
      </c>
      <c r="AE13" s="17">
        <v>0</v>
      </c>
    </row>
    <row r="14" spans="2:31" x14ac:dyDescent="0.35">
      <c r="B14" s="18" t="s">
        <v>96</v>
      </c>
      <c r="C14" s="17">
        <v>8.9213004819268305E-2</v>
      </c>
      <c r="D14" s="17">
        <v>6.0738836802774601E-2</v>
      </c>
      <c r="E14" s="17">
        <v>0.114818229586361</v>
      </c>
      <c r="F14" s="17"/>
      <c r="G14" s="17">
        <v>0.130326184526799</v>
      </c>
      <c r="H14" s="17">
        <v>0.113699568488176</v>
      </c>
      <c r="I14" s="17">
        <v>8.1715006843910601E-2</v>
      </c>
      <c r="J14" s="17">
        <v>0.133008835041899</v>
      </c>
      <c r="K14" s="17">
        <v>4.9858340612791402E-2</v>
      </c>
      <c r="L14" s="17">
        <v>6.3749917816376803E-2</v>
      </c>
      <c r="M14" s="17"/>
      <c r="N14" s="17">
        <v>7.94493500023708E-2</v>
      </c>
      <c r="O14" s="17">
        <v>8.7028449001258501E-2</v>
      </c>
      <c r="P14" s="17">
        <v>7.0609750684630795E-2</v>
      </c>
      <c r="Q14" s="17">
        <v>0.113562031467318</v>
      </c>
      <c r="R14" s="17"/>
      <c r="S14" s="17">
        <v>6.4601003580259997E-2</v>
      </c>
      <c r="T14" s="17">
        <v>7.6871307918690804E-2</v>
      </c>
      <c r="U14" s="17">
        <v>0.136041656129258</v>
      </c>
      <c r="V14" s="17"/>
      <c r="W14" s="17">
        <v>7.2362983204689299E-2</v>
      </c>
      <c r="X14" s="17">
        <v>8.0385234558781299E-2</v>
      </c>
      <c r="Y14" s="17">
        <v>2.8695260063354901E-2</v>
      </c>
      <c r="Z14" s="17">
        <v>8.8833427956948902E-2</v>
      </c>
      <c r="AA14" s="17">
        <v>0.13505154706545699</v>
      </c>
      <c r="AB14" s="17"/>
      <c r="AC14" s="17">
        <v>7.61153537976441E-2</v>
      </c>
      <c r="AD14" s="17">
        <v>0.101803673695439</v>
      </c>
      <c r="AE14" s="17">
        <v>4.8324804521805098E-2</v>
      </c>
    </row>
    <row r="15" spans="2:31" x14ac:dyDescent="0.35">
      <c r="B15" s="18" t="s">
        <v>111</v>
      </c>
      <c r="C15" s="21">
        <v>0.493373921125216</v>
      </c>
      <c r="D15" s="21">
        <v>0.49762656948732298</v>
      </c>
      <c r="E15" s="21">
        <v>0.49026010558955502</v>
      </c>
      <c r="F15" s="21"/>
      <c r="G15" s="21">
        <v>0.46049189381759598</v>
      </c>
      <c r="H15" s="21">
        <v>0.474098843218833</v>
      </c>
      <c r="I15" s="21">
        <v>0.50516881206971098</v>
      </c>
      <c r="J15" s="21">
        <v>0.47158605556750499</v>
      </c>
      <c r="K15" s="21">
        <v>0.46269751713520602</v>
      </c>
      <c r="L15" s="21">
        <v>0.559012016527211</v>
      </c>
      <c r="M15" s="21"/>
      <c r="N15" s="21">
        <v>0.51126324227347597</v>
      </c>
      <c r="O15" s="21">
        <v>0.47513546602219597</v>
      </c>
      <c r="P15" s="21">
        <v>0.50003074921330604</v>
      </c>
      <c r="Q15" s="21">
        <v>0.49020113548655903</v>
      </c>
      <c r="R15" s="21"/>
      <c r="S15" s="21">
        <v>0.61711125828290903</v>
      </c>
      <c r="T15" s="21">
        <v>0.45183317607060902</v>
      </c>
      <c r="U15" s="21">
        <v>0.36306030398012401</v>
      </c>
      <c r="V15" s="21"/>
      <c r="W15" s="21">
        <v>0.55338904932929101</v>
      </c>
      <c r="X15" s="21">
        <v>0.52316177322560398</v>
      </c>
      <c r="Y15" s="21">
        <v>0.50911278617451405</v>
      </c>
      <c r="Z15" s="21">
        <v>0.52995164097888803</v>
      </c>
      <c r="AA15" s="21">
        <v>0.360291820881529</v>
      </c>
      <c r="AB15" s="21"/>
      <c r="AC15" s="21">
        <v>0.46904374865092502</v>
      </c>
      <c r="AD15" s="21">
        <v>0.48766685812326299</v>
      </c>
      <c r="AE15" s="21">
        <v>0.55524739400318401</v>
      </c>
    </row>
    <row r="16" spans="2:31" x14ac:dyDescent="0.35">
      <c r="B16" s="18" t="s">
        <v>112</v>
      </c>
      <c r="C16" s="21">
        <v>0.16694380917071899</v>
      </c>
      <c r="D16" s="21">
        <v>0.190488251398713</v>
      </c>
      <c r="E16" s="21">
        <v>0.14363307322110999</v>
      </c>
      <c r="F16" s="21"/>
      <c r="G16" s="21">
        <v>0.16504066270510201</v>
      </c>
      <c r="H16" s="21">
        <v>0.19974456223613399</v>
      </c>
      <c r="I16" s="21">
        <v>0.16366889440020699</v>
      </c>
      <c r="J16" s="21">
        <v>0.17569197121659999</v>
      </c>
      <c r="K16" s="21">
        <v>0.18908819715050801</v>
      </c>
      <c r="L16" s="21">
        <v>0.124026242744533</v>
      </c>
      <c r="M16" s="21"/>
      <c r="N16" s="21">
        <v>0.16657298903150899</v>
      </c>
      <c r="O16" s="21">
        <v>0.18882802626296799</v>
      </c>
      <c r="P16" s="21">
        <v>0.155892311189433</v>
      </c>
      <c r="Q16" s="21">
        <v>0.14532616231015999</v>
      </c>
      <c r="R16" s="21"/>
      <c r="S16" s="21">
        <v>0.12759245929770599</v>
      </c>
      <c r="T16" s="21">
        <v>0.19690507087428899</v>
      </c>
      <c r="U16" s="21">
        <v>0.192826092960661</v>
      </c>
      <c r="V16" s="21"/>
      <c r="W16" s="21">
        <v>0.143700163146571</v>
      </c>
      <c r="X16" s="21">
        <v>0.15408615676403101</v>
      </c>
      <c r="Y16" s="21">
        <v>0.23530764904579801</v>
      </c>
      <c r="Z16" s="21">
        <v>0.38121493106416299</v>
      </c>
      <c r="AA16" s="21">
        <v>0.19264512017428001</v>
      </c>
      <c r="AB16" s="21"/>
      <c r="AC16" s="21">
        <v>0.17100689869122199</v>
      </c>
      <c r="AD16" s="21">
        <v>0.184342686238119</v>
      </c>
      <c r="AE16" s="21">
        <v>0.111866989225735</v>
      </c>
    </row>
    <row r="17" spans="2:31" x14ac:dyDescent="0.35">
      <c r="B17" s="18" t="s">
        <v>113</v>
      </c>
      <c r="C17" s="22">
        <v>0.326430111954497</v>
      </c>
      <c r="D17" s="22">
        <v>0.30713831808860997</v>
      </c>
      <c r="E17" s="22">
        <v>0.346627032368444</v>
      </c>
      <c r="F17" s="22"/>
      <c r="G17" s="22">
        <v>0.29545123111249399</v>
      </c>
      <c r="H17" s="22">
        <v>0.27435428098269898</v>
      </c>
      <c r="I17" s="22">
        <v>0.34149991766950399</v>
      </c>
      <c r="J17" s="22">
        <v>0.29589408435090497</v>
      </c>
      <c r="K17" s="22">
        <v>0.27360931998469801</v>
      </c>
      <c r="L17" s="22">
        <v>0.434985773782678</v>
      </c>
      <c r="M17" s="22"/>
      <c r="N17" s="22">
        <v>0.344690253241967</v>
      </c>
      <c r="O17" s="22">
        <v>0.28630743975922801</v>
      </c>
      <c r="P17" s="22">
        <v>0.34413843802387301</v>
      </c>
      <c r="Q17" s="22">
        <v>0.34487497317639898</v>
      </c>
      <c r="R17" s="22"/>
      <c r="S17" s="22">
        <v>0.48951879898520201</v>
      </c>
      <c r="T17" s="22">
        <v>0.25492810519631998</v>
      </c>
      <c r="U17" s="22">
        <v>0.17023421101946301</v>
      </c>
      <c r="V17" s="22"/>
      <c r="W17" s="22">
        <v>0.40968888618272098</v>
      </c>
      <c r="X17" s="22">
        <v>0.369075616461573</v>
      </c>
      <c r="Y17" s="22">
        <v>0.27380513712871601</v>
      </c>
      <c r="Z17" s="22">
        <v>0.14873670991472501</v>
      </c>
      <c r="AA17" s="22">
        <v>0.16764670070724999</v>
      </c>
      <c r="AB17" s="22"/>
      <c r="AC17" s="22">
        <v>0.29803684995970298</v>
      </c>
      <c r="AD17" s="22">
        <v>0.30332417188514399</v>
      </c>
      <c r="AE17" s="22">
        <v>0.443380404777448</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317</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106</v>
      </c>
      <c r="C9" s="17">
        <v>0.146854310914696</v>
      </c>
      <c r="D9" s="17">
        <v>0.144932295233795</v>
      </c>
      <c r="E9" s="17">
        <v>0.14762672089366199</v>
      </c>
      <c r="F9" s="17"/>
      <c r="G9" s="17">
        <v>0.18533206493080501</v>
      </c>
      <c r="H9" s="17">
        <v>0.15758616986031701</v>
      </c>
      <c r="I9" s="17">
        <v>0.15530324280371499</v>
      </c>
      <c r="J9" s="17">
        <v>0.131774536984956</v>
      </c>
      <c r="K9" s="17">
        <v>0.14285714285714299</v>
      </c>
      <c r="L9" s="17">
        <v>0.12045054603727801</v>
      </c>
      <c r="M9" s="17"/>
      <c r="N9" s="17">
        <v>0.11093059515651001</v>
      </c>
      <c r="O9" s="17">
        <v>0.15539638649558499</v>
      </c>
      <c r="P9" s="17">
        <v>0.153646482763901</v>
      </c>
      <c r="Q9" s="17">
        <v>0.18141415501946401</v>
      </c>
      <c r="R9" s="17"/>
      <c r="S9" s="17">
        <v>0.176299682080925</v>
      </c>
      <c r="T9" s="17">
        <v>0.119474863207475</v>
      </c>
      <c r="U9" s="17">
        <v>0.136500994854935</v>
      </c>
      <c r="V9" s="17"/>
      <c r="W9" s="17">
        <v>0.164997631683936</v>
      </c>
      <c r="X9" s="17">
        <v>0.14658975752891301</v>
      </c>
      <c r="Y9" s="17">
        <v>9.17041543494235E-2</v>
      </c>
      <c r="Z9" s="17">
        <v>8.8833427956948902E-2</v>
      </c>
      <c r="AA9" s="17">
        <v>0.14651417475953399</v>
      </c>
      <c r="AB9" s="17"/>
      <c r="AC9" s="17">
        <v>0.13261603760986099</v>
      </c>
      <c r="AD9" s="17">
        <v>0.124073349706664</v>
      </c>
      <c r="AE9" s="17">
        <v>0.138469889281056</v>
      </c>
    </row>
    <row r="10" spans="2:31" x14ac:dyDescent="0.35">
      <c r="B10" s="18" t="s">
        <v>107</v>
      </c>
      <c r="C10" s="17">
        <v>0.34649055123483802</v>
      </c>
      <c r="D10" s="17">
        <v>0.31362281150981602</v>
      </c>
      <c r="E10" s="17">
        <v>0.38002021356466897</v>
      </c>
      <c r="F10" s="17"/>
      <c r="G10" s="17">
        <v>0.39837037006442599</v>
      </c>
      <c r="H10" s="17">
        <v>0.35867106573433399</v>
      </c>
      <c r="I10" s="17">
        <v>0.40056770369164002</v>
      </c>
      <c r="J10" s="17">
        <v>0.32359826417418802</v>
      </c>
      <c r="K10" s="17">
        <v>0.31541898938338297</v>
      </c>
      <c r="L10" s="17">
        <v>0.301177417002713</v>
      </c>
      <c r="M10" s="17"/>
      <c r="N10" s="17">
        <v>0.37284186125360702</v>
      </c>
      <c r="O10" s="17">
        <v>0.36274767941223401</v>
      </c>
      <c r="P10" s="17">
        <v>0.36103115862518498</v>
      </c>
      <c r="Q10" s="17">
        <v>0.28601461101152198</v>
      </c>
      <c r="R10" s="17"/>
      <c r="S10" s="17">
        <v>0.35119980279990998</v>
      </c>
      <c r="T10" s="17">
        <v>0.34766710710773402</v>
      </c>
      <c r="U10" s="17">
        <v>0.31118595356873902</v>
      </c>
      <c r="V10" s="17"/>
      <c r="W10" s="17">
        <v>0.31502555504434399</v>
      </c>
      <c r="X10" s="17">
        <v>0.40110724612509202</v>
      </c>
      <c r="Y10" s="17">
        <v>0.34759064944687501</v>
      </c>
      <c r="Z10" s="17">
        <v>0.63539280367227402</v>
      </c>
      <c r="AA10" s="17">
        <v>0.285565187734723</v>
      </c>
      <c r="AB10" s="17"/>
      <c r="AC10" s="17">
        <v>0.27975988293921</v>
      </c>
      <c r="AD10" s="17">
        <v>0.41396182856337299</v>
      </c>
      <c r="AE10" s="17">
        <v>0.33585952631087201</v>
      </c>
    </row>
    <row r="11" spans="2:31" x14ac:dyDescent="0.35">
      <c r="B11" s="18" t="s">
        <v>108</v>
      </c>
      <c r="C11" s="17">
        <v>0.25302467973605097</v>
      </c>
      <c r="D11" s="17">
        <v>0.26946515821418798</v>
      </c>
      <c r="E11" s="17">
        <v>0.237026574249216</v>
      </c>
      <c r="F11" s="17"/>
      <c r="G11" s="17">
        <v>0.21768233582374799</v>
      </c>
      <c r="H11" s="17">
        <v>0.21245702605685601</v>
      </c>
      <c r="I11" s="17">
        <v>0.24538390124411799</v>
      </c>
      <c r="J11" s="17">
        <v>0.21842697375417799</v>
      </c>
      <c r="K11" s="17">
        <v>0.28120709918039399</v>
      </c>
      <c r="L11" s="17">
        <v>0.30296526535634</v>
      </c>
      <c r="M11" s="17"/>
      <c r="N11" s="17">
        <v>0.25358847615086899</v>
      </c>
      <c r="O11" s="17">
        <v>0.237993764867068</v>
      </c>
      <c r="P11" s="17">
        <v>0.23962694741023599</v>
      </c>
      <c r="Q11" s="17">
        <v>0.28199903428765399</v>
      </c>
      <c r="R11" s="17"/>
      <c r="S11" s="17">
        <v>0.27969183967077699</v>
      </c>
      <c r="T11" s="17">
        <v>0.23002698489595699</v>
      </c>
      <c r="U11" s="17">
        <v>0.28626488304593001</v>
      </c>
      <c r="V11" s="17"/>
      <c r="W11" s="17">
        <v>0.27908792356376999</v>
      </c>
      <c r="X11" s="17">
        <v>0.190137882395607</v>
      </c>
      <c r="Y11" s="17">
        <v>0.25173061353545001</v>
      </c>
      <c r="Z11" s="17">
        <v>0.16657553177805001</v>
      </c>
      <c r="AA11" s="17">
        <v>0.30659200403895598</v>
      </c>
      <c r="AB11" s="17"/>
      <c r="AC11" s="17">
        <v>0.31751028928774699</v>
      </c>
      <c r="AD11" s="17">
        <v>0.186966788639464</v>
      </c>
      <c r="AE11" s="17">
        <v>0.249915754686967</v>
      </c>
    </row>
    <row r="12" spans="2:31" x14ac:dyDescent="0.35">
      <c r="B12" s="18" t="s">
        <v>109</v>
      </c>
      <c r="C12" s="17">
        <v>0.141510396849858</v>
      </c>
      <c r="D12" s="17">
        <v>0.16673785608045899</v>
      </c>
      <c r="E12" s="17">
        <v>0.115957539447855</v>
      </c>
      <c r="F12" s="17"/>
      <c r="G12" s="17">
        <v>0.10528334623729201</v>
      </c>
      <c r="H12" s="17">
        <v>0.141967528675331</v>
      </c>
      <c r="I12" s="17">
        <v>9.4263484238648707E-2</v>
      </c>
      <c r="J12" s="17">
        <v>0.16653627711695801</v>
      </c>
      <c r="K12" s="17">
        <v>0.13322027449252799</v>
      </c>
      <c r="L12" s="17">
        <v>0.19840114686363899</v>
      </c>
      <c r="M12" s="17"/>
      <c r="N12" s="17">
        <v>0.14962272967688101</v>
      </c>
      <c r="O12" s="17">
        <v>0.13606076186706101</v>
      </c>
      <c r="P12" s="17">
        <v>0.15786343457284199</v>
      </c>
      <c r="Q12" s="17">
        <v>0.12643512245837199</v>
      </c>
      <c r="R12" s="17"/>
      <c r="S12" s="17">
        <v>0.11793068827062</v>
      </c>
      <c r="T12" s="17">
        <v>0.17265263652052801</v>
      </c>
      <c r="U12" s="17">
        <v>0.13008715418854799</v>
      </c>
      <c r="V12" s="17"/>
      <c r="W12" s="17">
        <v>0.14750009807233799</v>
      </c>
      <c r="X12" s="17">
        <v>0.13009392643383</v>
      </c>
      <c r="Y12" s="17">
        <v>0.18498548369599199</v>
      </c>
      <c r="Z12" s="17">
        <v>0</v>
      </c>
      <c r="AA12" s="17">
        <v>0.11425917376204001</v>
      </c>
      <c r="AB12" s="17"/>
      <c r="AC12" s="17">
        <v>0.15162032032161499</v>
      </c>
      <c r="AD12" s="17">
        <v>0.14650395847484801</v>
      </c>
      <c r="AE12" s="17">
        <v>0.20517703888747901</v>
      </c>
    </row>
    <row r="13" spans="2:31" x14ac:dyDescent="0.35">
      <c r="B13" s="18" t="s">
        <v>110</v>
      </c>
      <c r="C13" s="17">
        <v>4.39894312825466E-2</v>
      </c>
      <c r="D13" s="17">
        <v>4.6795767192414198E-2</v>
      </c>
      <c r="E13" s="17">
        <v>4.1557852856959003E-2</v>
      </c>
      <c r="F13" s="17"/>
      <c r="G13" s="17">
        <v>3.4714478178302699E-2</v>
      </c>
      <c r="H13" s="17">
        <v>4.9184791105120397E-2</v>
      </c>
      <c r="I13" s="17">
        <v>3.7287111115634902E-2</v>
      </c>
      <c r="J13" s="17">
        <v>5.5512092372319299E-2</v>
      </c>
      <c r="K13" s="17">
        <v>4.9150043676748398E-2</v>
      </c>
      <c r="L13" s="17">
        <v>4.07120968572907E-2</v>
      </c>
      <c r="M13" s="17"/>
      <c r="N13" s="17">
        <v>5.1135917325133298E-2</v>
      </c>
      <c r="O13" s="17">
        <v>3.6696799185090598E-2</v>
      </c>
      <c r="P13" s="17">
        <v>4.0635849262459597E-2</v>
      </c>
      <c r="Q13" s="17">
        <v>3.8782328615541997E-2</v>
      </c>
      <c r="R13" s="17"/>
      <c r="S13" s="17">
        <v>3.1495154902392103E-2</v>
      </c>
      <c r="T13" s="17">
        <v>5.9642111640545503E-2</v>
      </c>
      <c r="U13" s="17">
        <v>3.6311989451295303E-2</v>
      </c>
      <c r="V13" s="17"/>
      <c r="W13" s="17">
        <v>4.7713052643433999E-2</v>
      </c>
      <c r="X13" s="17">
        <v>5.0956099451030398E-2</v>
      </c>
      <c r="Y13" s="17">
        <v>5.64058207482553E-2</v>
      </c>
      <c r="Z13" s="17">
        <v>0.109198236592727</v>
      </c>
      <c r="AA13" s="17">
        <v>4.0710689219723699E-2</v>
      </c>
      <c r="AB13" s="17"/>
      <c r="AC13" s="17">
        <v>7.4860086050403105E-2</v>
      </c>
      <c r="AD13" s="17">
        <v>5.3324638814395302E-2</v>
      </c>
      <c r="AE13" s="17">
        <v>1.42262936178221E-2</v>
      </c>
    </row>
    <row r="14" spans="2:31" x14ac:dyDescent="0.35">
      <c r="B14" s="18" t="s">
        <v>96</v>
      </c>
      <c r="C14" s="17">
        <v>6.8130629982010804E-2</v>
      </c>
      <c r="D14" s="17">
        <v>5.84461117693287E-2</v>
      </c>
      <c r="E14" s="17">
        <v>7.7811098987638702E-2</v>
      </c>
      <c r="F14" s="17"/>
      <c r="G14" s="17">
        <v>5.8617404765426803E-2</v>
      </c>
      <c r="H14" s="17">
        <v>8.0133418568041806E-2</v>
      </c>
      <c r="I14" s="17">
        <v>6.7194556906242695E-2</v>
      </c>
      <c r="J14" s="17">
        <v>0.10415185559740101</v>
      </c>
      <c r="K14" s="17">
        <v>7.8146450409802795E-2</v>
      </c>
      <c r="L14" s="17">
        <v>3.6293527882739499E-2</v>
      </c>
      <c r="M14" s="17"/>
      <c r="N14" s="17">
        <v>6.1880420436998797E-2</v>
      </c>
      <c r="O14" s="17">
        <v>7.1104608172960701E-2</v>
      </c>
      <c r="P14" s="17">
        <v>4.7196127365376699E-2</v>
      </c>
      <c r="Q14" s="17">
        <v>8.5354748607445796E-2</v>
      </c>
      <c r="R14" s="17"/>
      <c r="S14" s="17">
        <v>4.3382832275375302E-2</v>
      </c>
      <c r="T14" s="17">
        <v>7.0536296627760994E-2</v>
      </c>
      <c r="U14" s="17">
        <v>9.9649024890552398E-2</v>
      </c>
      <c r="V14" s="17"/>
      <c r="W14" s="17">
        <v>4.5675738992178298E-2</v>
      </c>
      <c r="X14" s="17">
        <v>8.1115088065527793E-2</v>
      </c>
      <c r="Y14" s="17">
        <v>6.7583278224003798E-2</v>
      </c>
      <c r="Z14" s="17">
        <v>0</v>
      </c>
      <c r="AA14" s="17">
        <v>0.106358770485023</v>
      </c>
      <c r="AB14" s="17"/>
      <c r="AC14" s="17">
        <v>4.3633383791163799E-2</v>
      </c>
      <c r="AD14" s="17">
        <v>7.5169435801255305E-2</v>
      </c>
      <c r="AE14" s="17">
        <v>5.6351497215803799E-2</v>
      </c>
    </row>
    <row r="15" spans="2:31" x14ac:dyDescent="0.35">
      <c r="B15" s="18" t="s">
        <v>111</v>
      </c>
      <c r="C15" s="21">
        <v>0.49334486214953299</v>
      </c>
      <c r="D15" s="21">
        <v>0.458555106743611</v>
      </c>
      <c r="E15" s="21">
        <v>0.527646934458331</v>
      </c>
      <c r="F15" s="21"/>
      <c r="G15" s="21">
        <v>0.583702434995231</v>
      </c>
      <c r="H15" s="21">
        <v>0.51625723559465098</v>
      </c>
      <c r="I15" s="21">
        <v>0.55587094649535596</v>
      </c>
      <c r="J15" s="21">
        <v>0.45537280115914403</v>
      </c>
      <c r="K15" s="21">
        <v>0.45827613224052599</v>
      </c>
      <c r="L15" s="21">
        <v>0.42162796303999101</v>
      </c>
      <c r="M15" s="21"/>
      <c r="N15" s="21">
        <v>0.48377245641011801</v>
      </c>
      <c r="O15" s="21">
        <v>0.51814406590781903</v>
      </c>
      <c r="P15" s="21">
        <v>0.514677641389086</v>
      </c>
      <c r="Q15" s="21">
        <v>0.46742876603098599</v>
      </c>
      <c r="R15" s="21"/>
      <c r="S15" s="21">
        <v>0.52749948488083598</v>
      </c>
      <c r="T15" s="21">
        <v>0.46714197031520799</v>
      </c>
      <c r="U15" s="21">
        <v>0.44768694842367401</v>
      </c>
      <c r="V15" s="21"/>
      <c r="W15" s="21">
        <v>0.48002318672827998</v>
      </c>
      <c r="X15" s="21">
        <v>0.54769700365400498</v>
      </c>
      <c r="Y15" s="21">
        <v>0.43929480379629898</v>
      </c>
      <c r="Z15" s="21">
        <v>0.72422623162922295</v>
      </c>
      <c r="AA15" s="21">
        <v>0.43207936249425799</v>
      </c>
      <c r="AB15" s="21"/>
      <c r="AC15" s="21">
        <v>0.41237592054907002</v>
      </c>
      <c r="AD15" s="21">
        <v>0.538035178270037</v>
      </c>
      <c r="AE15" s="21">
        <v>0.47432941559192798</v>
      </c>
    </row>
    <row r="16" spans="2:31" x14ac:dyDescent="0.35">
      <c r="B16" s="18" t="s">
        <v>112</v>
      </c>
      <c r="C16" s="21">
        <v>0.18549982813240501</v>
      </c>
      <c r="D16" s="21">
        <v>0.21353362327287301</v>
      </c>
      <c r="E16" s="21">
        <v>0.15751539230481401</v>
      </c>
      <c r="F16" s="21"/>
      <c r="G16" s="21">
        <v>0.139997824415594</v>
      </c>
      <c r="H16" s="21">
        <v>0.191152319780451</v>
      </c>
      <c r="I16" s="21">
        <v>0.13155059535428401</v>
      </c>
      <c r="J16" s="21">
        <v>0.222048369489277</v>
      </c>
      <c r="K16" s="21">
        <v>0.18237031816927701</v>
      </c>
      <c r="L16" s="21">
        <v>0.23911324372093001</v>
      </c>
      <c r="M16" s="21"/>
      <c r="N16" s="21">
        <v>0.20075864700201401</v>
      </c>
      <c r="O16" s="21">
        <v>0.17275756105215201</v>
      </c>
      <c r="P16" s="21">
        <v>0.19849928383530099</v>
      </c>
      <c r="Q16" s="21">
        <v>0.165217451073914</v>
      </c>
      <c r="R16" s="21"/>
      <c r="S16" s="21">
        <v>0.149425843173013</v>
      </c>
      <c r="T16" s="21">
        <v>0.23229474816107301</v>
      </c>
      <c r="U16" s="21">
        <v>0.16639914363984301</v>
      </c>
      <c r="V16" s="21"/>
      <c r="W16" s="21">
        <v>0.195213150715772</v>
      </c>
      <c r="X16" s="21">
        <v>0.18105002588485999</v>
      </c>
      <c r="Y16" s="21">
        <v>0.241391304444247</v>
      </c>
      <c r="Z16" s="21">
        <v>0.109198236592727</v>
      </c>
      <c r="AA16" s="21">
        <v>0.15496986298176399</v>
      </c>
      <c r="AB16" s="21"/>
      <c r="AC16" s="21">
        <v>0.22648040637201899</v>
      </c>
      <c r="AD16" s="21">
        <v>0.19982859728924299</v>
      </c>
      <c r="AE16" s="21">
        <v>0.219403332505301</v>
      </c>
    </row>
    <row r="17" spans="2:31" x14ac:dyDescent="0.35">
      <c r="B17" s="18" t="s">
        <v>113</v>
      </c>
      <c r="C17" s="22">
        <v>0.30784503401712898</v>
      </c>
      <c r="D17" s="22">
        <v>0.24502148347073799</v>
      </c>
      <c r="E17" s="22">
        <v>0.37013154215351701</v>
      </c>
      <c r="F17" s="22"/>
      <c r="G17" s="22">
        <v>0.443704610579637</v>
      </c>
      <c r="H17" s="22">
        <v>0.32510491581419898</v>
      </c>
      <c r="I17" s="22">
        <v>0.42432035114107203</v>
      </c>
      <c r="J17" s="22">
        <v>0.23332443166986699</v>
      </c>
      <c r="K17" s="22">
        <v>0.27590581407124898</v>
      </c>
      <c r="L17" s="22">
        <v>0.18251471931906199</v>
      </c>
      <c r="M17" s="22"/>
      <c r="N17" s="22">
        <v>0.283013809408104</v>
      </c>
      <c r="O17" s="22">
        <v>0.34538650485566802</v>
      </c>
      <c r="P17" s="22">
        <v>0.31617835755378498</v>
      </c>
      <c r="Q17" s="22">
        <v>0.30221131495707199</v>
      </c>
      <c r="R17" s="22"/>
      <c r="S17" s="22">
        <v>0.37807364170782298</v>
      </c>
      <c r="T17" s="22">
        <v>0.234847222154135</v>
      </c>
      <c r="U17" s="22">
        <v>0.28128780478383097</v>
      </c>
      <c r="V17" s="22"/>
      <c r="W17" s="22">
        <v>0.28481003601250898</v>
      </c>
      <c r="X17" s="22">
        <v>0.36664697776914501</v>
      </c>
      <c r="Y17" s="22">
        <v>0.19790349935205201</v>
      </c>
      <c r="Z17" s="22">
        <v>0.61502799503649597</v>
      </c>
      <c r="AA17" s="22">
        <v>0.27710949951249397</v>
      </c>
      <c r="AB17" s="22"/>
      <c r="AC17" s="22">
        <v>0.185895514177052</v>
      </c>
      <c r="AD17" s="22">
        <v>0.33820658098079398</v>
      </c>
      <c r="AE17" s="22">
        <v>0.25492608308662701</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318</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106</v>
      </c>
      <c r="C9" s="17">
        <v>5.5093142024997203E-2</v>
      </c>
      <c r="D9" s="17">
        <v>6.89191731704724E-2</v>
      </c>
      <c r="E9" s="17">
        <v>4.2165991131903099E-2</v>
      </c>
      <c r="F9" s="17"/>
      <c r="G9" s="17">
        <v>8.0240507947783896E-2</v>
      </c>
      <c r="H9" s="17">
        <v>7.0426352562971903E-2</v>
      </c>
      <c r="I9" s="17">
        <v>4.7624735255056803E-2</v>
      </c>
      <c r="J9" s="17">
        <v>6.0182555002880701E-2</v>
      </c>
      <c r="K9" s="17">
        <v>6.4002395511297105E-2</v>
      </c>
      <c r="L9" s="17">
        <v>2.38806932263829E-2</v>
      </c>
      <c r="M9" s="17"/>
      <c r="N9" s="17">
        <v>3.09763948913577E-2</v>
      </c>
      <c r="O9" s="17">
        <v>6.2420708869481603E-2</v>
      </c>
      <c r="P9" s="17">
        <v>5.9379242160160398E-2</v>
      </c>
      <c r="Q9" s="17">
        <v>8.3806983860805706E-2</v>
      </c>
      <c r="R9" s="17"/>
      <c r="S9" s="17">
        <v>7.03808516559562E-2</v>
      </c>
      <c r="T9" s="17">
        <v>5.2211253064527799E-2</v>
      </c>
      <c r="U9" s="17">
        <v>2.6327063832765299E-2</v>
      </c>
      <c r="V9" s="17"/>
      <c r="W9" s="17">
        <v>6.4057061274734303E-2</v>
      </c>
      <c r="X9" s="17">
        <v>7.5043471386448304E-2</v>
      </c>
      <c r="Y9" s="17">
        <v>3.58905205047646E-2</v>
      </c>
      <c r="Z9" s="17">
        <v>6.9497240841171107E-2</v>
      </c>
      <c r="AA9" s="17">
        <v>4.1268952415365302E-2</v>
      </c>
      <c r="AB9" s="17"/>
      <c r="AC9" s="17">
        <v>6.2468555502660901E-2</v>
      </c>
      <c r="AD9" s="17">
        <v>7.6261810915208006E-2</v>
      </c>
      <c r="AE9" s="17">
        <v>2.2353206508829299E-2</v>
      </c>
    </row>
    <row r="10" spans="2:31" x14ac:dyDescent="0.35">
      <c r="B10" s="18" t="s">
        <v>107</v>
      </c>
      <c r="C10" s="17">
        <v>0.22439061293033899</v>
      </c>
      <c r="D10" s="17">
        <v>0.212377646880408</v>
      </c>
      <c r="E10" s="17">
        <v>0.23721850047538701</v>
      </c>
      <c r="F10" s="17"/>
      <c r="G10" s="17">
        <v>0.24870090576003701</v>
      </c>
      <c r="H10" s="17">
        <v>0.24608632079554499</v>
      </c>
      <c r="I10" s="17">
        <v>0.26716457615062</v>
      </c>
      <c r="J10" s="17">
        <v>0.230021631894853</v>
      </c>
      <c r="K10" s="17">
        <v>0.17565243918804599</v>
      </c>
      <c r="L10" s="17">
        <v>0.20018899521726599</v>
      </c>
      <c r="M10" s="17"/>
      <c r="N10" s="17">
        <v>0.24396303530049701</v>
      </c>
      <c r="O10" s="17">
        <v>0.230419475349041</v>
      </c>
      <c r="P10" s="17">
        <v>0.24130896917201899</v>
      </c>
      <c r="Q10" s="17">
        <v>0.17819645227571901</v>
      </c>
      <c r="R10" s="17"/>
      <c r="S10" s="17">
        <v>0.20768114755095701</v>
      </c>
      <c r="T10" s="17">
        <v>0.24205453571886401</v>
      </c>
      <c r="U10" s="17">
        <v>0.18762627832634901</v>
      </c>
      <c r="V10" s="17"/>
      <c r="W10" s="17">
        <v>0.21862685450043901</v>
      </c>
      <c r="X10" s="17">
        <v>0.267525845349742</v>
      </c>
      <c r="Y10" s="17">
        <v>0.30103107265817203</v>
      </c>
      <c r="Z10" s="17">
        <v>0.29135288158721401</v>
      </c>
      <c r="AA10" s="17">
        <v>0.20503676090872799</v>
      </c>
      <c r="AB10" s="17"/>
      <c r="AC10" s="17">
        <v>0.27638326387266599</v>
      </c>
      <c r="AD10" s="17">
        <v>0.26090751470765899</v>
      </c>
      <c r="AE10" s="17">
        <v>0.26396610452450903</v>
      </c>
    </row>
    <row r="11" spans="2:31" x14ac:dyDescent="0.35">
      <c r="B11" s="18" t="s">
        <v>108</v>
      </c>
      <c r="C11" s="17">
        <v>0.29526219889469102</v>
      </c>
      <c r="D11" s="17">
        <v>0.30230728586977901</v>
      </c>
      <c r="E11" s="17">
        <v>0.28851569938112398</v>
      </c>
      <c r="F11" s="17"/>
      <c r="G11" s="17">
        <v>0.28838929045016798</v>
      </c>
      <c r="H11" s="17">
        <v>0.26448484970768699</v>
      </c>
      <c r="I11" s="17">
        <v>0.27738275993384898</v>
      </c>
      <c r="J11" s="17">
        <v>0.29935988099737598</v>
      </c>
      <c r="K11" s="17">
        <v>0.27378092326311998</v>
      </c>
      <c r="L11" s="17">
        <v>0.352514500162733</v>
      </c>
      <c r="M11" s="17"/>
      <c r="N11" s="17">
        <v>0.30448855456398999</v>
      </c>
      <c r="O11" s="17">
        <v>0.31403330435087201</v>
      </c>
      <c r="P11" s="17">
        <v>0.30652879925485899</v>
      </c>
      <c r="Q11" s="17">
        <v>0.25596749368603999</v>
      </c>
      <c r="R11" s="17"/>
      <c r="S11" s="17">
        <v>0.26519425570897998</v>
      </c>
      <c r="T11" s="17">
        <v>0.324164185545258</v>
      </c>
      <c r="U11" s="17">
        <v>0.31626813048829799</v>
      </c>
      <c r="V11" s="17"/>
      <c r="W11" s="17">
        <v>0.27395061321304898</v>
      </c>
      <c r="X11" s="17">
        <v>0.27319268128892998</v>
      </c>
      <c r="Y11" s="17">
        <v>0.27034812527902502</v>
      </c>
      <c r="Z11" s="17">
        <v>6.9497240841171107E-2</v>
      </c>
      <c r="AA11" s="17">
        <v>0.34599373196300098</v>
      </c>
      <c r="AB11" s="17"/>
      <c r="AC11" s="17">
        <v>0.276548090151786</v>
      </c>
      <c r="AD11" s="17">
        <v>0.26051766362211398</v>
      </c>
      <c r="AE11" s="17">
        <v>0.28595599648009601</v>
      </c>
    </row>
    <row r="12" spans="2:31" x14ac:dyDescent="0.35">
      <c r="B12" s="18" t="s">
        <v>109</v>
      </c>
      <c r="C12" s="17">
        <v>0.21416167034341799</v>
      </c>
      <c r="D12" s="17">
        <v>0.213805012116322</v>
      </c>
      <c r="E12" s="17">
        <v>0.21575884381445401</v>
      </c>
      <c r="F12" s="17"/>
      <c r="G12" s="17">
        <v>0.19975514088340501</v>
      </c>
      <c r="H12" s="17">
        <v>0.26164181716197699</v>
      </c>
      <c r="I12" s="17">
        <v>0.20809679012848301</v>
      </c>
      <c r="J12" s="17">
        <v>0.191957091987837</v>
      </c>
      <c r="K12" s="17">
        <v>0.22020949469169199</v>
      </c>
      <c r="L12" s="17">
        <v>0.206395412545444</v>
      </c>
      <c r="M12" s="17"/>
      <c r="N12" s="17">
        <v>0.22956273511921799</v>
      </c>
      <c r="O12" s="17">
        <v>0.17099430288839099</v>
      </c>
      <c r="P12" s="17">
        <v>0.23176923236283001</v>
      </c>
      <c r="Q12" s="17">
        <v>0.22572616141924201</v>
      </c>
      <c r="R12" s="17"/>
      <c r="S12" s="17">
        <v>0.210898523957852</v>
      </c>
      <c r="T12" s="17">
        <v>0.20613743801923601</v>
      </c>
      <c r="U12" s="17">
        <v>0.23236680827372799</v>
      </c>
      <c r="V12" s="17"/>
      <c r="W12" s="17">
        <v>0.20301460419939099</v>
      </c>
      <c r="X12" s="17">
        <v>0.20864195715320899</v>
      </c>
      <c r="Y12" s="17">
        <v>0.26016754263652397</v>
      </c>
      <c r="Z12" s="17">
        <v>0.248199160994966</v>
      </c>
      <c r="AA12" s="17">
        <v>0.18335425518458301</v>
      </c>
      <c r="AB12" s="17"/>
      <c r="AC12" s="17">
        <v>0.16430519531759699</v>
      </c>
      <c r="AD12" s="17">
        <v>0.232865923967431</v>
      </c>
      <c r="AE12" s="17">
        <v>0.300722867275525</v>
      </c>
    </row>
    <row r="13" spans="2:31" x14ac:dyDescent="0.35">
      <c r="B13" s="18" t="s">
        <v>110</v>
      </c>
      <c r="C13" s="17">
        <v>0.119511368436771</v>
      </c>
      <c r="D13" s="17">
        <v>0.12976556428416899</v>
      </c>
      <c r="E13" s="17">
        <v>0.10845449889457601</v>
      </c>
      <c r="F13" s="17"/>
      <c r="G13" s="17">
        <v>6.2121523753170697E-2</v>
      </c>
      <c r="H13" s="17">
        <v>9.00028498430544E-2</v>
      </c>
      <c r="I13" s="17">
        <v>0.109769920447782</v>
      </c>
      <c r="J13" s="17">
        <v>0.12943930566967499</v>
      </c>
      <c r="K13" s="17">
        <v>0.15921189020298901</v>
      </c>
      <c r="L13" s="17">
        <v>0.14085764637543999</v>
      </c>
      <c r="M13" s="17"/>
      <c r="N13" s="17">
        <v>0.12528015901685</v>
      </c>
      <c r="O13" s="17">
        <v>0.13141453383291701</v>
      </c>
      <c r="P13" s="17">
        <v>0.104223844116481</v>
      </c>
      <c r="Q13" s="17">
        <v>0.106627354173569</v>
      </c>
      <c r="R13" s="17"/>
      <c r="S13" s="17">
        <v>0.174126311234997</v>
      </c>
      <c r="T13" s="17">
        <v>9.9130392662501801E-2</v>
      </c>
      <c r="U13" s="17">
        <v>9.2165282574616605E-2</v>
      </c>
      <c r="V13" s="17"/>
      <c r="W13" s="17">
        <v>0.17751087965703199</v>
      </c>
      <c r="X13" s="17">
        <v>8.5072394098534301E-2</v>
      </c>
      <c r="Y13" s="17">
        <v>8.6273371373577004E-2</v>
      </c>
      <c r="Z13" s="17">
        <v>0</v>
      </c>
      <c r="AA13" s="17">
        <v>0.10168616022582801</v>
      </c>
      <c r="AB13" s="17"/>
      <c r="AC13" s="17">
        <v>0.16214487730390401</v>
      </c>
      <c r="AD13" s="17">
        <v>7.3023935683367194E-2</v>
      </c>
      <c r="AE13" s="17">
        <v>7.9259699824202001E-2</v>
      </c>
    </row>
    <row r="14" spans="2:31" x14ac:dyDescent="0.35">
      <c r="B14" s="18" t="s">
        <v>96</v>
      </c>
      <c r="C14" s="17">
        <v>9.1581007369783501E-2</v>
      </c>
      <c r="D14" s="17">
        <v>7.2825317678849102E-2</v>
      </c>
      <c r="E14" s="17">
        <v>0.10788646630255699</v>
      </c>
      <c r="F14" s="17"/>
      <c r="G14" s="17">
        <v>0.120792631205436</v>
      </c>
      <c r="H14" s="17">
        <v>6.7357809928765694E-2</v>
      </c>
      <c r="I14" s="17">
        <v>8.9961218084209593E-2</v>
      </c>
      <c r="J14" s="17">
        <v>8.9039534447378499E-2</v>
      </c>
      <c r="K14" s="17">
        <v>0.107142857142857</v>
      </c>
      <c r="L14" s="17">
        <v>7.6162752472733394E-2</v>
      </c>
      <c r="M14" s="17"/>
      <c r="N14" s="17">
        <v>6.5729121108086402E-2</v>
      </c>
      <c r="O14" s="17">
        <v>9.0717674709297494E-2</v>
      </c>
      <c r="P14" s="17">
        <v>5.6789912933650197E-2</v>
      </c>
      <c r="Q14" s="17">
        <v>0.14967555458462301</v>
      </c>
      <c r="R14" s="17"/>
      <c r="S14" s="17">
        <v>7.1718909891258203E-2</v>
      </c>
      <c r="T14" s="17">
        <v>7.6302194989612396E-2</v>
      </c>
      <c r="U14" s="17">
        <v>0.14524643650424399</v>
      </c>
      <c r="V14" s="17"/>
      <c r="W14" s="17">
        <v>6.2839987155355395E-2</v>
      </c>
      <c r="X14" s="17">
        <v>9.0523650723136603E-2</v>
      </c>
      <c r="Y14" s="17">
        <v>4.6289367547936201E-2</v>
      </c>
      <c r="Z14" s="17">
        <v>0.321453475735478</v>
      </c>
      <c r="AA14" s="17">
        <v>0.122660139302494</v>
      </c>
      <c r="AB14" s="17"/>
      <c r="AC14" s="17">
        <v>5.8150017851386002E-2</v>
      </c>
      <c r="AD14" s="17">
        <v>9.6423151104220006E-2</v>
      </c>
      <c r="AE14" s="17">
        <v>4.77421253868398E-2</v>
      </c>
    </row>
    <row r="15" spans="2:31" x14ac:dyDescent="0.35">
      <c r="B15" s="18" t="s">
        <v>111</v>
      </c>
      <c r="C15" s="21">
        <v>0.27948375495533601</v>
      </c>
      <c r="D15" s="21">
        <v>0.28129682005088102</v>
      </c>
      <c r="E15" s="21">
        <v>0.27938449160729001</v>
      </c>
      <c r="F15" s="21"/>
      <c r="G15" s="21">
        <v>0.32894141370781999</v>
      </c>
      <c r="H15" s="21">
        <v>0.31651267335851702</v>
      </c>
      <c r="I15" s="21">
        <v>0.31478931140567701</v>
      </c>
      <c r="J15" s="21">
        <v>0.29020418689773397</v>
      </c>
      <c r="K15" s="21">
        <v>0.23965483469934301</v>
      </c>
      <c r="L15" s="21">
        <v>0.224069688443649</v>
      </c>
      <c r="M15" s="21"/>
      <c r="N15" s="21">
        <v>0.27493943019185502</v>
      </c>
      <c r="O15" s="21">
        <v>0.29284018421852298</v>
      </c>
      <c r="P15" s="21">
        <v>0.30068821133217899</v>
      </c>
      <c r="Q15" s="21">
        <v>0.26200343613652499</v>
      </c>
      <c r="R15" s="21"/>
      <c r="S15" s="21">
        <v>0.27806199920691299</v>
      </c>
      <c r="T15" s="21">
        <v>0.29426578878339199</v>
      </c>
      <c r="U15" s="21">
        <v>0.21395334215911399</v>
      </c>
      <c r="V15" s="21"/>
      <c r="W15" s="21">
        <v>0.28268391577517299</v>
      </c>
      <c r="X15" s="21">
        <v>0.34256931673619101</v>
      </c>
      <c r="Y15" s="21">
        <v>0.33692159316293702</v>
      </c>
      <c r="Z15" s="21">
        <v>0.36085012242838499</v>
      </c>
      <c r="AA15" s="21">
        <v>0.24630571332409401</v>
      </c>
      <c r="AB15" s="21"/>
      <c r="AC15" s="21">
        <v>0.33885181937532699</v>
      </c>
      <c r="AD15" s="21">
        <v>0.337169325622867</v>
      </c>
      <c r="AE15" s="21">
        <v>0.28631931103333802</v>
      </c>
    </row>
    <row r="16" spans="2:31" x14ac:dyDescent="0.35">
      <c r="B16" s="18" t="s">
        <v>112</v>
      </c>
      <c r="C16" s="21">
        <v>0.33367303878019</v>
      </c>
      <c r="D16" s="21">
        <v>0.34357057640049099</v>
      </c>
      <c r="E16" s="21">
        <v>0.32421334270903002</v>
      </c>
      <c r="F16" s="21"/>
      <c r="G16" s="21">
        <v>0.261876664636575</v>
      </c>
      <c r="H16" s="21">
        <v>0.351644667005031</v>
      </c>
      <c r="I16" s="21">
        <v>0.31786671057626498</v>
      </c>
      <c r="J16" s="21">
        <v>0.32139639765751199</v>
      </c>
      <c r="K16" s="21">
        <v>0.37942138489468002</v>
      </c>
      <c r="L16" s="21">
        <v>0.34725305892088498</v>
      </c>
      <c r="M16" s="21"/>
      <c r="N16" s="21">
        <v>0.35484289413606801</v>
      </c>
      <c r="O16" s="21">
        <v>0.30240883672130803</v>
      </c>
      <c r="P16" s="21">
        <v>0.33599307647931098</v>
      </c>
      <c r="Q16" s="21">
        <v>0.33235351559281201</v>
      </c>
      <c r="R16" s="21"/>
      <c r="S16" s="21">
        <v>0.38502483519284902</v>
      </c>
      <c r="T16" s="21">
        <v>0.30526783068173702</v>
      </c>
      <c r="U16" s="21">
        <v>0.324532090848345</v>
      </c>
      <c r="V16" s="21"/>
      <c r="W16" s="21">
        <v>0.38052548385642199</v>
      </c>
      <c r="X16" s="21">
        <v>0.293714351251743</v>
      </c>
      <c r="Y16" s="21">
        <v>0.34644091401010102</v>
      </c>
      <c r="Z16" s="21">
        <v>0.248199160994966</v>
      </c>
      <c r="AA16" s="21">
        <v>0.28504041541041097</v>
      </c>
      <c r="AB16" s="21"/>
      <c r="AC16" s="21">
        <v>0.326450072621501</v>
      </c>
      <c r="AD16" s="21">
        <v>0.30588985965079801</v>
      </c>
      <c r="AE16" s="21">
        <v>0.379982567099727</v>
      </c>
    </row>
    <row r="17" spans="2:31" x14ac:dyDescent="0.35">
      <c r="B17" s="18" t="s">
        <v>113</v>
      </c>
      <c r="C17" s="22">
        <v>-5.4189283824853399E-2</v>
      </c>
      <c r="D17" s="22">
        <v>-6.2273756349610902E-2</v>
      </c>
      <c r="E17" s="22">
        <v>-4.4828851101740098E-2</v>
      </c>
      <c r="F17" s="22"/>
      <c r="G17" s="22">
        <v>6.7064749071245003E-2</v>
      </c>
      <c r="H17" s="22">
        <v>-3.5131993646514502E-2</v>
      </c>
      <c r="I17" s="22">
        <v>-3.07739917058802E-3</v>
      </c>
      <c r="J17" s="22">
        <v>-3.1192210759778499E-2</v>
      </c>
      <c r="K17" s="22">
        <v>-0.13976655019533701</v>
      </c>
      <c r="L17" s="22">
        <v>-0.123183370477236</v>
      </c>
      <c r="M17" s="22"/>
      <c r="N17" s="22">
        <v>-7.9903463944213299E-2</v>
      </c>
      <c r="O17" s="22">
        <v>-9.5686525027851004E-3</v>
      </c>
      <c r="P17" s="22">
        <v>-3.5304865147131999E-2</v>
      </c>
      <c r="Q17" s="22">
        <v>-7.0350079456286602E-2</v>
      </c>
      <c r="R17" s="22"/>
      <c r="S17" s="22">
        <v>-0.10696283598593501</v>
      </c>
      <c r="T17" s="22">
        <v>-1.1002041898345701E-2</v>
      </c>
      <c r="U17" s="22">
        <v>-0.110578748689231</v>
      </c>
      <c r="V17" s="22"/>
      <c r="W17" s="22">
        <v>-9.7841568081248997E-2</v>
      </c>
      <c r="X17" s="22">
        <v>4.8854965484447503E-2</v>
      </c>
      <c r="Y17" s="22">
        <v>-9.5193208471642306E-3</v>
      </c>
      <c r="Z17" s="22">
        <v>0.112650961433419</v>
      </c>
      <c r="AA17" s="22">
        <v>-3.8734702086317498E-2</v>
      </c>
      <c r="AB17" s="22"/>
      <c r="AC17" s="22">
        <v>1.24017467538258E-2</v>
      </c>
      <c r="AD17" s="22">
        <v>3.1279465972069202E-2</v>
      </c>
      <c r="AE17" s="22">
        <v>-9.3663256066388603E-2</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319</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106</v>
      </c>
      <c r="C9" s="17">
        <v>0.11493587658377</v>
      </c>
      <c r="D9" s="17">
        <v>0.12976706425357001</v>
      </c>
      <c r="E9" s="17">
        <v>9.9465853226825204E-2</v>
      </c>
      <c r="F9" s="17"/>
      <c r="G9" s="17">
        <v>0.12073892851859799</v>
      </c>
      <c r="H9" s="17">
        <v>0.10271531366377699</v>
      </c>
      <c r="I9" s="17">
        <v>0.120107544587204</v>
      </c>
      <c r="J9" s="17">
        <v>6.7054884150118399E-2</v>
      </c>
      <c r="K9" s="17">
        <v>0.1421488459211</v>
      </c>
      <c r="L9" s="17">
        <v>0.117819825416354</v>
      </c>
      <c r="M9" s="17"/>
      <c r="N9" s="17">
        <v>8.8599045163075194E-2</v>
      </c>
      <c r="O9" s="17">
        <v>0.118437097137467</v>
      </c>
      <c r="P9" s="17">
        <v>0.124678094435618</v>
      </c>
      <c r="Q9" s="17">
        <v>0.140333681042486</v>
      </c>
      <c r="R9" s="17"/>
      <c r="S9" s="17">
        <v>0.16942554716688199</v>
      </c>
      <c r="T9" s="17">
        <v>9.0138556118295396E-2</v>
      </c>
      <c r="U9" s="17">
        <v>7.6076992183413503E-2</v>
      </c>
      <c r="V9" s="17"/>
      <c r="W9" s="17">
        <v>0.15344909869934201</v>
      </c>
      <c r="X9" s="17">
        <v>7.8039673903361306E-2</v>
      </c>
      <c r="Y9" s="17">
        <v>5.4754610918948503E-2</v>
      </c>
      <c r="Z9" s="17">
        <v>8.8833427956948902E-2</v>
      </c>
      <c r="AA9" s="17">
        <v>0.111219470373809</v>
      </c>
      <c r="AB9" s="17"/>
      <c r="AC9" s="17">
        <v>0.145235506034295</v>
      </c>
      <c r="AD9" s="17">
        <v>6.6431597063693004E-2</v>
      </c>
      <c r="AE9" s="17">
        <v>0.10001134311767799</v>
      </c>
    </row>
    <row r="10" spans="2:31" x14ac:dyDescent="0.35">
      <c r="B10" s="18" t="s">
        <v>107</v>
      </c>
      <c r="C10" s="17">
        <v>0.25055188664151501</v>
      </c>
      <c r="D10" s="17">
        <v>0.22362316348699099</v>
      </c>
      <c r="E10" s="17">
        <v>0.27562177912049901</v>
      </c>
      <c r="F10" s="17"/>
      <c r="G10" s="17">
        <v>0.28113556053357203</v>
      </c>
      <c r="H10" s="17">
        <v>0.27697180343991201</v>
      </c>
      <c r="I10" s="17">
        <v>0.28365699863121802</v>
      </c>
      <c r="J10" s="17">
        <v>0.27742709706299201</v>
      </c>
      <c r="K10" s="17">
        <v>0.20597963815397499</v>
      </c>
      <c r="L10" s="17">
        <v>0.210813981519996</v>
      </c>
      <c r="M10" s="17"/>
      <c r="N10" s="17">
        <v>0.24839898647897199</v>
      </c>
      <c r="O10" s="17">
        <v>0.245633796614634</v>
      </c>
      <c r="P10" s="17">
        <v>0.27571293124108798</v>
      </c>
      <c r="Q10" s="17">
        <v>0.245989219218475</v>
      </c>
      <c r="R10" s="17"/>
      <c r="S10" s="17">
        <v>0.26673375456751103</v>
      </c>
      <c r="T10" s="17">
        <v>0.21719771757446299</v>
      </c>
      <c r="U10" s="17">
        <v>0.25020013830140703</v>
      </c>
      <c r="V10" s="17"/>
      <c r="W10" s="17">
        <v>0.24677236614624901</v>
      </c>
      <c r="X10" s="17">
        <v>0.26401545710878599</v>
      </c>
      <c r="Y10" s="17">
        <v>0.24688107490719</v>
      </c>
      <c r="Z10" s="17">
        <v>0.248199160994966</v>
      </c>
      <c r="AA10" s="17">
        <v>0.25918180513811401</v>
      </c>
      <c r="AB10" s="17"/>
      <c r="AC10" s="17">
        <v>0.18093690975169999</v>
      </c>
      <c r="AD10" s="17">
        <v>0.277231108314062</v>
      </c>
      <c r="AE10" s="17">
        <v>0.254099846166081</v>
      </c>
    </row>
    <row r="11" spans="2:31" x14ac:dyDescent="0.35">
      <c r="B11" s="18" t="s">
        <v>108</v>
      </c>
      <c r="C11" s="17">
        <v>0.28750531439030402</v>
      </c>
      <c r="D11" s="17">
        <v>0.31078423072621802</v>
      </c>
      <c r="E11" s="17">
        <v>0.26515575064254698</v>
      </c>
      <c r="F11" s="17"/>
      <c r="G11" s="17">
        <v>0.253674812271866</v>
      </c>
      <c r="H11" s="17">
        <v>0.30948627462921402</v>
      </c>
      <c r="I11" s="17">
        <v>0.26716457615062</v>
      </c>
      <c r="J11" s="17">
        <v>0.270369536754274</v>
      </c>
      <c r="K11" s="17">
        <v>0.25300479102259399</v>
      </c>
      <c r="L11" s="17">
        <v>0.356090196869987</v>
      </c>
      <c r="M11" s="17"/>
      <c r="N11" s="17">
        <v>0.30431395538837203</v>
      </c>
      <c r="O11" s="17">
        <v>0.27851588568612901</v>
      </c>
      <c r="P11" s="17">
        <v>0.30878562917646601</v>
      </c>
      <c r="Q11" s="17">
        <v>0.26569411929560799</v>
      </c>
      <c r="R11" s="17"/>
      <c r="S11" s="17">
        <v>0.26569575488578301</v>
      </c>
      <c r="T11" s="17">
        <v>0.31523584732334498</v>
      </c>
      <c r="U11" s="17">
        <v>0.32911349308117399</v>
      </c>
      <c r="V11" s="17"/>
      <c r="W11" s="17">
        <v>0.28602484756604601</v>
      </c>
      <c r="X11" s="17">
        <v>0.29612438541588698</v>
      </c>
      <c r="Y11" s="17">
        <v>0.30972956253067002</v>
      </c>
      <c r="Z11" s="17">
        <v>6.9497240841171107E-2</v>
      </c>
      <c r="AA11" s="17">
        <v>0.32245758950361902</v>
      </c>
      <c r="AB11" s="17"/>
      <c r="AC11" s="17">
        <v>0.29174920221252898</v>
      </c>
      <c r="AD11" s="17">
        <v>0.27070956165843801</v>
      </c>
      <c r="AE11" s="17">
        <v>0.29137209418754501</v>
      </c>
    </row>
    <row r="12" spans="2:31" x14ac:dyDescent="0.35">
      <c r="B12" s="18" t="s">
        <v>109</v>
      </c>
      <c r="C12" s="17">
        <v>0.17411284436469601</v>
      </c>
      <c r="D12" s="17">
        <v>0.19210317084304501</v>
      </c>
      <c r="E12" s="17">
        <v>0.157892534803555</v>
      </c>
      <c r="F12" s="17"/>
      <c r="G12" s="17">
        <v>0.156647021086122</v>
      </c>
      <c r="H12" s="17">
        <v>0.15474313731460701</v>
      </c>
      <c r="I12" s="17">
        <v>0.15013443073400401</v>
      </c>
      <c r="J12" s="17">
        <v>0.20129801724895999</v>
      </c>
      <c r="K12" s="17">
        <v>0.227013175312134</v>
      </c>
      <c r="L12" s="17">
        <v>0.15232550494546701</v>
      </c>
      <c r="M12" s="17"/>
      <c r="N12" s="17">
        <v>0.20107804710312799</v>
      </c>
      <c r="O12" s="17">
        <v>0.18620879014451699</v>
      </c>
      <c r="P12" s="17">
        <v>0.13453249403453299</v>
      </c>
      <c r="Q12" s="17">
        <v>0.14377449127338901</v>
      </c>
      <c r="R12" s="17"/>
      <c r="S12" s="17">
        <v>0.16437316950877801</v>
      </c>
      <c r="T12" s="17">
        <v>0.20543985898806599</v>
      </c>
      <c r="U12" s="17">
        <v>0.11011466611630299</v>
      </c>
      <c r="V12" s="17"/>
      <c r="W12" s="17">
        <v>0.18203728364111399</v>
      </c>
      <c r="X12" s="17">
        <v>0.18263075628309799</v>
      </c>
      <c r="Y12" s="17">
        <v>0.26948078368510398</v>
      </c>
      <c r="Z12" s="17">
        <v>7.7742103821101194E-2</v>
      </c>
      <c r="AA12" s="17">
        <v>0.108389819208053</v>
      </c>
      <c r="AB12" s="17"/>
      <c r="AC12" s="17">
        <v>0.23189832663141199</v>
      </c>
      <c r="AD12" s="17">
        <v>0.19036762066919199</v>
      </c>
      <c r="AE12" s="17">
        <v>0.22436503799758201</v>
      </c>
    </row>
    <row r="13" spans="2:31" x14ac:dyDescent="0.35">
      <c r="B13" s="18" t="s">
        <v>110</v>
      </c>
      <c r="C13" s="17">
        <v>5.6518781949765902E-2</v>
      </c>
      <c r="D13" s="17">
        <v>5.1424673608448199E-2</v>
      </c>
      <c r="E13" s="17">
        <v>6.17319923434183E-2</v>
      </c>
      <c r="F13" s="17"/>
      <c r="G13" s="17">
        <v>6.5871134682023103E-2</v>
      </c>
      <c r="H13" s="17">
        <v>7.5950052384448602E-2</v>
      </c>
      <c r="I13" s="17">
        <v>6.6208570634777697E-2</v>
      </c>
      <c r="J13" s="17">
        <v>6.1283488261218801E-2</v>
      </c>
      <c r="K13" s="17">
        <v>3.7924978161625801E-2</v>
      </c>
      <c r="L13" s="17">
        <v>4.4287793564545E-2</v>
      </c>
      <c r="M13" s="17"/>
      <c r="N13" s="17">
        <v>7.3743384322013994E-2</v>
      </c>
      <c r="O13" s="17">
        <v>6.0288299226191701E-2</v>
      </c>
      <c r="P13" s="17">
        <v>5.0668395780942101E-2</v>
      </c>
      <c r="Q13" s="17">
        <v>2.93113819214544E-2</v>
      </c>
      <c r="R13" s="17"/>
      <c r="S13" s="17">
        <v>3.41935595307305E-2</v>
      </c>
      <c r="T13" s="17">
        <v>6.7996786019523206E-2</v>
      </c>
      <c r="U13" s="17">
        <v>7.2454734706475496E-2</v>
      </c>
      <c r="V13" s="17"/>
      <c r="W13" s="17">
        <v>4.8129648080966897E-2</v>
      </c>
      <c r="X13" s="17">
        <v>6.3131415815943198E-2</v>
      </c>
      <c r="Y13" s="17">
        <v>5.1990359764549299E-2</v>
      </c>
      <c r="Z13" s="17">
        <v>0.15833066879811999</v>
      </c>
      <c r="AA13" s="17">
        <v>4.1301101486929503E-2</v>
      </c>
      <c r="AB13" s="17"/>
      <c r="AC13" s="17">
        <v>7.5963268096567393E-2</v>
      </c>
      <c r="AD13" s="17">
        <v>8.2828081469526194E-2</v>
      </c>
      <c r="AE13" s="17">
        <v>3.6579500126651503E-2</v>
      </c>
    </row>
    <row r="14" spans="2:31" x14ac:dyDescent="0.35">
      <c r="B14" s="18" t="s">
        <v>96</v>
      </c>
      <c r="C14" s="17">
        <v>0.11637529606994899</v>
      </c>
      <c r="D14" s="17">
        <v>9.2297697081727401E-2</v>
      </c>
      <c r="E14" s="17">
        <v>0.14013208986315601</v>
      </c>
      <c r="F14" s="17"/>
      <c r="G14" s="17">
        <v>0.12193254290782</v>
      </c>
      <c r="H14" s="17">
        <v>8.0133418568041806E-2</v>
      </c>
      <c r="I14" s="17">
        <v>0.11272787926217601</v>
      </c>
      <c r="J14" s="17">
        <v>0.122566976522438</v>
      </c>
      <c r="K14" s="17">
        <v>0.13392857142857101</v>
      </c>
      <c r="L14" s="17">
        <v>0.11866269768365099</v>
      </c>
      <c r="M14" s="17"/>
      <c r="N14" s="17">
        <v>8.3866581544439295E-2</v>
      </c>
      <c r="O14" s="17">
        <v>0.110916131191062</v>
      </c>
      <c r="P14" s="17">
        <v>0.105622455331354</v>
      </c>
      <c r="Q14" s="17">
        <v>0.17489710724858701</v>
      </c>
      <c r="R14" s="17"/>
      <c r="S14" s="17">
        <v>9.9578214340315802E-2</v>
      </c>
      <c r="T14" s="17">
        <v>0.103991233976306</v>
      </c>
      <c r="U14" s="17">
        <v>0.16203997561122699</v>
      </c>
      <c r="V14" s="17"/>
      <c r="W14" s="17">
        <v>8.3586755866281601E-2</v>
      </c>
      <c r="X14" s="17">
        <v>0.116058311472925</v>
      </c>
      <c r="Y14" s="17">
        <v>6.7163608193538199E-2</v>
      </c>
      <c r="Z14" s="17">
        <v>0.35739739758769301</v>
      </c>
      <c r="AA14" s="17">
        <v>0.157450214289475</v>
      </c>
      <c r="AB14" s="17"/>
      <c r="AC14" s="17">
        <v>7.4216787273496496E-2</v>
      </c>
      <c r="AD14" s="17">
        <v>0.112432030825089</v>
      </c>
      <c r="AE14" s="17">
        <v>9.35721784044619E-2</v>
      </c>
    </row>
    <row r="15" spans="2:31" x14ac:dyDescent="0.35">
      <c r="B15" s="18" t="s">
        <v>111</v>
      </c>
      <c r="C15" s="21">
        <v>0.36548776322528398</v>
      </c>
      <c r="D15" s="21">
        <v>0.353390227740561</v>
      </c>
      <c r="E15" s="21">
        <v>0.37508763234732401</v>
      </c>
      <c r="F15" s="21"/>
      <c r="G15" s="21">
        <v>0.40187448905216999</v>
      </c>
      <c r="H15" s="21">
        <v>0.37968711710368902</v>
      </c>
      <c r="I15" s="21">
        <v>0.40376454321842098</v>
      </c>
      <c r="J15" s="21">
        <v>0.34448198121311002</v>
      </c>
      <c r="K15" s="21">
        <v>0.34812848407507502</v>
      </c>
      <c r="L15" s="21">
        <v>0.32863380693635003</v>
      </c>
      <c r="M15" s="21"/>
      <c r="N15" s="21">
        <v>0.336998031642047</v>
      </c>
      <c r="O15" s="21">
        <v>0.364070893752101</v>
      </c>
      <c r="P15" s="21">
        <v>0.40039102567670598</v>
      </c>
      <c r="Q15" s="21">
        <v>0.386322900260961</v>
      </c>
      <c r="R15" s="21"/>
      <c r="S15" s="21">
        <v>0.43615930173439299</v>
      </c>
      <c r="T15" s="21">
        <v>0.30733627369275901</v>
      </c>
      <c r="U15" s="21">
        <v>0.32627713048481999</v>
      </c>
      <c r="V15" s="21"/>
      <c r="W15" s="21">
        <v>0.40022146484559101</v>
      </c>
      <c r="X15" s="21">
        <v>0.34205513101214702</v>
      </c>
      <c r="Y15" s="21">
        <v>0.30163568582613898</v>
      </c>
      <c r="Z15" s="21">
        <v>0.33703258895191501</v>
      </c>
      <c r="AA15" s="21">
        <v>0.37040127551192298</v>
      </c>
      <c r="AB15" s="21"/>
      <c r="AC15" s="21">
        <v>0.32617241578599498</v>
      </c>
      <c r="AD15" s="21">
        <v>0.34366270537775501</v>
      </c>
      <c r="AE15" s="21">
        <v>0.35411118928375901</v>
      </c>
    </row>
    <row r="16" spans="2:31" x14ac:dyDescent="0.35">
      <c r="B16" s="18" t="s">
        <v>112</v>
      </c>
      <c r="C16" s="21">
        <v>0.23063162631446199</v>
      </c>
      <c r="D16" s="21">
        <v>0.243527844451493</v>
      </c>
      <c r="E16" s="21">
        <v>0.219624527146973</v>
      </c>
      <c r="F16" s="21"/>
      <c r="G16" s="21">
        <v>0.22251815576814499</v>
      </c>
      <c r="H16" s="21">
        <v>0.230693189699055</v>
      </c>
      <c r="I16" s="21">
        <v>0.21634300136878201</v>
      </c>
      <c r="J16" s="21">
        <v>0.262581505510178</v>
      </c>
      <c r="K16" s="21">
        <v>0.26493815347375999</v>
      </c>
      <c r="L16" s="21">
        <v>0.196613298510012</v>
      </c>
      <c r="M16" s="21"/>
      <c r="N16" s="21">
        <v>0.27482143142514198</v>
      </c>
      <c r="O16" s="21">
        <v>0.24649708937070799</v>
      </c>
      <c r="P16" s="21">
        <v>0.185200889815475</v>
      </c>
      <c r="Q16" s="21">
        <v>0.173085873194844</v>
      </c>
      <c r="R16" s="21"/>
      <c r="S16" s="21">
        <v>0.19856672903950801</v>
      </c>
      <c r="T16" s="21">
        <v>0.27343664500759002</v>
      </c>
      <c r="U16" s="21">
        <v>0.182569400822779</v>
      </c>
      <c r="V16" s="21"/>
      <c r="W16" s="21">
        <v>0.230166931722081</v>
      </c>
      <c r="X16" s="21">
        <v>0.245762172099041</v>
      </c>
      <c r="Y16" s="21">
        <v>0.321471143449653</v>
      </c>
      <c r="Z16" s="21">
        <v>0.23607277261922099</v>
      </c>
      <c r="AA16" s="21">
        <v>0.14969092069498299</v>
      </c>
      <c r="AB16" s="21"/>
      <c r="AC16" s="21">
        <v>0.30786159472797903</v>
      </c>
      <c r="AD16" s="21">
        <v>0.27319570213871802</v>
      </c>
      <c r="AE16" s="21">
        <v>0.26094453812423302</v>
      </c>
    </row>
    <row r="17" spans="2:31" x14ac:dyDescent="0.35">
      <c r="B17" s="18" t="s">
        <v>113</v>
      </c>
      <c r="C17" s="22">
        <v>0.13485613691082199</v>
      </c>
      <c r="D17" s="22">
        <v>0.109862383289068</v>
      </c>
      <c r="E17" s="22">
        <v>0.155463105200351</v>
      </c>
      <c r="F17" s="22"/>
      <c r="G17" s="22">
        <v>0.17935633328402401</v>
      </c>
      <c r="H17" s="22">
        <v>0.14899392740463399</v>
      </c>
      <c r="I17" s="22">
        <v>0.187421541849639</v>
      </c>
      <c r="J17" s="22">
        <v>8.1900475702931894E-2</v>
      </c>
      <c r="K17" s="22">
        <v>8.3190330601314796E-2</v>
      </c>
      <c r="L17" s="22">
        <v>0.132020508426338</v>
      </c>
      <c r="M17" s="22"/>
      <c r="N17" s="22">
        <v>6.2176600216904597E-2</v>
      </c>
      <c r="O17" s="22">
        <v>0.117573804381393</v>
      </c>
      <c r="P17" s="22">
        <v>0.21519013586123101</v>
      </c>
      <c r="Q17" s="22">
        <v>0.213237027066118</v>
      </c>
      <c r="R17" s="22"/>
      <c r="S17" s="22">
        <v>0.23759257269488501</v>
      </c>
      <c r="T17" s="22">
        <v>3.3899628685168902E-2</v>
      </c>
      <c r="U17" s="22">
        <v>0.14370772966204101</v>
      </c>
      <c r="V17" s="22"/>
      <c r="W17" s="22">
        <v>0.17005453312350999</v>
      </c>
      <c r="X17" s="22">
        <v>9.6292958913106297E-2</v>
      </c>
      <c r="Y17" s="22">
        <v>-1.98354576235148E-2</v>
      </c>
      <c r="Z17" s="22">
        <v>0.10095981633269401</v>
      </c>
      <c r="AA17" s="22">
        <v>0.22071035481694001</v>
      </c>
      <c r="AB17" s="22"/>
      <c r="AC17" s="22">
        <v>1.8310821058016399E-2</v>
      </c>
      <c r="AD17" s="22">
        <v>7.0467003239037193E-2</v>
      </c>
      <c r="AE17" s="22">
        <v>9.3166651159525798E-2</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320</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106</v>
      </c>
      <c r="C9" s="17">
        <v>7.9563668028000106E-2</v>
      </c>
      <c r="D9" s="17">
        <v>0.105208335352192</v>
      </c>
      <c r="E9" s="17">
        <v>5.5453637862800102E-2</v>
      </c>
      <c r="F9" s="17"/>
      <c r="G9" s="17">
        <v>0.117372896098285</v>
      </c>
      <c r="H9" s="17">
        <v>5.4870856196539801E-2</v>
      </c>
      <c r="I9" s="17">
        <v>9.2172071339525694E-2</v>
      </c>
      <c r="J9" s="17">
        <v>0.11569464737519999</v>
      </c>
      <c r="K9" s="17">
        <v>7.0720274492528504E-2</v>
      </c>
      <c r="L9" s="17">
        <v>4.6075641918172199E-2</v>
      </c>
      <c r="M9" s="17"/>
      <c r="N9" s="17">
        <v>6.9158867680402594E-2</v>
      </c>
      <c r="O9" s="17">
        <v>7.0628558541979594E-2</v>
      </c>
      <c r="P9" s="17">
        <v>8.4481117542227493E-2</v>
      </c>
      <c r="Q9" s="17">
        <v>0.10707067938194501</v>
      </c>
      <c r="R9" s="17"/>
      <c r="S9" s="17">
        <v>7.7403449355224696E-2</v>
      </c>
      <c r="T9" s="17">
        <v>8.7319724958016307E-2</v>
      </c>
      <c r="U9" s="17">
        <v>5.5488236932004699E-2</v>
      </c>
      <c r="V9" s="17"/>
      <c r="W9" s="17">
        <v>7.0164152429612797E-2</v>
      </c>
      <c r="X9" s="17">
        <v>0.10174281870450801</v>
      </c>
      <c r="Y9" s="17">
        <v>9.8810683629488499E-2</v>
      </c>
      <c r="Z9" s="17">
        <v>0.14723934466227201</v>
      </c>
      <c r="AA9" s="17">
        <v>7.6703382261186906E-2</v>
      </c>
      <c r="AB9" s="17"/>
      <c r="AC9" s="17">
        <v>8.7907813784158198E-2</v>
      </c>
      <c r="AD9" s="17">
        <v>8.5111569883246793E-2</v>
      </c>
      <c r="AE9" s="17">
        <v>0.102659473448816</v>
      </c>
    </row>
    <row r="10" spans="2:31" x14ac:dyDescent="0.35">
      <c r="B10" s="18" t="s">
        <v>107</v>
      </c>
      <c r="C10" s="17">
        <v>0.28395581265036401</v>
      </c>
      <c r="D10" s="17">
        <v>0.29674508965458102</v>
      </c>
      <c r="E10" s="17">
        <v>0.27163812664676201</v>
      </c>
      <c r="F10" s="17"/>
      <c r="G10" s="17">
        <v>0.26193036732341402</v>
      </c>
      <c r="H10" s="17">
        <v>0.239222287336185</v>
      </c>
      <c r="I10" s="17">
        <v>0.27848818656150698</v>
      </c>
      <c r="J10" s="17">
        <v>0.270369536754274</v>
      </c>
      <c r="K10" s="17">
        <v>0.27979050530830901</v>
      </c>
      <c r="L10" s="17">
        <v>0.34367736221363099</v>
      </c>
      <c r="M10" s="17"/>
      <c r="N10" s="17">
        <v>0.30158296956889902</v>
      </c>
      <c r="O10" s="17">
        <v>0.28031220088598702</v>
      </c>
      <c r="P10" s="17">
        <v>0.25513968083652699</v>
      </c>
      <c r="Q10" s="17">
        <v>0.27718603145075699</v>
      </c>
      <c r="R10" s="17"/>
      <c r="S10" s="17">
        <v>0.29835699814428202</v>
      </c>
      <c r="T10" s="17">
        <v>0.30706208597888801</v>
      </c>
      <c r="U10" s="17">
        <v>0.17614074609125299</v>
      </c>
      <c r="V10" s="17"/>
      <c r="W10" s="17">
        <v>0.29299996426823299</v>
      </c>
      <c r="X10" s="17">
        <v>0.32545355309659901</v>
      </c>
      <c r="Y10" s="17">
        <v>0.25082224601928699</v>
      </c>
      <c r="Z10" s="17">
        <v>0.33703258895191501</v>
      </c>
      <c r="AA10" s="17">
        <v>0.20967076952927</v>
      </c>
      <c r="AB10" s="17"/>
      <c r="AC10" s="17">
        <v>0.28241239670789903</v>
      </c>
      <c r="AD10" s="17">
        <v>0.32872460203540499</v>
      </c>
      <c r="AE10" s="17">
        <v>0.18792879518198999</v>
      </c>
    </row>
    <row r="11" spans="2:31" x14ac:dyDescent="0.35">
      <c r="B11" s="18" t="s">
        <v>108</v>
      </c>
      <c r="C11" s="17">
        <v>0.30473046098138801</v>
      </c>
      <c r="D11" s="17">
        <v>0.26314741045838103</v>
      </c>
      <c r="E11" s="17">
        <v>0.344161825748175</v>
      </c>
      <c r="F11" s="17"/>
      <c r="G11" s="17">
        <v>0.29066911385493499</v>
      </c>
      <c r="H11" s="17">
        <v>0.35158152218647698</v>
      </c>
      <c r="I11" s="17">
        <v>0.29596659531357</v>
      </c>
      <c r="J11" s="17">
        <v>0.25310721545045101</v>
      </c>
      <c r="K11" s="17">
        <v>0.31391659387208598</v>
      </c>
      <c r="L11" s="17">
        <v>0.31433102010733299</v>
      </c>
      <c r="M11" s="17"/>
      <c r="N11" s="17">
        <v>0.25167345326589602</v>
      </c>
      <c r="O11" s="17">
        <v>0.331763360606325</v>
      </c>
      <c r="P11" s="17">
        <v>0.391236522144919</v>
      </c>
      <c r="Q11" s="17">
        <v>0.29480793434038399</v>
      </c>
      <c r="R11" s="17"/>
      <c r="S11" s="17">
        <v>0.33006671418901801</v>
      </c>
      <c r="T11" s="17">
        <v>0.27706985536835099</v>
      </c>
      <c r="U11" s="17">
        <v>0.35989771480886201</v>
      </c>
      <c r="V11" s="17"/>
      <c r="W11" s="17">
        <v>0.32738341479191901</v>
      </c>
      <c r="X11" s="17">
        <v>0.28120313248162498</v>
      </c>
      <c r="Y11" s="17">
        <v>0.27483928970766403</v>
      </c>
      <c r="Z11" s="17">
        <v>0.31769640183613701</v>
      </c>
      <c r="AA11" s="17">
        <v>0.31794150277544603</v>
      </c>
      <c r="AB11" s="17"/>
      <c r="AC11" s="17">
        <v>0.28490304733313399</v>
      </c>
      <c r="AD11" s="17">
        <v>0.27333862717322599</v>
      </c>
      <c r="AE11" s="17">
        <v>0.34836345362127202</v>
      </c>
    </row>
    <row r="12" spans="2:31" x14ac:dyDescent="0.35">
      <c r="B12" s="18" t="s">
        <v>109</v>
      </c>
      <c r="C12" s="17">
        <v>0.185797131092549</v>
      </c>
      <c r="D12" s="17">
        <v>0.21613969352950901</v>
      </c>
      <c r="E12" s="17">
        <v>0.157807619712268</v>
      </c>
      <c r="F12" s="17"/>
      <c r="G12" s="17">
        <v>0.15436719768135501</v>
      </c>
      <c r="H12" s="17">
        <v>0.20108489587401701</v>
      </c>
      <c r="I12" s="17">
        <v>0.19160436764788499</v>
      </c>
      <c r="J12" s="17">
        <v>0.18041430021003799</v>
      </c>
      <c r="K12" s="17">
        <v>0.197930966939869</v>
      </c>
      <c r="L12" s="17">
        <v>0.183459695405392</v>
      </c>
      <c r="M12" s="17"/>
      <c r="N12" s="17">
        <v>0.23370917212831299</v>
      </c>
      <c r="O12" s="17">
        <v>0.17057407364600399</v>
      </c>
      <c r="P12" s="17">
        <v>0.155254291629807</v>
      </c>
      <c r="Q12" s="17">
        <v>0.15640241053603399</v>
      </c>
      <c r="R12" s="17"/>
      <c r="S12" s="17">
        <v>0.15728065410273001</v>
      </c>
      <c r="T12" s="17">
        <v>0.21463718399784201</v>
      </c>
      <c r="U12" s="17">
        <v>0.19308121673592599</v>
      </c>
      <c r="V12" s="17"/>
      <c r="W12" s="17">
        <v>0.180508949067828</v>
      </c>
      <c r="X12" s="17">
        <v>0.156004630393482</v>
      </c>
      <c r="Y12" s="17">
        <v>0.27491904747576201</v>
      </c>
      <c r="Z12" s="17">
        <v>0</v>
      </c>
      <c r="AA12" s="17">
        <v>0.20039476389389399</v>
      </c>
      <c r="AB12" s="17"/>
      <c r="AC12" s="17">
        <v>0.18786234385935699</v>
      </c>
      <c r="AD12" s="17">
        <v>0.18114780268459901</v>
      </c>
      <c r="AE12" s="17">
        <v>0.265597053306734</v>
      </c>
    </row>
    <row r="13" spans="2:31" x14ac:dyDescent="0.35">
      <c r="B13" s="18" t="s">
        <v>110</v>
      </c>
      <c r="C13" s="17">
        <v>6.7870641142760493E-2</v>
      </c>
      <c r="D13" s="17">
        <v>5.8810572135252003E-2</v>
      </c>
      <c r="E13" s="17">
        <v>7.5020776365407493E-2</v>
      </c>
      <c r="F13" s="17"/>
      <c r="G13" s="17">
        <v>9.5558003661658203E-2</v>
      </c>
      <c r="H13" s="17">
        <v>6.6080621109435897E-2</v>
      </c>
      <c r="I13" s="17">
        <v>6.0053772293601801E-2</v>
      </c>
      <c r="J13" s="17">
        <v>8.6704303132097704E-2</v>
      </c>
      <c r="K13" s="17">
        <v>5.2069033060131498E-2</v>
      </c>
      <c r="L13" s="17">
        <v>6.11191971954528E-2</v>
      </c>
      <c r="M13" s="17"/>
      <c r="N13" s="17">
        <v>8.5876845193867596E-2</v>
      </c>
      <c r="O13" s="17">
        <v>5.89440731059164E-2</v>
      </c>
      <c r="P13" s="17">
        <v>5.4332243953661201E-2</v>
      </c>
      <c r="Q13" s="17">
        <v>5.6472144078887697E-2</v>
      </c>
      <c r="R13" s="17"/>
      <c r="S13" s="17">
        <v>8.2815959680294607E-2</v>
      </c>
      <c r="T13" s="17">
        <v>5.1358532001698202E-2</v>
      </c>
      <c r="U13" s="17">
        <v>5.3157721185563798E-2</v>
      </c>
      <c r="V13" s="17"/>
      <c r="W13" s="17">
        <v>8.9037327388640397E-2</v>
      </c>
      <c r="X13" s="17">
        <v>5.4647128359190902E-2</v>
      </c>
      <c r="Y13" s="17">
        <v>4.9299291468190301E-2</v>
      </c>
      <c r="Z13" s="17">
        <v>0</v>
      </c>
      <c r="AA13" s="17">
        <v>6.02364279532588E-2</v>
      </c>
      <c r="AB13" s="17"/>
      <c r="AC13" s="17">
        <v>0.10639053449835</v>
      </c>
      <c r="AD13" s="17">
        <v>5.4852325974447301E-2</v>
      </c>
      <c r="AE13" s="17">
        <v>5.5682633118400701E-2</v>
      </c>
    </row>
    <row r="14" spans="2:31" x14ac:dyDescent="0.35">
      <c r="B14" s="18" t="s">
        <v>96</v>
      </c>
      <c r="C14" s="17">
        <v>7.8082286104937795E-2</v>
      </c>
      <c r="D14" s="17">
        <v>5.9948898870084602E-2</v>
      </c>
      <c r="E14" s="17">
        <v>9.5918013664587298E-2</v>
      </c>
      <c r="F14" s="17"/>
      <c r="G14" s="17">
        <v>8.0102421380352201E-2</v>
      </c>
      <c r="H14" s="17">
        <v>8.7159817297344594E-2</v>
      </c>
      <c r="I14" s="17">
        <v>8.1715006843910601E-2</v>
      </c>
      <c r="J14" s="17">
        <v>9.3709997077939894E-2</v>
      </c>
      <c r="K14" s="17">
        <v>8.55726263270771E-2</v>
      </c>
      <c r="L14" s="17">
        <v>5.13370831600201E-2</v>
      </c>
      <c r="M14" s="17"/>
      <c r="N14" s="17">
        <v>5.7998692162621303E-2</v>
      </c>
      <c r="O14" s="17">
        <v>8.7777733213786902E-2</v>
      </c>
      <c r="P14" s="17">
        <v>5.9556143892857703E-2</v>
      </c>
      <c r="Q14" s="17">
        <v>0.10806080021199301</v>
      </c>
      <c r="R14" s="17"/>
      <c r="S14" s="17">
        <v>5.4076224528450498E-2</v>
      </c>
      <c r="T14" s="17">
        <v>6.2552617695204094E-2</v>
      </c>
      <c r="U14" s="17">
        <v>0.16223436424639101</v>
      </c>
      <c r="V14" s="17"/>
      <c r="W14" s="17">
        <v>3.9906192053765999E-2</v>
      </c>
      <c r="X14" s="17">
        <v>8.0948736964594994E-2</v>
      </c>
      <c r="Y14" s="17">
        <v>5.1309441699608299E-2</v>
      </c>
      <c r="Z14" s="17">
        <v>0.198031664549676</v>
      </c>
      <c r="AA14" s="17">
        <v>0.135053153586945</v>
      </c>
      <c r="AB14" s="17"/>
      <c r="AC14" s="17">
        <v>5.0523863817101902E-2</v>
      </c>
      <c r="AD14" s="17">
        <v>7.6825072249076601E-2</v>
      </c>
      <c r="AE14" s="17">
        <v>3.9768591322787497E-2</v>
      </c>
    </row>
    <row r="15" spans="2:31" x14ac:dyDescent="0.35">
      <c r="B15" s="18" t="s">
        <v>111</v>
      </c>
      <c r="C15" s="21">
        <v>0.36351948067836398</v>
      </c>
      <c r="D15" s="21">
        <v>0.401953425006773</v>
      </c>
      <c r="E15" s="21">
        <v>0.32709176450956201</v>
      </c>
      <c r="F15" s="21"/>
      <c r="G15" s="21">
        <v>0.37930326342169901</v>
      </c>
      <c r="H15" s="21">
        <v>0.29409314353272398</v>
      </c>
      <c r="I15" s="21">
        <v>0.37066025790103302</v>
      </c>
      <c r="J15" s="21">
        <v>0.38606418412947402</v>
      </c>
      <c r="K15" s="21">
        <v>0.350510779800837</v>
      </c>
      <c r="L15" s="21">
        <v>0.38975300413180303</v>
      </c>
      <c r="M15" s="21"/>
      <c r="N15" s="21">
        <v>0.37074183724930199</v>
      </c>
      <c r="O15" s="21">
        <v>0.35094075942796699</v>
      </c>
      <c r="P15" s="21">
        <v>0.33962079837875497</v>
      </c>
      <c r="Q15" s="21">
        <v>0.38425671083270202</v>
      </c>
      <c r="R15" s="21"/>
      <c r="S15" s="21">
        <v>0.37576044749950699</v>
      </c>
      <c r="T15" s="21">
        <v>0.394381810936904</v>
      </c>
      <c r="U15" s="21">
        <v>0.23162898302325799</v>
      </c>
      <c r="V15" s="21"/>
      <c r="W15" s="21">
        <v>0.36316411669784598</v>
      </c>
      <c r="X15" s="21">
        <v>0.42719637180110698</v>
      </c>
      <c r="Y15" s="21">
        <v>0.34963292964877501</v>
      </c>
      <c r="Z15" s="21">
        <v>0.48427193361418702</v>
      </c>
      <c r="AA15" s="21">
        <v>0.286374151790457</v>
      </c>
      <c r="AB15" s="21"/>
      <c r="AC15" s="21">
        <v>0.37032021049205799</v>
      </c>
      <c r="AD15" s="21">
        <v>0.41383617191865102</v>
      </c>
      <c r="AE15" s="21">
        <v>0.290588268630806</v>
      </c>
    </row>
    <row r="16" spans="2:31" x14ac:dyDescent="0.35">
      <c r="B16" s="18" t="s">
        <v>112</v>
      </c>
      <c r="C16" s="21">
        <v>0.25366777223531001</v>
      </c>
      <c r="D16" s="21">
        <v>0.274950265664761</v>
      </c>
      <c r="E16" s="21">
        <v>0.232828396077676</v>
      </c>
      <c r="F16" s="21"/>
      <c r="G16" s="21">
        <v>0.24992520134301299</v>
      </c>
      <c r="H16" s="21">
        <v>0.26716551698345298</v>
      </c>
      <c r="I16" s="21">
        <v>0.251658139941487</v>
      </c>
      <c r="J16" s="21">
        <v>0.267118603342135</v>
      </c>
      <c r="K16" s="21">
        <v>0.25</v>
      </c>
      <c r="L16" s="21">
        <v>0.244578892600845</v>
      </c>
      <c r="M16" s="21"/>
      <c r="N16" s="21">
        <v>0.319586017322181</v>
      </c>
      <c r="O16" s="21">
        <v>0.229518146751921</v>
      </c>
      <c r="P16" s="21">
        <v>0.20958653558346799</v>
      </c>
      <c r="Q16" s="21">
        <v>0.212874554614922</v>
      </c>
      <c r="R16" s="21"/>
      <c r="S16" s="21">
        <v>0.24009661378302499</v>
      </c>
      <c r="T16" s="21">
        <v>0.26599571599954103</v>
      </c>
      <c r="U16" s="21">
        <v>0.24623893792148899</v>
      </c>
      <c r="V16" s="21"/>
      <c r="W16" s="21">
        <v>0.269546276456469</v>
      </c>
      <c r="X16" s="21">
        <v>0.210651758752673</v>
      </c>
      <c r="Y16" s="21">
        <v>0.32421833894395202</v>
      </c>
      <c r="Z16" s="21">
        <v>0</v>
      </c>
      <c r="AA16" s="21">
        <v>0.260631191847152</v>
      </c>
      <c r="AB16" s="21"/>
      <c r="AC16" s="21">
        <v>0.29425287835770603</v>
      </c>
      <c r="AD16" s="21">
        <v>0.23600012865904599</v>
      </c>
      <c r="AE16" s="21">
        <v>0.32127968642513499</v>
      </c>
    </row>
    <row r="17" spans="2:31" x14ac:dyDescent="0.35">
      <c r="B17" s="18" t="s">
        <v>113</v>
      </c>
      <c r="C17" s="22">
        <v>0.109851708443055</v>
      </c>
      <c r="D17" s="22">
        <v>0.12700315934201201</v>
      </c>
      <c r="E17" s="22">
        <v>9.4263368431885902E-2</v>
      </c>
      <c r="F17" s="22"/>
      <c r="G17" s="22">
        <v>0.12937806207868599</v>
      </c>
      <c r="H17" s="22">
        <v>2.6927626549271E-2</v>
      </c>
      <c r="I17" s="22">
        <v>0.119002117959546</v>
      </c>
      <c r="J17" s="22">
        <v>0.118945580787338</v>
      </c>
      <c r="K17" s="22">
        <v>0.100510779800837</v>
      </c>
      <c r="L17" s="22">
        <v>0.14517411153095799</v>
      </c>
      <c r="M17" s="22"/>
      <c r="N17" s="22">
        <v>5.1155819927121302E-2</v>
      </c>
      <c r="O17" s="22">
        <v>0.121422612676046</v>
      </c>
      <c r="P17" s="22">
        <v>0.13003426279528699</v>
      </c>
      <c r="Q17" s="22">
        <v>0.17138215621778</v>
      </c>
      <c r="R17" s="22"/>
      <c r="S17" s="22">
        <v>0.135663833716482</v>
      </c>
      <c r="T17" s="22">
        <v>0.128386094937363</v>
      </c>
      <c r="U17" s="22">
        <v>-1.46099548982319E-2</v>
      </c>
      <c r="V17" s="22"/>
      <c r="W17" s="22">
        <v>9.3617840241377606E-2</v>
      </c>
      <c r="X17" s="22">
        <v>0.216544613048435</v>
      </c>
      <c r="Y17" s="22">
        <v>2.5414590704823398E-2</v>
      </c>
      <c r="Z17" s="22">
        <v>0.48427193361418702</v>
      </c>
      <c r="AA17" s="22">
        <v>2.5742959943304701E-2</v>
      </c>
      <c r="AB17" s="22"/>
      <c r="AC17" s="22">
        <v>7.6067332134351198E-2</v>
      </c>
      <c r="AD17" s="22">
        <v>0.177836043259605</v>
      </c>
      <c r="AE17" s="22">
        <v>-3.0691417794328602E-2</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E20"/>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327</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321</v>
      </c>
      <c r="C9" s="17">
        <v>0.41733624090452098</v>
      </c>
      <c r="D9" s="17">
        <v>0.46096994700087701</v>
      </c>
      <c r="E9" s="17">
        <v>0.37431045395415002</v>
      </c>
      <c r="F9" s="17"/>
      <c r="G9" s="17">
        <v>0.27027030625555498</v>
      </c>
      <c r="H9" s="17">
        <v>0.27853764716629198</v>
      </c>
      <c r="I9" s="17">
        <v>0.40277855694695602</v>
      </c>
      <c r="J9" s="17">
        <v>0.43567151581428898</v>
      </c>
      <c r="K9" s="17">
        <v>0.50291898938338297</v>
      </c>
      <c r="L9" s="17">
        <v>0.52271848864447101</v>
      </c>
      <c r="M9" s="17"/>
      <c r="N9" s="17">
        <v>0.48157280791826101</v>
      </c>
      <c r="O9" s="17">
        <v>0.43671217212140001</v>
      </c>
      <c r="P9" s="17">
        <v>0.33083710413462403</v>
      </c>
      <c r="Q9" s="17">
        <v>0.35946556553956299</v>
      </c>
      <c r="R9" s="17"/>
      <c r="S9" s="17">
        <v>0.51229184631601199</v>
      </c>
      <c r="T9" s="17">
        <v>0.40923139501681899</v>
      </c>
      <c r="U9" s="17">
        <v>0.33187700748823701</v>
      </c>
      <c r="V9" s="17"/>
      <c r="W9" s="17">
        <v>0.498256331108404</v>
      </c>
      <c r="X9" s="17">
        <v>0.40154042150446101</v>
      </c>
      <c r="Y9" s="17">
        <v>0.439984710032847</v>
      </c>
      <c r="Z9" s="17">
        <v>0.59944888182005895</v>
      </c>
      <c r="AA9" s="17">
        <v>0.32063309345885599</v>
      </c>
      <c r="AB9" s="17"/>
      <c r="AC9" s="17">
        <v>0.42984526480593799</v>
      </c>
      <c r="AD9" s="17">
        <v>0.39427338153007402</v>
      </c>
      <c r="AE9" s="17">
        <v>0.40138813830251902</v>
      </c>
    </row>
    <row r="10" spans="2:31" x14ac:dyDescent="0.35">
      <c r="B10" s="18" t="s">
        <v>322</v>
      </c>
      <c r="C10" s="17">
        <v>0.45485278110629401</v>
      </c>
      <c r="D10" s="17">
        <v>0.42676364713176601</v>
      </c>
      <c r="E10" s="17">
        <v>0.482232316767017</v>
      </c>
      <c r="F10" s="17"/>
      <c r="G10" s="17">
        <v>0.49042425473834</v>
      </c>
      <c r="H10" s="17">
        <v>0.54145665314759905</v>
      </c>
      <c r="I10" s="17">
        <v>0.48240215089174399</v>
      </c>
      <c r="J10" s="17">
        <v>0.39999407358542999</v>
      </c>
      <c r="K10" s="17">
        <v>0.41893456020681402</v>
      </c>
      <c r="L10" s="17">
        <v>0.41973801086732998</v>
      </c>
      <c r="M10" s="17"/>
      <c r="N10" s="17">
        <v>0.42635617446917801</v>
      </c>
      <c r="O10" s="17">
        <v>0.44214012924292201</v>
      </c>
      <c r="P10" s="17">
        <v>0.53217555709626896</v>
      </c>
      <c r="Q10" s="17">
        <v>0.458043974685509</v>
      </c>
      <c r="R10" s="17"/>
      <c r="S10" s="17">
        <v>0.41026126190286899</v>
      </c>
      <c r="T10" s="17">
        <v>0.48100720957611598</v>
      </c>
      <c r="U10" s="17">
        <v>0.437667632582042</v>
      </c>
      <c r="V10" s="17"/>
      <c r="W10" s="17">
        <v>0.44148253881531702</v>
      </c>
      <c r="X10" s="17">
        <v>0.43124230789977203</v>
      </c>
      <c r="Y10" s="17">
        <v>0.44113153124983201</v>
      </c>
      <c r="Z10" s="17">
        <v>8.8833427956948902E-2</v>
      </c>
      <c r="AA10" s="17">
        <v>0.45480439095599901</v>
      </c>
      <c r="AB10" s="17"/>
      <c r="AC10" s="17">
        <v>0.46352401956367401</v>
      </c>
      <c r="AD10" s="17">
        <v>0.47846874960452401</v>
      </c>
      <c r="AE10" s="17">
        <v>0.43699447897169102</v>
      </c>
    </row>
    <row r="11" spans="2:31" x14ac:dyDescent="0.35">
      <c r="B11" s="18" t="s">
        <v>323</v>
      </c>
      <c r="C11" s="17">
        <v>8.1887691724147699E-2</v>
      </c>
      <c r="D11" s="17">
        <v>7.46551867984417E-2</v>
      </c>
      <c r="E11" s="17">
        <v>8.9298929305747607E-2</v>
      </c>
      <c r="F11" s="17"/>
      <c r="G11" s="17">
        <v>0.163900751002718</v>
      </c>
      <c r="H11" s="17">
        <v>0.10405564730166</v>
      </c>
      <c r="I11" s="17">
        <v>6.1039758565066701E-2</v>
      </c>
      <c r="J11" s="17">
        <v>0.11459371411686201</v>
      </c>
      <c r="K11" s="17">
        <v>4.9858340612791402E-2</v>
      </c>
      <c r="L11" s="17">
        <v>4.2499945210917801E-2</v>
      </c>
      <c r="M11" s="17"/>
      <c r="N11" s="17">
        <v>6.9198283986637799E-2</v>
      </c>
      <c r="O11" s="17">
        <v>6.2205921901885501E-2</v>
      </c>
      <c r="P11" s="17">
        <v>9.5603720579382503E-2</v>
      </c>
      <c r="Q11" s="17">
        <v>0.11011565150482</v>
      </c>
      <c r="R11" s="17"/>
      <c r="S11" s="17">
        <v>4.6737256598244702E-2</v>
      </c>
      <c r="T11" s="17">
        <v>7.0652832263005699E-2</v>
      </c>
      <c r="U11" s="17">
        <v>0.138776926765553</v>
      </c>
      <c r="V11" s="17"/>
      <c r="W11" s="17">
        <v>3.7285644065554499E-2</v>
      </c>
      <c r="X11" s="17">
        <v>0.11284795558944399</v>
      </c>
      <c r="Y11" s="17">
        <v>8.29932382125564E-2</v>
      </c>
      <c r="Z11" s="17">
        <v>0.124777349809164</v>
      </c>
      <c r="AA11" s="17">
        <v>0.15061225559977001</v>
      </c>
      <c r="AB11" s="17"/>
      <c r="AC11" s="17">
        <v>7.4745394290377895E-2</v>
      </c>
      <c r="AD11" s="17">
        <v>8.6270304243314305E-2</v>
      </c>
      <c r="AE11" s="17">
        <v>8.9251623517364806E-2</v>
      </c>
    </row>
    <row r="12" spans="2:31" x14ac:dyDescent="0.35">
      <c r="B12" s="18" t="s">
        <v>324</v>
      </c>
      <c r="C12" s="17">
        <v>2.26531509690985E-2</v>
      </c>
      <c r="D12" s="17">
        <v>2.3354804235364499E-2</v>
      </c>
      <c r="E12" s="17">
        <v>2.2113513849068001E-2</v>
      </c>
      <c r="F12" s="17"/>
      <c r="G12" s="17">
        <v>4.9083851444063499E-2</v>
      </c>
      <c r="H12" s="17">
        <v>3.7975026192224301E-2</v>
      </c>
      <c r="I12" s="17">
        <v>1.75978491082559E-2</v>
      </c>
      <c r="J12" s="17">
        <v>2.19846502972601E-2</v>
      </c>
      <c r="K12" s="17">
        <v>2.30726263270771E-2</v>
      </c>
      <c r="L12" s="17">
        <v>0</v>
      </c>
      <c r="M12" s="17"/>
      <c r="N12" s="17">
        <v>7.9822979957942502E-3</v>
      </c>
      <c r="O12" s="17">
        <v>3.9271855424059199E-2</v>
      </c>
      <c r="P12" s="17">
        <v>1.8373628192873699E-2</v>
      </c>
      <c r="Q12" s="17">
        <v>3.02803635594521E-2</v>
      </c>
      <c r="R12" s="17"/>
      <c r="S12" s="17">
        <v>1.7032836745597101E-2</v>
      </c>
      <c r="T12" s="17">
        <v>1.45040915238707E-2</v>
      </c>
      <c r="U12" s="17">
        <v>4.4090117716298997E-2</v>
      </c>
      <c r="V12" s="17"/>
      <c r="W12" s="17">
        <v>1.09668592022185E-2</v>
      </c>
      <c r="X12" s="17">
        <v>2.68199369849191E-2</v>
      </c>
      <c r="Y12" s="17">
        <v>1.9790681244979801E-2</v>
      </c>
      <c r="Z12" s="17">
        <v>0.18694034041382801</v>
      </c>
      <c r="AA12" s="17">
        <v>2.9352955001299499E-2</v>
      </c>
      <c r="AB12" s="17"/>
      <c r="AC12" s="17">
        <v>1.50002963151145E-2</v>
      </c>
      <c r="AD12" s="17">
        <v>2.3660964889707699E-2</v>
      </c>
      <c r="AE12" s="17">
        <v>5.4181290100055901E-2</v>
      </c>
    </row>
    <row r="13" spans="2:31" x14ac:dyDescent="0.35">
      <c r="B13" s="18" t="s">
        <v>325</v>
      </c>
      <c r="C13" s="21">
        <v>2.32701352959379E-2</v>
      </c>
      <c r="D13" s="21">
        <v>1.4256414833550699E-2</v>
      </c>
      <c r="E13" s="21">
        <v>3.20447861240169E-2</v>
      </c>
      <c r="F13" s="21"/>
      <c r="G13" s="21">
        <v>2.6320836559322901E-2</v>
      </c>
      <c r="H13" s="21">
        <v>3.7975026192224301E-2</v>
      </c>
      <c r="I13" s="21">
        <v>3.6181684487976797E-2</v>
      </c>
      <c r="J13" s="21">
        <v>2.7756046186159601E-2</v>
      </c>
      <c r="K13" s="21">
        <v>5.2154834699342702E-3</v>
      </c>
      <c r="L13" s="21">
        <v>1.50435552772806E-2</v>
      </c>
      <c r="M13" s="21"/>
      <c r="N13" s="21">
        <v>1.4890435630128601E-2</v>
      </c>
      <c r="O13" s="21">
        <v>1.9669921309733E-2</v>
      </c>
      <c r="P13" s="21">
        <v>2.30099899968517E-2</v>
      </c>
      <c r="Q13" s="21">
        <v>4.2094444710656799E-2</v>
      </c>
      <c r="R13" s="21"/>
      <c r="S13" s="21">
        <v>1.36767984372776E-2</v>
      </c>
      <c r="T13" s="21">
        <v>2.46044716201889E-2</v>
      </c>
      <c r="U13" s="21">
        <v>4.7588315447868797E-2</v>
      </c>
      <c r="V13" s="21"/>
      <c r="W13" s="21">
        <v>1.20086268085064E-2</v>
      </c>
      <c r="X13" s="21">
        <v>2.7549378021404398E-2</v>
      </c>
      <c r="Y13" s="21">
        <v>1.6099839259784799E-2</v>
      </c>
      <c r="Z13" s="21">
        <v>0</v>
      </c>
      <c r="AA13" s="21">
        <v>4.4597304984075603E-2</v>
      </c>
      <c r="AB13" s="21"/>
      <c r="AC13" s="21">
        <v>1.6885025024896201E-2</v>
      </c>
      <c r="AD13" s="21">
        <v>1.7326599732379801E-2</v>
      </c>
      <c r="AE13" s="21">
        <v>1.81844691083697E-2</v>
      </c>
    </row>
    <row r="14" spans="2:31" x14ac:dyDescent="0.35">
      <c r="B14" s="18" t="s">
        <v>326</v>
      </c>
      <c r="C14" s="21">
        <v>0.87218902201081605</v>
      </c>
      <c r="D14" s="21">
        <v>0.88773359413264297</v>
      </c>
      <c r="E14" s="21">
        <v>0.85654277072116702</v>
      </c>
      <c r="F14" s="21"/>
      <c r="G14" s="21">
        <v>0.76069456099389499</v>
      </c>
      <c r="H14" s="21">
        <v>0.81999430031389098</v>
      </c>
      <c r="I14" s="21">
        <v>0.88518070783869995</v>
      </c>
      <c r="J14" s="21">
        <v>0.83566558939971802</v>
      </c>
      <c r="K14" s="21">
        <v>0.92185354959019705</v>
      </c>
      <c r="L14" s="21">
        <v>0.94245649951180199</v>
      </c>
      <c r="M14" s="21"/>
      <c r="N14" s="21">
        <v>0.90792898238743902</v>
      </c>
      <c r="O14" s="21">
        <v>0.87885230136432202</v>
      </c>
      <c r="P14" s="21">
        <v>0.86301266123089204</v>
      </c>
      <c r="Q14" s="21">
        <v>0.81750954022507105</v>
      </c>
      <c r="R14" s="21"/>
      <c r="S14" s="21">
        <v>0.92255310821888104</v>
      </c>
      <c r="T14" s="21">
        <v>0.89023860459293402</v>
      </c>
      <c r="U14" s="21">
        <v>0.76954464007027901</v>
      </c>
      <c r="V14" s="21"/>
      <c r="W14" s="21">
        <v>0.93973886992372102</v>
      </c>
      <c r="X14" s="21">
        <v>0.83278272940423304</v>
      </c>
      <c r="Y14" s="21">
        <v>0.88111624128267896</v>
      </c>
      <c r="Z14" s="21">
        <v>0.68828230977700799</v>
      </c>
      <c r="AA14" s="21">
        <v>0.77543748441485505</v>
      </c>
      <c r="AB14" s="21"/>
      <c r="AC14" s="21">
        <v>0.89336928436961105</v>
      </c>
      <c r="AD14" s="21">
        <v>0.87274213113459798</v>
      </c>
      <c r="AE14" s="21">
        <v>0.83838261727421004</v>
      </c>
    </row>
    <row r="15" spans="2:31" x14ac:dyDescent="0.35">
      <c r="B15" s="18" t="s">
        <v>113</v>
      </c>
      <c r="C15" s="22">
        <v>-0.84891888671487803</v>
      </c>
      <c r="D15" s="22">
        <v>-0.87347717929909197</v>
      </c>
      <c r="E15" s="22">
        <v>-0.82449798459715096</v>
      </c>
      <c r="F15" s="22"/>
      <c r="G15" s="22">
        <v>-0.73437372443457205</v>
      </c>
      <c r="H15" s="22">
        <v>-0.78201927412166705</v>
      </c>
      <c r="I15" s="22">
        <v>-0.84899902335072397</v>
      </c>
      <c r="J15" s="22">
        <v>-0.80790954321355901</v>
      </c>
      <c r="K15" s="22">
        <v>-0.916638066120263</v>
      </c>
      <c r="L15" s="22">
        <v>-0.92741294423452103</v>
      </c>
      <c r="M15" s="22"/>
      <c r="N15" s="22">
        <v>-0.89303854675731098</v>
      </c>
      <c r="O15" s="22">
        <v>-0.85918238005458902</v>
      </c>
      <c r="P15" s="22">
        <v>-0.84000267123404004</v>
      </c>
      <c r="Q15" s="22">
        <v>-0.77541509551441501</v>
      </c>
      <c r="R15" s="22"/>
      <c r="S15" s="22">
        <v>-0.90887630978160305</v>
      </c>
      <c r="T15" s="22">
        <v>-0.86563413297274605</v>
      </c>
      <c r="U15" s="22">
        <v>-0.72195632462241</v>
      </c>
      <c r="V15" s="22"/>
      <c r="W15" s="22">
        <v>-0.92773024311521401</v>
      </c>
      <c r="X15" s="22">
        <v>-0.80523335138282903</v>
      </c>
      <c r="Y15" s="22">
        <v>-0.86501640202289398</v>
      </c>
      <c r="Z15" s="22">
        <v>-0.68828230977700799</v>
      </c>
      <c r="AA15" s="22">
        <v>-0.73084017943077895</v>
      </c>
      <c r="AB15" s="22"/>
      <c r="AC15" s="22">
        <v>-0.87648425934471497</v>
      </c>
      <c r="AD15" s="22">
        <v>-0.85541553140221804</v>
      </c>
      <c r="AE15" s="22">
        <v>-0.82019814816584002</v>
      </c>
    </row>
    <row r="16" spans="2:31" x14ac:dyDescent="0.35">
      <c r="B16" s="16"/>
    </row>
    <row r="17" spans="2:2" x14ac:dyDescent="0.35">
      <c r="B17" t="s">
        <v>61</v>
      </c>
    </row>
    <row r="18" spans="2:2" x14ac:dyDescent="0.35">
      <c r="B18" t="s">
        <v>62</v>
      </c>
    </row>
    <row r="20" spans="2:2" x14ac:dyDescent="0.35">
      <c r="B20"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E17"/>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331</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72.5" x14ac:dyDescent="0.35">
      <c r="B9" s="18" t="s">
        <v>328</v>
      </c>
      <c r="C9" s="17">
        <v>3.9062201010543897E-2</v>
      </c>
      <c r="D9" s="17">
        <v>4.6774460409108098E-2</v>
      </c>
      <c r="E9" s="17">
        <v>3.1900177222010599E-2</v>
      </c>
      <c r="F9" s="17"/>
      <c r="G9" s="17">
        <v>8.5076327892181405E-2</v>
      </c>
      <c r="H9" s="17">
        <v>6.18972549258427E-2</v>
      </c>
      <c r="I9" s="17">
        <v>2.4858074077089901E-2</v>
      </c>
      <c r="J9" s="17">
        <v>3.6963606648678003E-2</v>
      </c>
      <c r="K9" s="17">
        <v>2.30726263270771E-2</v>
      </c>
      <c r="L9" s="17">
        <v>2.3037820959086099E-2</v>
      </c>
      <c r="M9" s="17"/>
      <c r="N9" s="17">
        <v>4.2631528750573099E-2</v>
      </c>
      <c r="O9" s="17">
        <v>4.41147222151635E-2</v>
      </c>
      <c r="P9" s="17">
        <v>4.4055303415930301E-2</v>
      </c>
      <c r="Q9" s="17">
        <v>2.5873016734025998E-2</v>
      </c>
      <c r="R9" s="17"/>
      <c r="S9" s="17">
        <v>2.8446566172950601E-2</v>
      </c>
      <c r="T9" s="17">
        <v>4.4244308448539202E-2</v>
      </c>
      <c r="U9" s="17">
        <v>3.8530416720973001E-2</v>
      </c>
      <c r="V9" s="17"/>
      <c r="W9" s="17">
        <v>2.33020103117186E-2</v>
      </c>
      <c r="X9" s="17">
        <v>6.0257203701208198E-2</v>
      </c>
      <c r="Y9" s="17">
        <v>7.0854450178733194E-2</v>
      </c>
      <c r="Z9" s="17">
        <v>0.198031664549676</v>
      </c>
      <c r="AA9" s="17">
        <v>2.3722166963886598E-2</v>
      </c>
      <c r="AB9" s="17"/>
      <c r="AC9" s="17">
        <v>2.92641339763575E-2</v>
      </c>
      <c r="AD9" s="17">
        <v>4.7864275109643202E-2</v>
      </c>
      <c r="AE9" s="17">
        <v>7.1901871227606398E-2</v>
      </c>
    </row>
    <row r="10" spans="2:31" ht="72.5" x14ac:dyDescent="0.35">
      <c r="B10" s="18" t="s">
        <v>329</v>
      </c>
      <c r="C10" s="17">
        <v>0.23256617956008599</v>
      </c>
      <c r="D10" s="17">
        <v>0.213002091364586</v>
      </c>
      <c r="E10" s="17">
        <v>0.25267856414101802</v>
      </c>
      <c r="F10" s="17"/>
      <c r="G10" s="17">
        <v>0.33975296529899901</v>
      </c>
      <c r="H10" s="17">
        <v>0.29961684335420102</v>
      </c>
      <c r="I10" s="17">
        <v>0.24120107544587199</v>
      </c>
      <c r="J10" s="17">
        <v>0.24403301978653699</v>
      </c>
      <c r="K10" s="17">
        <v>0.19121308795863701</v>
      </c>
      <c r="L10" s="17">
        <v>0.14433123926366101</v>
      </c>
      <c r="M10" s="17"/>
      <c r="N10" s="17">
        <v>0.201243262366221</v>
      </c>
      <c r="O10" s="17">
        <v>0.25206828947739002</v>
      </c>
      <c r="P10" s="17">
        <v>0.26405136109754501</v>
      </c>
      <c r="Q10" s="17">
        <v>0.23438419748105599</v>
      </c>
      <c r="R10" s="17"/>
      <c r="S10" s="17">
        <v>0.21633397759557799</v>
      </c>
      <c r="T10" s="17">
        <v>0.213815657326348</v>
      </c>
      <c r="U10" s="17">
        <v>0.280831980682268</v>
      </c>
      <c r="V10" s="17"/>
      <c r="W10" s="17">
        <v>0.227227682960186</v>
      </c>
      <c r="X10" s="17">
        <v>0.22833770820469601</v>
      </c>
      <c r="Y10" s="17">
        <v>0.200910131071318</v>
      </c>
      <c r="Z10" s="17">
        <v>0.202519453630265</v>
      </c>
      <c r="AA10" s="17">
        <v>0.24769271989282399</v>
      </c>
      <c r="AB10" s="17"/>
      <c r="AC10" s="17">
        <v>0.27719603512413798</v>
      </c>
      <c r="AD10" s="17">
        <v>0.26023530280035101</v>
      </c>
      <c r="AE10" s="17">
        <v>0.171311271159342</v>
      </c>
    </row>
    <row r="11" spans="2:31" ht="72.5" x14ac:dyDescent="0.35">
      <c r="B11" s="18" t="s">
        <v>330</v>
      </c>
      <c r="C11" s="17">
        <v>0.67461444626462996</v>
      </c>
      <c r="D11" s="17">
        <v>0.68020669747903995</v>
      </c>
      <c r="E11" s="17">
        <v>0.66734780124229198</v>
      </c>
      <c r="F11" s="17"/>
      <c r="G11" s="17">
        <v>0.45068216736137001</v>
      </c>
      <c r="H11" s="17">
        <v>0.57374561424840398</v>
      </c>
      <c r="I11" s="17">
        <v>0.663549454044014</v>
      </c>
      <c r="J11" s="17">
        <v>0.66692744576608398</v>
      </c>
      <c r="K11" s="17">
        <v>0.75221069244733996</v>
      </c>
      <c r="L11" s="17">
        <v>0.82642452244907405</v>
      </c>
      <c r="M11" s="17"/>
      <c r="N11" s="17">
        <v>0.73027375440864795</v>
      </c>
      <c r="O11" s="17">
        <v>0.65821306893852305</v>
      </c>
      <c r="P11" s="17">
        <v>0.63398338943869004</v>
      </c>
      <c r="Q11" s="17">
        <v>0.636739200644446</v>
      </c>
      <c r="R11" s="17"/>
      <c r="S11" s="17">
        <v>0.71419971715003705</v>
      </c>
      <c r="T11" s="17">
        <v>0.70351807356843699</v>
      </c>
      <c r="U11" s="17">
        <v>0.60231811314306904</v>
      </c>
      <c r="V11" s="17"/>
      <c r="W11" s="17">
        <v>0.70876769363157099</v>
      </c>
      <c r="X11" s="17">
        <v>0.67259930566554005</v>
      </c>
      <c r="Y11" s="17">
        <v>0.69435504847660201</v>
      </c>
      <c r="Z11" s="17">
        <v>0.52995164097888803</v>
      </c>
      <c r="AA11" s="17">
        <v>0.62857810165376105</v>
      </c>
      <c r="AB11" s="17"/>
      <c r="AC11" s="17">
        <v>0.65254839967410305</v>
      </c>
      <c r="AD11" s="17">
        <v>0.62972747703051002</v>
      </c>
      <c r="AE11" s="17">
        <v>0.689727238086563</v>
      </c>
    </row>
    <row r="12" spans="2:31" x14ac:dyDescent="0.35">
      <c r="B12" s="18" t="s">
        <v>325</v>
      </c>
      <c r="C12" s="19">
        <v>5.3757173164739401E-2</v>
      </c>
      <c r="D12" s="19">
        <v>6.0016750747266499E-2</v>
      </c>
      <c r="E12" s="19">
        <v>4.8073457394678901E-2</v>
      </c>
      <c r="F12" s="19"/>
      <c r="G12" s="19">
        <v>0.12448853944745</v>
      </c>
      <c r="H12" s="19">
        <v>6.4740287471552499E-2</v>
      </c>
      <c r="I12" s="19">
        <v>7.0391396433023695E-2</v>
      </c>
      <c r="J12" s="19">
        <v>5.2075927798700399E-2</v>
      </c>
      <c r="K12" s="19">
        <v>3.35035932669457E-2</v>
      </c>
      <c r="L12" s="19">
        <v>6.2064173281783097E-3</v>
      </c>
      <c r="M12" s="19"/>
      <c r="N12" s="19">
        <v>2.5851454474558801E-2</v>
      </c>
      <c r="O12" s="19">
        <v>4.5603919368923801E-2</v>
      </c>
      <c r="P12" s="19">
        <v>5.7909946047835101E-2</v>
      </c>
      <c r="Q12" s="19">
        <v>0.103003585140473</v>
      </c>
      <c r="R12" s="19"/>
      <c r="S12" s="19">
        <v>4.1019739081434199E-2</v>
      </c>
      <c r="T12" s="19">
        <v>3.8421960656675497E-2</v>
      </c>
      <c r="U12" s="19">
        <v>7.8319489453689897E-2</v>
      </c>
      <c r="V12" s="19"/>
      <c r="W12" s="19">
        <v>4.0702613096524197E-2</v>
      </c>
      <c r="X12" s="19">
        <v>3.8805782428556597E-2</v>
      </c>
      <c r="Y12" s="19">
        <v>3.3880370273346498E-2</v>
      </c>
      <c r="Z12" s="19">
        <v>6.9497240841171107E-2</v>
      </c>
      <c r="AA12" s="19">
        <v>0.10000701148952799</v>
      </c>
      <c r="AB12" s="19"/>
      <c r="AC12" s="19">
        <v>4.0991431225401102E-2</v>
      </c>
      <c r="AD12" s="19">
        <v>6.2172945059495201E-2</v>
      </c>
      <c r="AE12" s="19">
        <v>6.7059619526488007E-2</v>
      </c>
    </row>
    <row r="13" spans="2:31" x14ac:dyDescent="0.35">
      <c r="B13" s="16"/>
    </row>
    <row r="14" spans="2:31" x14ac:dyDescent="0.35">
      <c r="B14" t="s">
        <v>61</v>
      </c>
    </row>
    <row r="15" spans="2:31" x14ac:dyDescent="0.35">
      <c r="B15" t="s">
        <v>62</v>
      </c>
    </row>
    <row r="17" spans="2:2" x14ac:dyDescent="0.35">
      <c r="B17"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E21"/>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339</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29" x14ac:dyDescent="0.35">
      <c r="B9" s="18" t="s">
        <v>332</v>
      </c>
      <c r="C9" s="17">
        <v>0.59967892722152205</v>
      </c>
      <c r="D9" s="17">
        <v>0.58081805144326504</v>
      </c>
      <c r="E9" s="17">
        <v>0.61540753595893405</v>
      </c>
      <c r="F9" s="17"/>
      <c r="G9" s="17">
        <v>0.55368569019389402</v>
      </c>
      <c r="H9" s="17">
        <v>0.65672206536215505</v>
      </c>
      <c r="I9" s="17">
        <v>0.64595160493575798</v>
      </c>
      <c r="J9" s="17">
        <v>0.62652767454378699</v>
      </c>
      <c r="K9" s="17">
        <v>0.55878691204136299</v>
      </c>
      <c r="L9" s="17">
        <v>0.57574131633908499</v>
      </c>
      <c r="M9" s="17"/>
      <c r="N9" s="17">
        <v>0.62577380042128605</v>
      </c>
      <c r="O9" s="17">
        <v>0.58823803547995601</v>
      </c>
      <c r="P9" s="17">
        <v>0.58933385934906102</v>
      </c>
      <c r="Q9" s="17">
        <v>0.58570465958852203</v>
      </c>
      <c r="R9" s="17"/>
      <c r="S9" s="17">
        <v>0.572040327581542</v>
      </c>
      <c r="T9" s="17">
        <v>0.60030234926179904</v>
      </c>
      <c r="U9" s="17">
        <v>0.65540680985174304</v>
      </c>
      <c r="V9" s="17"/>
      <c r="W9" s="17">
        <v>0.55419886792750195</v>
      </c>
      <c r="X9" s="17">
        <v>0.61308136324920104</v>
      </c>
      <c r="Y9" s="17">
        <v>0.58146616921304695</v>
      </c>
      <c r="Z9" s="17">
        <v>0.93050275915882896</v>
      </c>
      <c r="AA9" s="17">
        <v>0.61497166504835599</v>
      </c>
      <c r="AB9" s="17"/>
      <c r="AC9" s="17">
        <v>0.51691026694058295</v>
      </c>
      <c r="AD9" s="17">
        <v>0.62212288215453604</v>
      </c>
      <c r="AE9" s="17">
        <v>0.593066188682974</v>
      </c>
    </row>
    <row r="10" spans="2:31" ht="29" x14ac:dyDescent="0.35">
      <c r="B10" s="18" t="s">
        <v>333</v>
      </c>
      <c r="C10" s="17">
        <v>0.54287577880599602</v>
      </c>
      <c r="D10" s="17">
        <v>0.52147536035350694</v>
      </c>
      <c r="E10" s="17">
        <v>0.56484132267836695</v>
      </c>
      <c r="F10" s="17"/>
      <c r="G10" s="17">
        <v>0.49995780805970302</v>
      </c>
      <c r="H10" s="17">
        <v>0.49083230795320598</v>
      </c>
      <c r="I10" s="17">
        <v>0.60041828257982499</v>
      </c>
      <c r="J10" s="17">
        <v>0.51660442305748699</v>
      </c>
      <c r="K10" s="17">
        <v>0.53421189020298898</v>
      </c>
      <c r="L10" s="17">
        <v>0.57837203696000905</v>
      </c>
      <c r="M10" s="17"/>
      <c r="N10" s="17">
        <v>0.52579444028824895</v>
      </c>
      <c r="O10" s="17">
        <v>0.56857313330735204</v>
      </c>
      <c r="P10" s="17">
        <v>0.54505571315999102</v>
      </c>
      <c r="Q10" s="17">
        <v>0.55086186717389896</v>
      </c>
      <c r="R10" s="17"/>
      <c r="S10" s="17">
        <v>0.56661771148248796</v>
      </c>
      <c r="T10" s="17">
        <v>0.53615202101366399</v>
      </c>
      <c r="U10" s="17">
        <v>0.54223302785179495</v>
      </c>
      <c r="V10" s="17"/>
      <c r="W10" s="17">
        <v>0.55223097393284903</v>
      </c>
      <c r="X10" s="17">
        <v>0.55477057657263196</v>
      </c>
      <c r="Y10" s="17">
        <v>0.53603927220101799</v>
      </c>
      <c r="Z10" s="17">
        <v>0.84166933120188003</v>
      </c>
      <c r="AA10" s="17">
        <v>0.48730771869915002</v>
      </c>
      <c r="AB10" s="17"/>
      <c r="AC10" s="17">
        <v>0.52463787063013201</v>
      </c>
      <c r="AD10" s="17">
        <v>0.54312670549606201</v>
      </c>
      <c r="AE10" s="17">
        <v>0.56140854710256505</v>
      </c>
    </row>
    <row r="11" spans="2:31" ht="29" x14ac:dyDescent="0.35">
      <c r="B11" s="18" t="s">
        <v>334</v>
      </c>
      <c r="C11" s="17">
        <v>0.48028873603204297</v>
      </c>
      <c r="D11" s="17">
        <v>0.479150743046655</v>
      </c>
      <c r="E11" s="17">
        <v>0.47833288319067102</v>
      </c>
      <c r="F11" s="17"/>
      <c r="G11" s="17">
        <v>0.40671030899656702</v>
      </c>
      <c r="H11" s="17">
        <v>0.37400105201227002</v>
      </c>
      <c r="I11" s="17">
        <v>0.41927097942755398</v>
      </c>
      <c r="J11" s="17">
        <v>0.56057372365200697</v>
      </c>
      <c r="K11" s="17">
        <v>0.51847963815397502</v>
      </c>
      <c r="L11" s="17">
        <v>0.56417135395002505</v>
      </c>
      <c r="M11" s="17"/>
      <c r="N11" s="17">
        <v>0.50069334176479297</v>
      </c>
      <c r="O11" s="17">
        <v>0.470847856069323</v>
      </c>
      <c r="P11" s="17">
        <v>0.49323455658314702</v>
      </c>
      <c r="Q11" s="17">
        <v>0.448345621180464</v>
      </c>
      <c r="R11" s="17"/>
      <c r="S11" s="17">
        <v>0.52754020626327003</v>
      </c>
      <c r="T11" s="17">
        <v>0.50167968335500002</v>
      </c>
      <c r="U11" s="17">
        <v>0.40473117591205598</v>
      </c>
      <c r="V11" s="17"/>
      <c r="W11" s="17">
        <v>0.56001728617101498</v>
      </c>
      <c r="X11" s="17">
        <v>0.49224106909398002</v>
      </c>
      <c r="Y11" s="17">
        <v>0.46156596000132599</v>
      </c>
      <c r="Z11" s="17">
        <v>0.39543850565723798</v>
      </c>
      <c r="AA11" s="17">
        <v>0.35852835223677998</v>
      </c>
      <c r="AB11" s="17"/>
      <c r="AC11" s="17">
        <v>0.54903749017415404</v>
      </c>
      <c r="AD11" s="17">
        <v>0.44658996166183301</v>
      </c>
      <c r="AE11" s="17">
        <v>0.50303171858968299</v>
      </c>
    </row>
    <row r="12" spans="2:31" ht="43.5" x14ac:dyDescent="0.35">
      <c r="B12" s="18" t="s">
        <v>335</v>
      </c>
      <c r="C12" s="17">
        <v>0.38660164706966099</v>
      </c>
      <c r="D12" s="17">
        <v>0.42125955698453998</v>
      </c>
      <c r="E12" s="17">
        <v>0.35565362303006698</v>
      </c>
      <c r="F12" s="17"/>
      <c r="G12" s="17">
        <v>0.259650543918647</v>
      </c>
      <c r="H12" s="17">
        <v>0.334748837000716</v>
      </c>
      <c r="I12" s="17">
        <v>0.42763663102404598</v>
      </c>
      <c r="J12" s="17">
        <v>0.41277116342017101</v>
      </c>
      <c r="K12" s="17">
        <v>0.43971069244734001</v>
      </c>
      <c r="L12" s="17">
        <v>0.40132296652086202</v>
      </c>
      <c r="M12" s="17"/>
      <c r="N12" s="17">
        <v>0.461993403542517</v>
      </c>
      <c r="O12" s="17">
        <v>0.39951880014024499</v>
      </c>
      <c r="P12" s="17">
        <v>0.30247355329370501</v>
      </c>
      <c r="Q12" s="17">
        <v>0.32338584152830602</v>
      </c>
      <c r="R12" s="17"/>
      <c r="S12" s="17">
        <v>0.400881553470056</v>
      </c>
      <c r="T12" s="17">
        <v>0.43267570073836598</v>
      </c>
      <c r="U12" s="17">
        <v>0.36555546580460901</v>
      </c>
      <c r="V12" s="17"/>
      <c r="W12" s="17">
        <v>0.42284325622514601</v>
      </c>
      <c r="X12" s="17">
        <v>0.403679105164781</v>
      </c>
      <c r="Y12" s="17">
        <v>0.50782608728707501</v>
      </c>
      <c r="Z12" s="17">
        <v>0.21361077776611301</v>
      </c>
      <c r="AA12" s="17">
        <v>0.294443699342398</v>
      </c>
      <c r="AB12" s="17"/>
      <c r="AC12" s="17">
        <v>0.462140541392141</v>
      </c>
      <c r="AD12" s="17">
        <v>0.386720316936008</v>
      </c>
      <c r="AE12" s="17">
        <v>0.43433983143688598</v>
      </c>
    </row>
    <row r="13" spans="2:31" ht="58" x14ac:dyDescent="0.35">
      <c r="B13" s="18" t="s">
        <v>336</v>
      </c>
      <c r="C13" s="17">
        <v>0.24395779224200301</v>
      </c>
      <c r="D13" s="17">
        <v>0.28225150543928101</v>
      </c>
      <c r="E13" s="17">
        <v>0.20503324689671901</v>
      </c>
      <c r="F13" s="17"/>
      <c r="G13" s="17">
        <v>0.239251736319266</v>
      </c>
      <c r="H13" s="17">
        <v>0.16327223495173601</v>
      </c>
      <c r="I13" s="17">
        <v>0.27959361318916498</v>
      </c>
      <c r="J13" s="17">
        <v>0.29015232053485801</v>
      </c>
      <c r="K13" s="17">
        <v>0.23214285714285701</v>
      </c>
      <c r="L13" s="17">
        <v>0.25068320610998901</v>
      </c>
      <c r="M13" s="17"/>
      <c r="N13" s="17">
        <v>0.25487006839494603</v>
      </c>
      <c r="O13" s="17">
        <v>0.26325674063330801</v>
      </c>
      <c r="P13" s="17">
        <v>0.24466996228152499</v>
      </c>
      <c r="Q13" s="17">
        <v>0.202120571559433</v>
      </c>
      <c r="R13" s="17"/>
      <c r="S13" s="17">
        <v>0.30490036945979199</v>
      </c>
      <c r="T13" s="17">
        <v>0.23685993007985401</v>
      </c>
      <c r="U13" s="17">
        <v>0.173803427574067</v>
      </c>
      <c r="V13" s="17"/>
      <c r="W13" s="17">
        <v>0.29377647606342699</v>
      </c>
      <c r="X13" s="17">
        <v>0.27621690012424199</v>
      </c>
      <c r="Y13" s="17">
        <v>0.21470593286253201</v>
      </c>
      <c r="Z13" s="17">
        <v>0.198031664549676</v>
      </c>
      <c r="AA13" s="17">
        <v>0.14069664048639699</v>
      </c>
      <c r="AB13" s="17"/>
      <c r="AC13" s="17">
        <v>0.254105996988086</v>
      </c>
      <c r="AD13" s="17">
        <v>0.25319822232759898</v>
      </c>
      <c r="AE13" s="17">
        <v>0.22875407513645701</v>
      </c>
    </row>
    <row r="14" spans="2:31" x14ac:dyDescent="0.35">
      <c r="B14" s="18" t="s">
        <v>325</v>
      </c>
      <c r="C14" s="17">
        <v>2.7827214069104499E-2</v>
      </c>
      <c r="D14" s="17">
        <v>1.8536843641511199E-2</v>
      </c>
      <c r="E14" s="17">
        <v>3.6893703434298299E-2</v>
      </c>
      <c r="F14" s="17"/>
      <c r="G14" s="17">
        <v>6.2175226440009099E-2</v>
      </c>
      <c r="H14" s="17">
        <v>1.40527974586058E-2</v>
      </c>
      <c r="I14" s="17">
        <v>2.7935473247677901E-2</v>
      </c>
      <c r="J14" s="17">
        <v>4.6304531909800897E-2</v>
      </c>
      <c r="K14" s="17">
        <v>1.4852351834548701E-2</v>
      </c>
      <c r="L14" s="17">
        <v>1.50435552772806E-2</v>
      </c>
      <c r="M14" s="17"/>
      <c r="N14" s="17">
        <v>2.1921782405054002E-2</v>
      </c>
      <c r="O14" s="17">
        <v>3.3368580735504097E-2</v>
      </c>
      <c r="P14" s="17">
        <v>3.3651436130453301E-2</v>
      </c>
      <c r="Q14" s="17">
        <v>2.3801788837927801E-2</v>
      </c>
      <c r="R14" s="17"/>
      <c r="S14" s="17">
        <v>1.82467683598979E-2</v>
      </c>
      <c r="T14" s="17">
        <v>2.90634973943645E-2</v>
      </c>
      <c r="U14" s="17">
        <v>1.27329709557678E-2</v>
      </c>
      <c r="V14" s="17"/>
      <c r="W14" s="17">
        <v>1.6719255587833E-2</v>
      </c>
      <c r="X14" s="17">
        <v>3.2827329191489202E-2</v>
      </c>
      <c r="Y14" s="17">
        <v>1.6099839259784799E-2</v>
      </c>
      <c r="Z14" s="17">
        <v>6.9497240841171107E-2</v>
      </c>
      <c r="AA14" s="17">
        <v>2.63939348476167E-2</v>
      </c>
      <c r="AB14" s="17"/>
      <c r="AC14" s="17">
        <v>1.6885025024896201E-2</v>
      </c>
      <c r="AD14" s="17">
        <v>3.3165175187151799E-2</v>
      </c>
      <c r="AE14" s="17">
        <v>0</v>
      </c>
    </row>
    <row r="15" spans="2:31" ht="29" x14ac:dyDescent="0.35">
      <c r="B15" s="18" t="s">
        <v>337</v>
      </c>
      <c r="C15" s="17">
        <v>1.8678122089599999E-2</v>
      </c>
      <c r="D15" s="17">
        <v>2.5864803030724401E-2</v>
      </c>
      <c r="E15" s="17">
        <v>1.19002960017874E-2</v>
      </c>
      <c r="F15" s="17"/>
      <c r="G15" s="17">
        <v>2.98786582339052E-2</v>
      </c>
      <c r="H15" s="17">
        <v>1.68958300043155E-2</v>
      </c>
      <c r="I15" s="17">
        <v>1.2429037038544999E-2</v>
      </c>
      <c r="J15" s="17">
        <v>1.6213254408360502E-2</v>
      </c>
      <c r="K15" s="17">
        <v>2.6077417349671301E-2</v>
      </c>
      <c r="L15" s="17">
        <v>1.24128346563566E-2</v>
      </c>
      <c r="M15" s="17"/>
      <c r="N15" s="17">
        <v>3.0508349105461499E-3</v>
      </c>
      <c r="O15" s="17">
        <v>2.3166883077559E-2</v>
      </c>
      <c r="P15" s="17">
        <v>6.3030613556873802E-3</v>
      </c>
      <c r="Q15" s="17">
        <v>4.8096677210580703E-2</v>
      </c>
      <c r="R15" s="17"/>
      <c r="S15" s="17">
        <v>5.8809087411294302E-3</v>
      </c>
      <c r="T15" s="17">
        <v>2.1660640062488998E-2</v>
      </c>
      <c r="U15" s="17">
        <v>2.5805853663804099E-2</v>
      </c>
      <c r="V15" s="17"/>
      <c r="W15" s="17">
        <v>9.5976147484652594E-3</v>
      </c>
      <c r="X15" s="17">
        <v>2.15454580513369E-2</v>
      </c>
      <c r="Y15" s="17">
        <v>0</v>
      </c>
      <c r="Z15" s="17">
        <v>0</v>
      </c>
      <c r="AA15" s="17">
        <v>3.7932071722178301E-2</v>
      </c>
      <c r="AB15" s="17"/>
      <c r="AC15" s="17">
        <v>1.20444717399678E-2</v>
      </c>
      <c r="AD15" s="17">
        <v>2.8726803475678901E-2</v>
      </c>
      <c r="AE15" s="17">
        <v>0</v>
      </c>
    </row>
    <row r="16" spans="2:31" x14ac:dyDescent="0.35">
      <c r="B16" s="18" t="s">
        <v>338</v>
      </c>
      <c r="C16" s="19">
        <v>3.6991543527419698E-3</v>
      </c>
      <c r="D16" s="19">
        <v>4.5343349241588997E-3</v>
      </c>
      <c r="E16" s="19">
        <v>2.92044765131767E-3</v>
      </c>
      <c r="F16" s="19"/>
      <c r="G16" s="19">
        <v>8.3936416189797792E-3</v>
      </c>
      <c r="H16" s="19">
        <v>0</v>
      </c>
      <c r="I16" s="19">
        <v>0</v>
      </c>
      <c r="J16" s="19">
        <v>0</v>
      </c>
      <c r="K16" s="19">
        <v>1.26416593872086E-2</v>
      </c>
      <c r="L16" s="19">
        <v>0</v>
      </c>
      <c r="M16" s="19"/>
      <c r="N16" s="19">
        <v>3.0508349105461499E-3</v>
      </c>
      <c r="O16" s="19">
        <v>2.8530035579842901E-3</v>
      </c>
      <c r="P16" s="19">
        <v>0</v>
      </c>
      <c r="Q16" s="19">
        <v>5.3237692196688802E-3</v>
      </c>
      <c r="R16" s="19"/>
      <c r="S16" s="19">
        <v>8.71527924554104E-3</v>
      </c>
      <c r="T16" s="19">
        <v>0</v>
      </c>
      <c r="U16" s="19">
        <v>0</v>
      </c>
      <c r="V16" s="19"/>
      <c r="W16" s="19">
        <v>1.0415453585440101E-2</v>
      </c>
      <c r="X16" s="19">
        <v>0</v>
      </c>
      <c r="Y16" s="19">
        <v>0</v>
      </c>
      <c r="Z16" s="19">
        <v>0</v>
      </c>
      <c r="AA16" s="19">
        <v>0</v>
      </c>
      <c r="AB16" s="19"/>
      <c r="AC16" s="19">
        <v>1.50563461309563E-2</v>
      </c>
      <c r="AD16" s="19">
        <v>0</v>
      </c>
      <c r="AE16" s="19">
        <v>0</v>
      </c>
    </row>
    <row r="17" spans="2:2" x14ac:dyDescent="0.35">
      <c r="B17" s="16"/>
    </row>
    <row r="18" spans="2:2" x14ac:dyDescent="0.35">
      <c r="B18" t="s">
        <v>61</v>
      </c>
    </row>
    <row r="19" spans="2:2" x14ac:dyDescent="0.35">
      <c r="B19" t="s">
        <v>62</v>
      </c>
    </row>
    <row r="21" spans="2:2" x14ac:dyDescent="0.35">
      <c r="B21"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J19"/>
  <sheetViews>
    <sheetView showGridLines="0" topLeftCell="A6" workbookViewId="0">
      <pane xSplit="2" topLeftCell="E1" activePane="topRight" state="frozen"/>
      <selection pane="topRight" activeCell="B19" sqref="B19"/>
    </sheetView>
  </sheetViews>
  <sheetFormatPr defaultColWidth="11.453125" defaultRowHeight="14.5" x14ac:dyDescent="0.35"/>
  <cols>
    <col min="2" max="2" width="25.6328125" customWidth="1"/>
    <col min="3" max="10" width="20.6328125" customWidth="1"/>
  </cols>
  <sheetData>
    <row r="2" spans="2:10" ht="39.9" customHeight="1" x14ac:dyDescent="0.35">
      <c r="D2" s="30" t="s">
        <v>352</v>
      </c>
      <c r="E2" s="26"/>
      <c r="F2" s="26"/>
      <c r="G2" s="26"/>
      <c r="H2" s="26"/>
      <c r="I2" s="26"/>
      <c r="J2" s="26"/>
    </row>
    <row r="6" spans="2:10" ht="50.15" customHeight="1" x14ac:dyDescent="0.35">
      <c r="B6" s="20" t="s">
        <v>13</v>
      </c>
      <c r="C6" s="20" t="s">
        <v>340</v>
      </c>
      <c r="D6" s="20" t="s">
        <v>341</v>
      </c>
      <c r="E6" s="20" t="s">
        <v>342</v>
      </c>
      <c r="F6" s="20" t="s">
        <v>343</v>
      </c>
      <c r="G6" s="20" t="s">
        <v>344</v>
      </c>
      <c r="H6" s="20" t="s">
        <v>345</v>
      </c>
      <c r="I6" s="20" t="s">
        <v>346</v>
      </c>
    </row>
    <row r="7" spans="2:10" ht="29" x14ac:dyDescent="0.35">
      <c r="B7" s="18" t="s">
        <v>347</v>
      </c>
      <c r="C7" s="17">
        <v>9.3973731819478296E-2</v>
      </c>
      <c r="D7" s="17">
        <v>0.10540494165301199</v>
      </c>
      <c r="E7" s="17">
        <v>0.256023414083489</v>
      </c>
      <c r="F7" s="17">
        <v>0.33546667900018001</v>
      </c>
      <c r="G7" s="17">
        <v>0.124830766439627</v>
      </c>
      <c r="H7" s="17">
        <v>0.15409735139828601</v>
      </c>
      <c r="I7" s="17">
        <v>0.34733649601931799</v>
      </c>
    </row>
    <row r="8" spans="2:10" ht="29" x14ac:dyDescent="0.35">
      <c r="B8" s="18" t="s">
        <v>348</v>
      </c>
      <c r="C8" s="17">
        <v>0.118951666029615</v>
      </c>
      <c r="D8" s="17">
        <v>0.14275455873925</v>
      </c>
      <c r="E8" s="17">
        <v>0.404549170665502</v>
      </c>
      <c r="F8" s="17">
        <v>0.400780446236573</v>
      </c>
      <c r="G8" s="17">
        <v>0.184638151092608</v>
      </c>
      <c r="H8" s="17">
        <v>0.34405848887798202</v>
      </c>
      <c r="I8" s="17">
        <v>0.39411850051089298</v>
      </c>
    </row>
    <row r="9" spans="2:10" ht="29" x14ac:dyDescent="0.35">
      <c r="B9" s="18" t="s">
        <v>349</v>
      </c>
      <c r="C9" s="17">
        <v>0.37417522737409797</v>
      </c>
      <c r="D9" s="17">
        <v>0.28793515852516499</v>
      </c>
      <c r="E9" s="17">
        <v>0.24555268068655101</v>
      </c>
      <c r="F9" s="17">
        <v>0.172421884368335</v>
      </c>
      <c r="G9" s="17">
        <v>0.38596529778237998</v>
      </c>
      <c r="H9" s="17">
        <v>0.40758823304956798</v>
      </c>
      <c r="I9" s="17">
        <v>0.16747867163436</v>
      </c>
    </row>
    <row r="10" spans="2:10" ht="29" x14ac:dyDescent="0.35">
      <c r="B10" s="18" t="s">
        <v>350</v>
      </c>
      <c r="C10" s="17">
        <v>0.23261254261136499</v>
      </c>
      <c r="D10" s="17">
        <v>0.23765513178932299</v>
      </c>
      <c r="E10" s="17">
        <v>2.3460062545353499E-2</v>
      </c>
      <c r="F10" s="17">
        <v>2.88619215317031E-2</v>
      </c>
      <c r="G10" s="17">
        <v>0.145260667252642</v>
      </c>
      <c r="H10" s="17">
        <v>2.28647484569835E-2</v>
      </c>
      <c r="I10" s="17">
        <v>2.3702073818063898E-2</v>
      </c>
    </row>
    <row r="11" spans="2:10" ht="29" x14ac:dyDescent="0.35">
      <c r="B11" s="18" t="s">
        <v>351</v>
      </c>
      <c r="C11" s="17">
        <v>0.11174817410068701</v>
      </c>
      <c r="D11" s="17">
        <v>0.15771881292276799</v>
      </c>
      <c r="E11" s="17">
        <v>6.9462126236574098E-3</v>
      </c>
      <c r="F11" s="17">
        <v>9.9434710519667995E-3</v>
      </c>
      <c r="G11" s="17">
        <v>5.5884538934187503E-2</v>
      </c>
      <c r="H11" s="17">
        <v>1.5038799938984901E-2</v>
      </c>
      <c r="I11" s="17">
        <v>1.14981808435352E-2</v>
      </c>
    </row>
    <row r="12" spans="2:10" x14ac:dyDescent="0.35">
      <c r="B12" s="18" t="s">
        <v>325</v>
      </c>
      <c r="C12" s="17">
        <v>6.8538658064756494E-2</v>
      </c>
      <c r="D12" s="17">
        <v>6.8531396370481695E-2</v>
      </c>
      <c r="E12" s="17">
        <v>6.3468459395447194E-2</v>
      </c>
      <c r="F12" s="17">
        <v>5.2525597811242102E-2</v>
      </c>
      <c r="G12" s="17">
        <v>0.103420578498556</v>
      </c>
      <c r="H12" s="17">
        <v>5.6352378278195399E-2</v>
      </c>
      <c r="I12" s="17">
        <v>5.5866077173829701E-2</v>
      </c>
    </row>
    <row r="13" spans="2:10" x14ac:dyDescent="0.35">
      <c r="B13" s="16"/>
      <c r="C13" s="16"/>
      <c r="D13" s="16"/>
      <c r="E13" s="16"/>
      <c r="F13" s="16"/>
      <c r="G13" s="16"/>
      <c r="H13" s="16"/>
      <c r="I13" s="16"/>
    </row>
    <row r="14" spans="2:10" x14ac:dyDescent="0.35">
      <c r="B14" t="s">
        <v>61</v>
      </c>
    </row>
    <row r="15" spans="2:10" x14ac:dyDescent="0.35">
      <c r="B15" t="s">
        <v>62</v>
      </c>
    </row>
    <row r="19" spans="2:2" x14ac:dyDescent="0.35">
      <c r="B19"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E19"/>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353</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29" x14ac:dyDescent="0.35">
      <c r="B9" s="18" t="s">
        <v>347</v>
      </c>
      <c r="C9" s="17">
        <v>9.3973731819478296E-2</v>
      </c>
      <c r="D9" s="17">
        <v>0.10488575324156001</v>
      </c>
      <c r="E9" s="17">
        <v>8.04110937946724E-2</v>
      </c>
      <c r="F9" s="17"/>
      <c r="G9" s="17">
        <v>0.16512504658569499</v>
      </c>
      <c r="H9" s="17">
        <v>0.13784730731029099</v>
      </c>
      <c r="I9" s="17">
        <v>0.141888219493705</v>
      </c>
      <c r="J9" s="17">
        <v>6.46677864719616E-2</v>
      </c>
      <c r="K9" s="17">
        <v>6.7007186533891303E-2</v>
      </c>
      <c r="L9" s="17">
        <v>2.1249972605458901E-2</v>
      </c>
      <c r="M9" s="17"/>
      <c r="N9" s="17">
        <v>0.129280205093565</v>
      </c>
      <c r="O9" s="17">
        <v>7.6349819756411905E-2</v>
      </c>
      <c r="P9" s="17">
        <v>5.9871430014706802E-2</v>
      </c>
      <c r="Q9" s="17">
        <v>8.1508701043113696E-2</v>
      </c>
      <c r="R9" s="17"/>
      <c r="S9" s="17">
        <v>7.6443858476793303E-2</v>
      </c>
      <c r="T9" s="17">
        <v>8.9757898212234705E-2</v>
      </c>
      <c r="U9" s="17">
        <v>0.11081137231926701</v>
      </c>
      <c r="V9" s="17"/>
      <c r="W9" s="17">
        <v>9.0913260470094806E-2</v>
      </c>
      <c r="X9" s="17">
        <v>0.123889650060206</v>
      </c>
      <c r="Y9" s="17">
        <v>9.6973050271201205E-2</v>
      </c>
      <c r="Z9" s="17">
        <v>8.8833427956948902E-2</v>
      </c>
      <c r="AA9" s="17">
        <v>8.6103401655834799E-2</v>
      </c>
      <c r="AB9" s="17"/>
      <c r="AC9" s="17">
        <v>0.117438030127855</v>
      </c>
      <c r="AD9" s="17">
        <v>0.112317500351337</v>
      </c>
      <c r="AE9" s="17">
        <v>0.143838330128021</v>
      </c>
    </row>
    <row r="10" spans="2:31" ht="29" x14ac:dyDescent="0.35">
      <c r="B10" s="18" t="s">
        <v>348</v>
      </c>
      <c r="C10" s="17">
        <v>0.118951666029615</v>
      </c>
      <c r="D10" s="17">
        <v>0.124352808618981</v>
      </c>
      <c r="E10" s="17">
        <v>0.11447278324777201</v>
      </c>
      <c r="F10" s="17"/>
      <c r="G10" s="17">
        <v>0.214262600716597</v>
      </c>
      <c r="H10" s="17">
        <v>0.184351431139645</v>
      </c>
      <c r="I10" s="17">
        <v>0.164654880671672</v>
      </c>
      <c r="J10" s="17">
        <v>9.8247094909896901E-2</v>
      </c>
      <c r="K10" s="17">
        <v>3.94273736729229E-2</v>
      </c>
      <c r="L10" s="17">
        <v>6.2907045549079901E-2</v>
      </c>
      <c r="M10" s="17"/>
      <c r="N10" s="17">
        <v>0.122639178532433</v>
      </c>
      <c r="O10" s="17">
        <v>0.13974424293743001</v>
      </c>
      <c r="P10" s="17">
        <v>0.15765639171692</v>
      </c>
      <c r="Q10" s="17">
        <v>6.5826707133937998E-2</v>
      </c>
      <c r="R10" s="17"/>
      <c r="S10" s="17">
        <v>9.3906955662059893E-2</v>
      </c>
      <c r="T10" s="17">
        <v>0.113610423586649</v>
      </c>
      <c r="U10" s="17">
        <v>0.16457241923365801</v>
      </c>
      <c r="V10" s="17"/>
      <c r="W10" s="17">
        <v>8.7108592359269196E-2</v>
      </c>
      <c r="X10" s="17">
        <v>0.156360229766981</v>
      </c>
      <c r="Y10" s="17">
        <v>0.19008274168407699</v>
      </c>
      <c r="Z10" s="17">
        <v>0.23397558640189101</v>
      </c>
      <c r="AA10" s="17">
        <v>0.120779747175249</v>
      </c>
      <c r="AB10" s="17"/>
      <c r="AC10" s="17">
        <v>0.128534707349861</v>
      </c>
      <c r="AD10" s="17">
        <v>0.16710189445656501</v>
      </c>
      <c r="AE10" s="17">
        <v>0.120076177106858</v>
      </c>
    </row>
    <row r="11" spans="2:31" ht="29" x14ac:dyDescent="0.35">
      <c r="B11" s="18" t="s">
        <v>349</v>
      </c>
      <c r="C11" s="17">
        <v>0.37417522737409797</v>
      </c>
      <c r="D11" s="17">
        <v>0.42915859176919702</v>
      </c>
      <c r="E11" s="17">
        <v>0.32367558234976301</v>
      </c>
      <c r="F11" s="17"/>
      <c r="G11" s="17">
        <v>0.29778475720410003</v>
      </c>
      <c r="H11" s="17">
        <v>0.34193760099996101</v>
      </c>
      <c r="I11" s="17">
        <v>0.32303552264597601</v>
      </c>
      <c r="J11" s="17">
        <v>0.43255394720075502</v>
      </c>
      <c r="K11" s="17">
        <v>0.39674183409420199</v>
      </c>
      <c r="L11" s="17">
        <v>0.43225294934272102</v>
      </c>
      <c r="M11" s="17"/>
      <c r="N11" s="17">
        <v>0.34845224083589699</v>
      </c>
      <c r="O11" s="17">
        <v>0.40410231197438301</v>
      </c>
      <c r="P11" s="17">
        <v>0.33479322084126101</v>
      </c>
      <c r="Q11" s="17">
        <v>0.409692421338193</v>
      </c>
      <c r="R11" s="17"/>
      <c r="S11" s="17">
        <v>0.37305972730757297</v>
      </c>
      <c r="T11" s="17">
        <v>0.401270485368451</v>
      </c>
      <c r="U11" s="17">
        <v>0.35730891712082902</v>
      </c>
      <c r="V11" s="17"/>
      <c r="W11" s="17">
        <v>0.39444879953421202</v>
      </c>
      <c r="X11" s="17">
        <v>0.31917783922010701</v>
      </c>
      <c r="Y11" s="17">
        <v>0.39655148207886098</v>
      </c>
      <c r="Z11" s="17">
        <v>0.19291905202697299</v>
      </c>
      <c r="AA11" s="17">
        <v>0.40319623895930801</v>
      </c>
      <c r="AB11" s="17"/>
      <c r="AC11" s="17">
        <v>0.37610419077592799</v>
      </c>
      <c r="AD11" s="17">
        <v>0.33567682287283901</v>
      </c>
      <c r="AE11" s="17">
        <v>0.459218463404031</v>
      </c>
    </row>
    <row r="12" spans="2:31" ht="29" x14ac:dyDescent="0.35">
      <c r="B12" s="18" t="s">
        <v>350</v>
      </c>
      <c r="C12" s="17">
        <v>0.23261254261136499</v>
      </c>
      <c r="D12" s="17">
        <v>0.19927962133190599</v>
      </c>
      <c r="E12" s="17">
        <v>0.26592047922379197</v>
      </c>
      <c r="F12" s="17"/>
      <c r="G12" s="17">
        <v>0.186525679320027</v>
      </c>
      <c r="H12" s="17">
        <v>0.19539883078259801</v>
      </c>
      <c r="I12" s="17">
        <v>0.16970425238518999</v>
      </c>
      <c r="J12" s="17">
        <v>0.20803698159759301</v>
      </c>
      <c r="K12" s="17">
        <v>0.28112129754118298</v>
      </c>
      <c r="L12" s="17">
        <v>0.31001455495181501</v>
      </c>
      <c r="M12" s="17"/>
      <c r="N12" s="17">
        <v>0.23776710083279801</v>
      </c>
      <c r="O12" s="17">
        <v>0.20095957557122601</v>
      </c>
      <c r="P12" s="17">
        <v>0.26136914909515602</v>
      </c>
      <c r="Q12" s="17">
        <v>0.234035450063901</v>
      </c>
      <c r="R12" s="17"/>
      <c r="S12" s="17">
        <v>0.26324070914382097</v>
      </c>
      <c r="T12" s="17">
        <v>0.23813625432607399</v>
      </c>
      <c r="U12" s="17">
        <v>0.155443181110649</v>
      </c>
      <c r="V12" s="17"/>
      <c r="W12" s="17">
        <v>0.23655470281154101</v>
      </c>
      <c r="X12" s="17">
        <v>0.243009136386869</v>
      </c>
      <c r="Y12" s="17">
        <v>0.17688039936879299</v>
      </c>
      <c r="Z12" s="17">
        <v>0.28999734296385199</v>
      </c>
      <c r="AA12" s="17">
        <v>0.18171742009498901</v>
      </c>
      <c r="AB12" s="17"/>
      <c r="AC12" s="17">
        <v>0.226372627106491</v>
      </c>
      <c r="AD12" s="17">
        <v>0.21890126334627699</v>
      </c>
      <c r="AE12" s="17">
        <v>0.147289580523699</v>
      </c>
    </row>
    <row r="13" spans="2:31" ht="29" x14ac:dyDescent="0.35">
      <c r="B13" s="18" t="s">
        <v>351</v>
      </c>
      <c r="C13" s="17">
        <v>0.11174817410068701</v>
      </c>
      <c r="D13" s="17">
        <v>9.1854736787709598E-2</v>
      </c>
      <c r="E13" s="17">
        <v>0.131467977896603</v>
      </c>
      <c r="F13" s="17"/>
      <c r="G13" s="17">
        <v>4.4248031499666003E-2</v>
      </c>
      <c r="H13" s="17">
        <v>4.9184791105120397E-2</v>
      </c>
      <c r="I13" s="17">
        <v>0.10965048009158899</v>
      </c>
      <c r="J13" s="17">
        <v>0.14208303070581299</v>
      </c>
      <c r="K13" s="17">
        <v>0.15620709918039399</v>
      </c>
      <c r="L13" s="17">
        <v>0.13728194966818599</v>
      </c>
      <c r="M13" s="17"/>
      <c r="N13" s="17">
        <v>0.10669539499554299</v>
      </c>
      <c r="O13" s="17">
        <v>0.11190255679009201</v>
      </c>
      <c r="P13" s="17">
        <v>0.11918818529929499</v>
      </c>
      <c r="Q13" s="17">
        <v>0.11658955324318999</v>
      </c>
      <c r="R13" s="17"/>
      <c r="S13" s="17">
        <v>0.143792149286708</v>
      </c>
      <c r="T13" s="17">
        <v>0.10418404810102901</v>
      </c>
      <c r="U13" s="17">
        <v>9.4901349074114405E-2</v>
      </c>
      <c r="V13" s="17"/>
      <c r="W13" s="17">
        <v>0.14202902893472699</v>
      </c>
      <c r="X13" s="17">
        <v>9.3764843769575404E-2</v>
      </c>
      <c r="Y13" s="17">
        <v>9.3222959049131804E-2</v>
      </c>
      <c r="Z13" s="17">
        <v>6.9497240841171107E-2</v>
      </c>
      <c r="AA13" s="17">
        <v>0.10083555883614199</v>
      </c>
      <c r="AB13" s="17"/>
      <c r="AC13" s="17">
        <v>0.10719432885357601</v>
      </c>
      <c r="AD13" s="17">
        <v>9.9841321197393001E-2</v>
      </c>
      <c r="AE13" s="17">
        <v>0.111392979729021</v>
      </c>
    </row>
    <row r="14" spans="2:31" x14ac:dyDescent="0.35">
      <c r="B14" s="18" t="s">
        <v>325</v>
      </c>
      <c r="C14" s="19">
        <v>6.8538658064756494E-2</v>
      </c>
      <c r="D14" s="19">
        <v>5.0468488250646398E-2</v>
      </c>
      <c r="E14" s="19">
        <v>8.4052083487396803E-2</v>
      </c>
      <c r="F14" s="19"/>
      <c r="G14" s="19">
        <v>9.2053884673914302E-2</v>
      </c>
      <c r="H14" s="19">
        <v>9.12800386623841E-2</v>
      </c>
      <c r="I14" s="19">
        <v>9.1066644711867595E-2</v>
      </c>
      <c r="J14" s="19">
        <v>5.4411159113981103E-2</v>
      </c>
      <c r="K14" s="19">
        <v>5.9495208977405803E-2</v>
      </c>
      <c r="L14" s="19">
        <v>3.6293527882739499E-2</v>
      </c>
      <c r="M14" s="19"/>
      <c r="N14" s="19">
        <v>5.5165879709763999E-2</v>
      </c>
      <c r="O14" s="19">
        <v>6.6941492970456498E-2</v>
      </c>
      <c r="P14" s="19">
        <v>6.7121623032660602E-2</v>
      </c>
      <c r="Q14" s="19">
        <v>9.2347167177664793E-2</v>
      </c>
      <c r="R14" s="19"/>
      <c r="S14" s="19">
        <v>4.9556600123044699E-2</v>
      </c>
      <c r="T14" s="19">
        <v>5.3040890405562202E-2</v>
      </c>
      <c r="U14" s="19">
        <v>0.116962761141483</v>
      </c>
      <c r="V14" s="19"/>
      <c r="W14" s="19">
        <v>4.8945615890156002E-2</v>
      </c>
      <c r="X14" s="19">
        <v>6.3798300796261906E-2</v>
      </c>
      <c r="Y14" s="19">
        <v>4.6289367547936201E-2</v>
      </c>
      <c r="Z14" s="19">
        <v>0.124777349809164</v>
      </c>
      <c r="AA14" s="19">
        <v>0.107367633278477</v>
      </c>
      <c r="AB14" s="19"/>
      <c r="AC14" s="19">
        <v>4.4356115786289001E-2</v>
      </c>
      <c r="AD14" s="19">
        <v>6.6161197775588904E-2</v>
      </c>
      <c r="AE14" s="19">
        <v>1.81844691083697E-2</v>
      </c>
    </row>
    <row r="15" spans="2:31" x14ac:dyDescent="0.35">
      <c r="B15" s="16"/>
    </row>
    <row r="16" spans="2:31" x14ac:dyDescent="0.35">
      <c r="B16" t="s">
        <v>61</v>
      </c>
    </row>
    <row r="17" spans="2:2" x14ac:dyDescent="0.35">
      <c r="B17" t="s">
        <v>62</v>
      </c>
    </row>
    <row r="19" spans="2:2" x14ac:dyDescent="0.35">
      <c r="B19"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E19"/>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354</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29" x14ac:dyDescent="0.35">
      <c r="B9" s="18" t="s">
        <v>347</v>
      </c>
      <c r="C9" s="17">
        <v>0.10540494165301199</v>
      </c>
      <c r="D9" s="17">
        <v>0.110297684789495</v>
      </c>
      <c r="E9" s="17">
        <v>9.7677851022512294E-2</v>
      </c>
      <c r="F9" s="17"/>
      <c r="G9" s="17">
        <v>0.200979436466381</v>
      </c>
      <c r="H9" s="17">
        <v>0.15474313731460701</v>
      </c>
      <c r="I9" s="17">
        <v>0.15013443073400401</v>
      </c>
      <c r="J9" s="17">
        <v>7.2774413676141805E-2</v>
      </c>
      <c r="K9" s="17">
        <v>6.1791703063957003E-2</v>
      </c>
      <c r="L9" s="17">
        <v>3.3662807261815503E-2</v>
      </c>
      <c r="M9" s="17"/>
      <c r="N9" s="17">
        <v>0.13678892345222499</v>
      </c>
      <c r="O9" s="17">
        <v>8.55502183040832E-2</v>
      </c>
      <c r="P9" s="17">
        <v>9.8919466860196995E-2</v>
      </c>
      <c r="Q9" s="17">
        <v>8.1484832020125297E-2</v>
      </c>
      <c r="R9" s="17"/>
      <c r="S9" s="17">
        <v>8.3398729741292907E-2</v>
      </c>
      <c r="T9" s="17">
        <v>9.9133675833410997E-2</v>
      </c>
      <c r="U9" s="17">
        <v>0.14589587924511099</v>
      </c>
      <c r="V9" s="17"/>
      <c r="W9" s="17">
        <v>0.10205830670271999</v>
      </c>
      <c r="X9" s="17">
        <v>0.122034338622051</v>
      </c>
      <c r="Y9" s="17">
        <v>0.14627234173939199</v>
      </c>
      <c r="Z9" s="17">
        <v>0.198031664549676</v>
      </c>
      <c r="AA9" s="17">
        <v>0.101724840498169</v>
      </c>
      <c r="AB9" s="17"/>
      <c r="AC9" s="17">
        <v>0.166898418752708</v>
      </c>
      <c r="AD9" s="17">
        <v>0.106723553044939</v>
      </c>
      <c r="AE9" s="17">
        <v>0.13528211692900399</v>
      </c>
    </row>
    <row r="10" spans="2:31" ht="29" x14ac:dyDescent="0.35">
      <c r="B10" s="18" t="s">
        <v>348</v>
      </c>
      <c r="C10" s="17">
        <v>0.14275455873925</v>
      </c>
      <c r="D10" s="17">
        <v>0.13616623375182399</v>
      </c>
      <c r="E10" s="17">
        <v>0.149905239458451</v>
      </c>
      <c r="F10" s="17"/>
      <c r="G10" s="17">
        <v>0.214124514149165</v>
      </c>
      <c r="H10" s="17">
        <v>0.239222287336185</v>
      </c>
      <c r="I10" s="17">
        <v>0.17400651853962901</v>
      </c>
      <c r="J10" s="17">
        <v>0.13521070155857501</v>
      </c>
      <c r="K10" s="17">
        <v>6.5504791022594197E-2</v>
      </c>
      <c r="L10" s="17">
        <v>8.49998904218357E-2</v>
      </c>
      <c r="M10" s="17"/>
      <c r="N10" s="17">
        <v>0.131664978096555</v>
      </c>
      <c r="O10" s="17">
        <v>0.181165654992478</v>
      </c>
      <c r="P10" s="17">
        <v>0.18182449193212499</v>
      </c>
      <c r="Q10" s="17">
        <v>7.8700131347900701E-2</v>
      </c>
      <c r="R10" s="17"/>
      <c r="S10" s="17">
        <v>0.121171239954318</v>
      </c>
      <c r="T10" s="17">
        <v>0.14946799771240701</v>
      </c>
      <c r="U10" s="17">
        <v>0.15729515671574401</v>
      </c>
      <c r="V10" s="17"/>
      <c r="W10" s="17">
        <v>0.13376884815189799</v>
      </c>
      <c r="X10" s="17">
        <v>0.163236582337975</v>
      </c>
      <c r="Y10" s="17">
        <v>0.139339809723937</v>
      </c>
      <c r="Z10" s="17">
        <v>0.37297651080413002</v>
      </c>
      <c r="AA10" s="17">
        <v>0.14731565895867499</v>
      </c>
      <c r="AB10" s="17"/>
      <c r="AC10" s="17">
        <v>0.17100113922174601</v>
      </c>
      <c r="AD10" s="17">
        <v>0.17375671602721901</v>
      </c>
      <c r="AE10" s="17">
        <v>0.151626777876712</v>
      </c>
    </row>
    <row r="11" spans="2:31" ht="29" x14ac:dyDescent="0.35">
      <c r="B11" s="18" t="s">
        <v>349</v>
      </c>
      <c r="C11" s="17">
        <v>0.28793515852516499</v>
      </c>
      <c r="D11" s="17">
        <v>0.28763371743372002</v>
      </c>
      <c r="E11" s="17">
        <v>0.28991186016244602</v>
      </c>
      <c r="F11" s="17"/>
      <c r="G11" s="17">
        <v>0.33377723365221801</v>
      </c>
      <c r="H11" s="17">
        <v>0.34043490209213501</v>
      </c>
      <c r="I11" s="17">
        <v>0.30740964608065002</v>
      </c>
      <c r="J11" s="17">
        <v>0.29253941821301399</v>
      </c>
      <c r="K11" s="17">
        <v>0.23364525265415401</v>
      </c>
      <c r="L11" s="17">
        <v>0.256046751170871</v>
      </c>
      <c r="M11" s="17"/>
      <c r="N11" s="17">
        <v>0.242132412726869</v>
      </c>
      <c r="O11" s="17">
        <v>0.28381903253268298</v>
      </c>
      <c r="P11" s="17">
        <v>0.31852013073702101</v>
      </c>
      <c r="Q11" s="17">
        <v>0.34191536477379397</v>
      </c>
      <c r="R11" s="17"/>
      <c r="S11" s="17">
        <v>0.26102249075619299</v>
      </c>
      <c r="T11" s="17">
        <v>0.26281462321758498</v>
      </c>
      <c r="U11" s="17">
        <v>0.35605528797914798</v>
      </c>
      <c r="V11" s="17"/>
      <c r="W11" s="17">
        <v>0.24636617764257199</v>
      </c>
      <c r="X11" s="17">
        <v>0.299792186776485</v>
      </c>
      <c r="Y11" s="17">
        <v>0.21866359342195901</v>
      </c>
      <c r="Z11" s="17">
        <v>7.7742103821101194E-2</v>
      </c>
      <c r="AA11" s="17">
        <v>0.34277265800606799</v>
      </c>
      <c r="AB11" s="17"/>
      <c r="AC11" s="17">
        <v>0.22799694049405</v>
      </c>
      <c r="AD11" s="17">
        <v>0.29250145710599601</v>
      </c>
      <c r="AE11" s="17">
        <v>0.33254963202266702</v>
      </c>
    </row>
    <row r="12" spans="2:31" ht="29" x14ac:dyDescent="0.35">
      <c r="B12" s="18" t="s">
        <v>350</v>
      </c>
      <c r="C12" s="17">
        <v>0.23765513178932299</v>
      </c>
      <c r="D12" s="17">
        <v>0.23723772923356301</v>
      </c>
      <c r="E12" s="17">
        <v>0.23724245783679801</v>
      </c>
      <c r="F12" s="17"/>
      <c r="G12" s="17">
        <v>0.108841167911874</v>
      </c>
      <c r="H12" s="17">
        <v>0.16438705850112301</v>
      </c>
      <c r="I12" s="17">
        <v>0.162444027416356</v>
      </c>
      <c r="J12" s="17">
        <v>0.227819765378177</v>
      </c>
      <c r="K12" s="17">
        <v>0.34892258265032899</v>
      </c>
      <c r="L12" s="17">
        <v>0.334738120445495</v>
      </c>
      <c r="M12" s="17"/>
      <c r="N12" s="17">
        <v>0.26806997366693802</v>
      </c>
      <c r="O12" s="17">
        <v>0.208227156633989</v>
      </c>
      <c r="P12" s="17">
        <v>0.22227598318786501</v>
      </c>
      <c r="Q12" s="17">
        <v>0.24645777463336399</v>
      </c>
      <c r="R12" s="17"/>
      <c r="S12" s="17">
        <v>0.28536292770124699</v>
      </c>
      <c r="T12" s="17">
        <v>0.25255972197694998</v>
      </c>
      <c r="U12" s="17">
        <v>0.15482392900788799</v>
      </c>
      <c r="V12" s="17"/>
      <c r="W12" s="17">
        <v>0.27669256681332799</v>
      </c>
      <c r="X12" s="17">
        <v>0.213854141891479</v>
      </c>
      <c r="Y12" s="17">
        <v>0.27592194320353303</v>
      </c>
      <c r="Z12" s="17">
        <v>0.21225523914275099</v>
      </c>
      <c r="AA12" s="17">
        <v>0.187228012223176</v>
      </c>
      <c r="AB12" s="17"/>
      <c r="AC12" s="17">
        <v>0.243225353660939</v>
      </c>
      <c r="AD12" s="17">
        <v>0.215323241233217</v>
      </c>
      <c r="AE12" s="17">
        <v>0.24615410587176101</v>
      </c>
    </row>
    <row r="13" spans="2:31" ht="29" x14ac:dyDescent="0.35">
      <c r="B13" s="18" t="s">
        <v>351</v>
      </c>
      <c r="C13" s="17">
        <v>0.15771881292276799</v>
      </c>
      <c r="D13" s="17">
        <v>0.18369723674917399</v>
      </c>
      <c r="E13" s="17">
        <v>0.13374705873947201</v>
      </c>
      <c r="F13" s="17"/>
      <c r="G13" s="17">
        <v>2.6320836559322901E-2</v>
      </c>
      <c r="H13" s="17">
        <v>6.6080621109435897E-2</v>
      </c>
      <c r="I13" s="17">
        <v>0.11703014541661599</v>
      </c>
      <c r="J13" s="17">
        <v>0.18371709998505201</v>
      </c>
      <c r="K13" s="17">
        <v>0.22621907673687999</v>
      </c>
      <c r="L13" s="17">
        <v>0.25688962343816801</v>
      </c>
      <c r="M13" s="17"/>
      <c r="N13" s="17">
        <v>0.178564291820627</v>
      </c>
      <c r="O13" s="17">
        <v>0.17705410602893501</v>
      </c>
      <c r="P13" s="17">
        <v>0.11997170252741</v>
      </c>
      <c r="Q13" s="17">
        <v>0.13001183461378599</v>
      </c>
      <c r="R13" s="17"/>
      <c r="S13" s="17">
        <v>0.19017832613847499</v>
      </c>
      <c r="T13" s="17">
        <v>0.18839617432441999</v>
      </c>
      <c r="U13" s="17">
        <v>9.6347947938486098E-2</v>
      </c>
      <c r="V13" s="17"/>
      <c r="W13" s="17">
        <v>0.19893166325566899</v>
      </c>
      <c r="X13" s="17">
        <v>0.13079282219920901</v>
      </c>
      <c r="Y13" s="17">
        <v>0.18760263339161001</v>
      </c>
      <c r="Z13" s="17">
        <v>6.9497240841171107E-2</v>
      </c>
      <c r="AA13" s="17">
        <v>0.119329212808406</v>
      </c>
      <c r="AB13" s="17"/>
      <c r="AC13" s="17">
        <v>0.142456516441132</v>
      </c>
      <c r="AD13" s="17">
        <v>0.12942376630309901</v>
      </c>
      <c r="AE13" s="17">
        <v>0.118473325504244</v>
      </c>
    </row>
    <row r="14" spans="2:31" x14ac:dyDescent="0.35">
      <c r="B14" s="18" t="s">
        <v>325</v>
      </c>
      <c r="C14" s="19">
        <v>6.8531396370481695E-2</v>
      </c>
      <c r="D14" s="19">
        <v>4.4967398042223002E-2</v>
      </c>
      <c r="E14" s="19">
        <v>9.1515532780320999E-2</v>
      </c>
      <c r="F14" s="19"/>
      <c r="G14" s="19">
        <v>0.115956811261038</v>
      </c>
      <c r="H14" s="19">
        <v>3.5131993646514599E-2</v>
      </c>
      <c r="I14" s="19">
        <v>8.8975231812744596E-2</v>
      </c>
      <c r="J14" s="19">
        <v>8.7938601189040302E-2</v>
      </c>
      <c r="K14" s="19">
        <v>6.3916593872085897E-2</v>
      </c>
      <c r="L14" s="19">
        <v>3.3662807261815503E-2</v>
      </c>
      <c r="M14" s="19"/>
      <c r="N14" s="19">
        <v>4.2779420236784403E-2</v>
      </c>
      <c r="O14" s="19">
        <v>6.4183831507832106E-2</v>
      </c>
      <c r="P14" s="19">
        <v>5.8488224755382297E-2</v>
      </c>
      <c r="Q14" s="19">
        <v>0.12143006261103</v>
      </c>
      <c r="R14" s="19"/>
      <c r="S14" s="19">
        <v>5.8866285708473402E-2</v>
      </c>
      <c r="T14" s="19">
        <v>4.7627806935228403E-2</v>
      </c>
      <c r="U14" s="19">
        <v>8.9581799113622296E-2</v>
      </c>
      <c r="V14" s="19"/>
      <c r="W14" s="19">
        <v>4.2182437433813703E-2</v>
      </c>
      <c r="X14" s="19">
        <v>7.0289928172801802E-2</v>
      </c>
      <c r="Y14" s="19">
        <v>3.2199678519569501E-2</v>
      </c>
      <c r="Z14" s="19">
        <v>6.9497240841171107E-2</v>
      </c>
      <c r="AA14" s="19">
        <v>0.101629617505506</v>
      </c>
      <c r="AB14" s="19"/>
      <c r="AC14" s="19">
        <v>4.8421631429424301E-2</v>
      </c>
      <c r="AD14" s="19">
        <v>8.2271266285529901E-2</v>
      </c>
      <c r="AE14" s="19">
        <v>1.5914041795613301E-2</v>
      </c>
    </row>
    <row r="15" spans="2:31" x14ac:dyDescent="0.35">
      <c r="B15" s="16"/>
    </row>
    <row r="16" spans="2:31" x14ac:dyDescent="0.35">
      <c r="B16" t="s">
        <v>61</v>
      </c>
    </row>
    <row r="17" spans="2:2" x14ac:dyDescent="0.35">
      <c r="B17" t="s">
        <v>62</v>
      </c>
    </row>
    <row r="19" spans="2:2" x14ac:dyDescent="0.35">
      <c r="B19"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E19"/>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355</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29" x14ac:dyDescent="0.35">
      <c r="B9" s="18" t="s">
        <v>347</v>
      </c>
      <c r="C9" s="17">
        <v>0.256023414083489</v>
      </c>
      <c r="D9" s="17">
        <v>0.24776099285425701</v>
      </c>
      <c r="E9" s="17">
        <v>0.25958061747015099</v>
      </c>
      <c r="F9" s="17"/>
      <c r="G9" s="17">
        <v>0.30014896448945999</v>
      </c>
      <c r="H9" s="17">
        <v>0.282495503261389</v>
      </c>
      <c r="I9" s="17">
        <v>0.30236027436713198</v>
      </c>
      <c r="J9" s="17">
        <v>0.21252221306667399</v>
      </c>
      <c r="K9" s="17">
        <v>0.25972267000382598</v>
      </c>
      <c r="L9" s="17">
        <v>0.193139705621791</v>
      </c>
      <c r="M9" s="17"/>
      <c r="N9" s="17">
        <v>0.28574383127282299</v>
      </c>
      <c r="O9" s="17">
        <v>0.25662196190688802</v>
      </c>
      <c r="P9" s="17">
        <v>0.23717422247636799</v>
      </c>
      <c r="Q9" s="17">
        <v>0.22374671375379601</v>
      </c>
      <c r="R9" s="17"/>
      <c r="S9" s="17">
        <v>0.23498665001712801</v>
      </c>
      <c r="T9" s="17">
        <v>0.26165414688009703</v>
      </c>
      <c r="U9" s="17">
        <v>0.23514789773626499</v>
      </c>
      <c r="V9" s="17"/>
      <c r="W9" s="17">
        <v>0.234872825015491</v>
      </c>
      <c r="X9" s="17">
        <v>0.31879253555692</v>
      </c>
      <c r="Y9" s="17">
        <v>0.29805959186867997</v>
      </c>
      <c r="Z9" s="17">
        <v>0.39408296703387702</v>
      </c>
      <c r="AA9" s="17">
        <v>0.225184157827584</v>
      </c>
      <c r="AB9" s="17"/>
      <c r="AC9" s="17">
        <v>0.29581666168104898</v>
      </c>
      <c r="AD9" s="17">
        <v>0.29616580811058102</v>
      </c>
      <c r="AE9" s="17">
        <v>0.34416241343898302</v>
      </c>
    </row>
    <row r="10" spans="2:31" ht="29" x14ac:dyDescent="0.35">
      <c r="B10" s="18" t="s">
        <v>348</v>
      </c>
      <c r="C10" s="17">
        <v>0.404549170665502</v>
      </c>
      <c r="D10" s="17">
        <v>0.41745722085547998</v>
      </c>
      <c r="E10" s="17">
        <v>0.39455020159323001</v>
      </c>
      <c r="F10" s="17"/>
      <c r="G10" s="17">
        <v>0.348146606917979</v>
      </c>
      <c r="H10" s="17">
        <v>0.41086125465510698</v>
      </c>
      <c r="I10" s="17">
        <v>0.37989245541279598</v>
      </c>
      <c r="J10" s="17">
        <v>0.43819197829105</v>
      </c>
      <c r="K10" s="17">
        <v>0.39506783530448297</v>
      </c>
      <c r="L10" s="17">
        <v>0.44729650462000098</v>
      </c>
      <c r="M10" s="17"/>
      <c r="N10" s="17">
        <v>0.45306433140135399</v>
      </c>
      <c r="O10" s="17">
        <v>0.44259107727817798</v>
      </c>
      <c r="P10" s="17">
        <v>0.40101619959377499</v>
      </c>
      <c r="Q10" s="17">
        <v>0.28147375587413698</v>
      </c>
      <c r="R10" s="17"/>
      <c r="S10" s="17">
        <v>0.36751596592493502</v>
      </c>
      <c r="T10" s="17">
        <v>0.46746255879600601</v>
      </c>
      <c r="U10" s="17">
        <v>0.37646763478615403</v>
      </c>
      <c r="V10" s="17"/>
      <c r="W10" s="17">
        <v>0.43369154370170998</v>
      </c>
      <c r="X10" s="17">
        <v>0.389638836200695</v>
      </c>
      <c r="Y10" s="17">
        <v>0.43693228807282702</v>
      </c>
      <c r="Z10" s="17">
        <v>0.32280901435884002</v>
      </c>
      <c r="AA10" s="17">
        <v>0.34833284148028698</v>
      </c>
      <c r="AB10" s="17"/>
      <c r="AC10" s="17">
        <v>0.384744563347858</v>
      </c>
      <c r="AD10" s="17">
        <v>0.42167117517403202</v>
      </c>
      <c r="AE10" s="17">
        <v>0.440197605402398</v>
      </c>
    </row>
    <row r="11" spans="2:31" ht="29" x14ac:dyDescent="0.35">
      <c r="B11" s="18" t="s">
        <v>349</v>
      </c>
      <c r="C11" s="17">
        <v>0.24555268068655101</v>
      </c>
      <c r="D11" s="17">
        <v>0.25038853682458001</v>
      </c>
      <c r="E11" s="17">
        <v>0.24235764625271</v>
      </c>
      <c r="F11" s="17"/>
      <c r="G11" s="17">
        <v>0.19505740750643899</v>
      </c>
      <c r="H11" s="17">
        <v>0.217980725878333</v>
      </c>
      <c r="I11" s="17">
        <v>0.195667753089938</v>
      </c>
      <c r="J11" s="17">
        <v>0.27522523054631598</v>
      </c>
      <c r="K11" s="17">
        <v>0.274489220199163</v>
      </c>
      <c r="L11" s="17">
        <v>0.29402602358820401</v>
      </c>
      <c r="M11" s="17"/>
      <c r="N11" s="17">
        <v>0.19058220381698901</v>
      </c>
      <c r="O11" s="17">
        <v>0.220684940061426</v>
      </c>
      <c r="P11" s="17">
        <v>0.27361093595444502</v>
      </c>
      <c r="Q11" s="17">
        <v>0.34259524818195503</v>
      </c>
      <c r="R11" s="17"/>
      <c r="S11" s="17">
        <v>0.33605372728159599</v>
      </c>
      <c r="T11" s="17">
        <v>0.19097302246251999</v>
      </c>
      <c r="U11" s="17">
        <v>0.22643061211061799</v>
      </c>
      <c r="V11" s="17"/>
      <c r="W11" s="17">
        <v>0.27074123055733401</v>
      </c>
      <c r="X11" s="17">
        <v>0.213128443477268</v>
      </c>
      <c r="Y11" s="17">
        <v>0.20650341791747501</v>
      </c>
      <c r="Z11" s="17">
        <v>0.28310801860728402</v>
      </c>
      <c r="AA11" s="17">
        <v>0.27062779961391598</v>
      </c>
      <c r="AB11" s="17"/>
      <c r="AC11" s="17">
        <v>0.23508881128835701</v>
      </c>
      <c r="AD11" s="17">
        <v>0.19064454510798501</v>
      </c>
      <c r="AE11" s="17">
        <v>0.19009768345365399</v>
      </c>
    </row>
    <row r="12" spans="2:31" ht="29" x14ac:dyDescent="0.35">
      <c r="B12" s="18" t="s">
        <v>350</v>
      </c>
      <c r="C12" s="17">
        <v>2.3460062545353499E-2</v>
      </c>
      <c r="D12" s="17">
        <v>2.4827871782624501E-2</v>
      </c>
      <c r="E12" s="17">
        <v>2.2286748717342899E-2</v>
      </c>
      <c r="F12" s="17"/>
      <c r="G12" s="17">
        <v>4.66659414718648E-2</v>
      </c>
      <c r="H12" s="17">
        <v>3.3791660008631097E-2</v>
      </c>
      <c r="I12" s="17">
        <v>2.7935473247677901E-2</v>
      </c>
      <c r="J12" s="17">
        <v>5.7713958888995498E-3</v>
      </c>
      <c r="K12" s="17">
        <v>1.935953836844E-2</v>
      </c>
      <c r="L12" s="17">
        <v>1.24128346563566E-2</v>
      </c>
      <c r="M12" s="17"/>
      <c r="N12" s="17">
        <v>1.98964108889268E-2</v>
      </c>
      <c r="O12" s="17">
        <v>1.6423342197372601E-2</v>
      </c>
      <c r="P12" s="17">
        <v>3.94193576124846E-2</v>
      </c>
      <c r="Q12" s="17">
        <v>2.6616610904891501E-2</v>
      </c>
      <c r="R12" s="17"/>
      <c r="S12" s="17">
        <v>1.54100963873131E-2</v>
      </c>
      <c r="T12" s="17">
        <v>1.7928112608459099E-2</v>
      </c>
      <c r="U12" s="17">
        <v>5.3917465997146197E-2</v>
      </c>
      <c r="V12" s="17"/>
      <c r="W12" s="17">
        <v>1.3254865526407899E-2</v>
      </c>
      <c r="X12" s="17">
        <v>1.8005422004229901E-2</v>
      </c>
      <c r="Y12" s="17">
        <v>4.2404862881233199E-2</v>
      </c>
      <c r="Z12" s="17">
        <v>0</v>
      </c>
      <c r="AA12" s="17">
        <v>3.0852803676161299E-2</v>
      </c>
      <c r="AB12" s="17"/>
      <c r="AC12" s="17">
        <v>2.3205183095688E-2</v>
      </c>
      <c r="AD12" s="17">
        <v>2.23733508449072E-2</v>
      </c>
      <c r="AE12" s="17">
        <v>2.55422977049653E-2</v>
      </c>
    </row>
    <row r="13" spans="2:31" ht="29" x14ac:dyDescent="0.35">
      <c r="B13" s="18" t="s">
        <v>351</v>
      </c>
      <c r="C13" s="17">
        <v>6.9462126236574098E-3</v>
      </c>
      <c r="D13" s="17">
        <v>5.4713706549273699E-3</v>
      </c>
      <c r="E13" s="17">
        <v>8.4003360417942308E-3</v>
      </c>
      <c r="F13" s="17"/>
      <c r="G13" s="17">
        <v>2.3902926587124201E-2</v>
      </c>
      <c r="H13" s="17">
        <v>1.68958300043155E-2</v>
      </c>
      <c r="I13" s="17">
        <v>7.2602249688339801E-3</v>
      </c>
      <c r="J13" s="17">
        <v>0</v>
      </c>
      <c r="K13" s="17">
        <v>0</v>
      </c>
      <c r="L13" s="17">
        <v>0</v>
      </c>
      <c r="M13" s="17"/>
      <c r="N13" s="17">
        <v>0</v>
      </c>
      <c r="O13" s="17">
        <v>8.3138368484104094E-3</v>
      </c>
      <c r="P13" s="17">
        <v>8.0567593773734104E-3</v>
      </c>
      <c r="Q13" s="17">
        <v>1.5701459850628399E-2</v>
      </c>
      <c r="R13" s="17"/>
      <c r="S13" s="17">
        <v>0</v>
      </c>
      <c r="T13" s="17">
        <v>9.70525152910417E-3</v>
      </c>
      <c r="U13" s="17">
        <v>1.9139436183228799E-2</v>
      </c>
      <c r="V13" s="17"/>
      <c r="W13" s="17">
        <v>2.6755742524519201E-3</v>
      </c>
      <c r="X13" s="17">
        <v>6.7495891682167204E-3</v>
      </c>
      <c r="Y13" s="17">
        <v>0</v>
      </c>
      <c r="Z13" s="17">
        <v>0</v>
      </c>
      <c r="AA13" s="17">
        <v>1.5282775703104301E-2</v>
      </c>
      <c r="AB13" s="17"/>
      <c r="AC13" s="17">
        <v>0</v>
      </c>
      <c r="AD13" s="17">
        <v>7.7559890314644201E-3</v>
      </c>
      <c r="AE13" s="17">
        <v>0</v>
      </c>
    </row>
    <row r="14" spans="2:31" x14ac:dyDescent="0.35">
      <c r="B14" s="18" t="s">
        <v>325</v>
      </c>
      <c r="C14" s="19">
        <v>6.3468459395447194E-2</v>
      </c>
      <c r="D14" s="19">
        <v>5.4094007028131399E-2</v>
      </c>
      <c r="E14" s="19">
        <v>7.2824449924771495E-2</v>
      </c>
      <c r="F14" s="19"/>
      <c r="G14" s="19">
        <v>8.60781530271333E-2</v>
      </c>
      <c r="H14" s="19">
        <v>3.7975026192224301E-2</v>
      </c>
      <c r="I14" s="19">
        <v>8.6883818913621597E-2</v>
      </c>
      <c r="J14" s="19">
        <v>6.8289182207060997E-2</v>
      </c>
      <c r="K14" s="19">
        <v>5.13607361240885E-2</v>
      </c>
      <c r="L14" s="19">
        <v>5.3124931513647299E-2</v>
      </c>
      <c r="M14" s="19"/>
      <c r="N14" s="19">
        <v>5.0713222619907503E-2</v>
      </c>
      <c r="O14" s="19">
        <v>5.53648417077248E-2</v>
      </c>
      <c r="P14" s="19">
        <v>4.0722524985553801E-2</v>
      </c>
      <c r="Q14" s="19">
        <v>0.10986621143459201</v>
      </c>
      <c r="R14" s="19"/>
      <c r="S14" s="19">
        <v>4.6033560389028103E-2</v>
      </c>
      <c r="T14" s="19">
        <v>5.2276907723813798E-2</v>
      </c>
      <c r="U14" s="19">
        <v>8.8896953186588107E-2</v>
      </c>
      <c r="V14" s="19"/>
      <c r="W14" s="19">
        <v>4.4763960946605397E-2</v>
      </c>
      <c r="X14" s="19">
        <v>5.3685173592670797E-2</v>
      </c>
      <c r="Y14" s="19">
        <v>1.6099839259784799E-2</v>
      </c>
      <c r="Z14" s="19">
        <v>0</v>
      </c>
      <c r="AA14" s="19">
        <v>0.109719621698947</v>
      </c>
      <c r="AB14" s="19"/>
      <c r="AC14" s="19">
        <v>6.1144780587048198E-2</v>
      </c>
      <c r="AD14" s="19">
        <v>6.13891317310295E-2</v>
      </c>
      <c r="AE14" s="19">
        <v>0</v>
      </c>
    </row>
    <row r="15" spans="2:31" x14ac:dyDescent="0.35">
      <c r="B15" s="16"/>
    </row>
    <row r="16" spans="2:31" x14ac:dyDescent="0.35">
      <c r="B16" t="s">
        <v>61</v>
      </c>
    </row>
    <row r="17" spans="2:2" x14ac:dyDescent="0.35">
      <c r="B17" t="s">
        <v>62</v>
      </c>
    </row>
    <row r="19" spans="2:2" x14ac:dyDescent="0.35">
      <c r="B19"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E19"/>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356</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29" x14ac:dyDescent="0.35">
      <c r="B9" s="18" t="s">
        <v>347</v>
      </c>
      <c r="C9" s="17">
        <v>0.33546667900018001</v>
      </c>
      <c r="D9" s="17">
        <v>0.32569996669251799</v>
      </c>
      <c r="E9" s="17">
        <v>0.34313696644906599</v>
      </c>
      <c r="F9" s="17"/>
      <c r="G9" s="17">
        <v>0.40301440075455303</v>
      </c>
      <c r="H9" s="17">
        <v>0.36419476555581098</v>
      </c>
      <c r="I9" s="17">
        <v>0.41939041978374703</v>
      </c>
      <c r="J9" s="17">
        <v>0.34910057748079598</v>
      </c>
      <c r="K9" s="17">
        <v>0.29693935122940801</v>
      </c>
      <c r="L9" s="17">
        <v>0.2284882574182</v>
      </c>
      <c r="M9" s="17"/>
      <c r="N9" s="17">
        <v>0.382814758541482</v>
      </c>
      <c r="O9" s="17">
        <v>0.328235237373321</v>
      </c>
      <c r="P9" s="17">
        <v>0.30879205366884299</v>
      </c>
      <c r="Q9" s="17">
        <v>0.28925294824297698</v>
      </c>
      <c r="R9" s="17"/>
      <c r="S9" s="17">
        <v>0.27251652182094799</v>
      </c>
      <c r="T9" s="17">
        <v>0.370966013035542</v>
      </c>
      <c r="U9" s="17">
        <v>0.30015501788620103</v>
      </c>
      <c r="V9" s="17"/>
      <c r="W9" s="17">
        <v>0.291578957209706</v>
      </c>
      <c r="X9" s="17">
        <v>0.39550458475692002</v>
      </c>
      <c r="Y9" s="17">
        <v>0.42022666799054398</v>
      </c>
      <c r="Z9" s="17">
        <v>0.53819650395881802</v>
      </c>
      <c r="AA9" s="17">
        <v>0.335375236777745</v>
      </c>
      <c r="AB9" s="17"/>
      <c r="AC9" s="17">
        <v>0.36495472173052901</v>
      </c>
      <c r="AD9" s="17">
        <v>0.41159746326454599</v>
      </c>
      <c r="AE9" s="17">
        <v>0.476346243880721</v>
      </c>
    </row>
    <row r="10" spans="2:31" ht="29" x14ac:dyDescent="0.35">
      <c r="B10" s="18" t="s">
        <v>348</v>
      </c>
      <c r="C10" s="17">
        <v>0.400780446236573</v>
      </c>
      <c r="D10" s="17">
        <v>0.40474646242560902</v>
      </c>
      <c r="E10" s="17">
        <v>0.39712315611003701</v>
      </c>
      <c r="F10" s="17"/>
      <c r="G10" s="17">
        <v>0.282275472235956</v>
      </c>
      <c r="H10" s="17">
        <v>0.36563431964508297</v>
      </c>
      <c r="I10" s="17">
        <v>0.33633110559979301</v>
      </c>
      <c r="J10" s="17">
        <v>0.38378081917706902</v>
      </c>
      <c r="K10" s="17">
        <v>0.42777732999617402</v>
      </c>
      <c r="L10" s="17">
        <v>0.541235636809973</v>
      </c>
      <c r="M10" s="17"/>
      <c r="N10" s="17">
        <v>0.41308913514483903</v>
      </c>
      <c r="O10" s="17">
        <v>0.38600976419034799</v>
      </c>
      <c r="P10" s="17">
        <v>0.42073718883239403</v>
      </c>
      <c r="Q10" s="17">
        <v>0.38159109711302602</v>
      </c>
      <c r="R10" s="17"/>
      <c r="S10" s="17">
        <v>0.43268614317779203</v>
      </c>
      <c r="T10" s="17">
        <v>0.42281210085620202</v>
      </c>
      <c r="U10" s="17">
        <v>0.38515885739130101</v>
      </c>
      <c r="V10" s="17"/>
      <c r="W10" s="17">
        <v>0.44860826442264501</v>
      </c>
      <c r="X10" s="17">
        <v>0.36569146243845202</v>
      </c>
      <c r="Y10" s="17">
        <v>0.36283413127484299</v>
      </c>
      <c r="Z10" s="17">
        <v>0.19427459065033501</v>
      </c>
      <c r="AA10" s="17">
        <v>0.37719143429115498</v>
      </c>
      <c r="AB10" s="17"/>
      <c r="AC10" s="17">
        <v>0.42562741871374898</v>
      </c>
      <c r="AD10" s="17">
        <v>0.35321719780437599</v>
      </c>
      <c r="AE10" s="17">
        <v>0.34299303071604198</v>
      </c>
    </row>
    <row r="11" spans="2:31" ht="29" x14ac:dyDescent="0.35">
      <c r="B11" s="18" t="s">
        <v>349</v>
      </c>
      <c r="C11" s="17">
        <v>0.172421884368335</v>
      </c>
      <c r="D11" s="17">
        <v>0.18294001830878301</v>
      </c>
      <c r="E11" s="17">
        <v>0.163352594545043</v>
      </c>
      <c r="F11" s="17"/>
      <c r="G11" s="17">
        <v>0.11125907788407299</v>
      </c>
      <c r="H11" s="17">
        <v>0.20543062732755299</v>
      </c>
      <c r="I11" s="17">
        <v>0.125276356656915</v>
      </c>
      <c r="J11" s="17">
        <v>0.161865814486396</v>
      </c>
      <c r="K11" s="17">
        <v>0.22171189020298901</v>
      </c>
      <c r="L11" s="17">
        <v>0.19219472953546099</v>
      </c>
      <c r="M11" s="17"/>
      <c r="N11" s="17">
        <v>0.140881504572935</v>
      </c>
      <c r="O11" s="17">
        <v>0.18193028898630001</v>
      </c>
      <c r="P11" s="17">
        <v>0.195821854539209</v>
      </c>
      <c r="Q11" s="17">
        <v>0.19497137032900899</v>
      </c>
      <c r="R11" s="17"/>
      <c r="S11" s="17">
        <v>0.22148063687774799</v>
      </c>
      <c r="T11" s="17">
        <v>0.140783084827244</v>
      </c>
      <c r="U11" s="17">
        <v>0.17061785711333199</v>
      </c>
      <c r="V11" s="17"/>
      <c r="W11" s="17">
        <v>0.196674319451768</v>
      </c>
      <c r="X11" s="17">
        <v>0.15254285683678401</v>
      </c>
      <c r="Y11" s="17">
        <v>0.11496863143693201</v>
      </c>
      <c r="Z11" s="17">
        <v>6.9497240841171107E-2</v>
      </c>
      <c r="AA11" s="17">
        <v>0.18596197190868699</v>
      </c>
      <c r="AB11" s="17"/>
      <c r="AC11" s="17">
        <v>0.13004272107317899</v>
      </c>
      <c r="AD11" s="17">
        <v>0.151764922290793</v>
      </c>
      <c r="AE11" s="17">
        <v>0.14408122527658601</v>
      </c>
    </row>
    <row r="12" spans="2:31" ht="29" x14ac:dyDescent="0.35">
      <c r="B12" s="18" t="s">
        <v>350</v>
      </c>
      <c r="C12" s="17">
        <v>2.88619215317031E-2</v>
      </c>
      <c r="D12" s="17">
        <v>3.37509438022651E-2</v>
      </c>
      <c r="E12" s="17">
        <v>2.4345738487653298E-2</v>
      </c>
      <c r="F12" s="17"/>
      <c r="G12" s="17">
        <v>9.1052059538962393E-2</v>
      </c>
      <c r="H12" s="17">
        <v>2.10791961879087E-2</v>
      </c>
      <c r="I12" s="17">
        <v>3.00268861468009E-2</v>
      </c>
      <c r="J12" s="17">
        <v>1.9649418981979399E-2</v>
      </c>
      <c r="K12" s="17">
        <v>1.0430966939868501E-2</v>
      </c>
      <c r="L12" s="17">
        <v>1.50435552772806E-2</v>
      </c>
      <c r="M12" s="17"/>
      <c r="N12" s="17">
        <v>1.4445906154400201E-2</v>
      </c>
      <c r="O12" s="17">
        <v>3.0832307279451701E-2</v>
      </c>
      <c r="P12" s="17">
        <v>3.8562417031096197E-2</v>
      </c>
      <c r="Q12" s="17">
        <v>4.32738076575679E-2</v>
      </c>
      <c r="R12" s="17"/>
      <c r="S12" s="17">
        <v>1.75820055343105E-2</v>
      </c>
      <c r="T12" s="17">
        <v>2.3584738970227899E-2</v>
      </c>
      <c r="U12" s="17">
        <v>6.07952398776175E-2</v>
      </c>
      <c r="V12" s="17"/>
      <c r="W12" s="17">
        <v>2.3826414477326599E-2</v>
      </c>
      <c r="X12" s="17">
        <v>3.3596929497269397E-2</v>
      </c>
      <c r="Y12" s="17">
        <v>3.58905205047646E-2</v>
      </c>
      <c r="Z12" s="17">
        <v>0.198031664549676</v>
      </c>
      <c r="AA12" s="17">
        <v>2.0810784204982599E-2</v>
      </c>
      <c r="AB12" s="17"/>
      <c r="AC12" s="17">
        <v>2.2173178495818902E-2</v>
      </c>
      <c r="AD12" s="17">
        <v>3.04606786404754E-2</v>
      </c>
      <c r="AE12" s="17">
        <v>2.2353206508829299E-2</v>
      </c>
    </row>
    <row r="13" spans="2:31" ht="29" x14ac:dyDescent="0.35">
      <c r="B13" s="18" t="s">
        <v>351</v>
      </c>
      <c r="C13" s="17">
        <v>9.9434710519667995E-3</v>
      </c>
      <c r="D13" s="17">
        <v>1.54473566805177E-2</v>
      </c>
      <c r="E13" s="17">
        <v>4.7271412135262304E-3</v>
      </c>
      <c r="F13" s="17"/>
      <c r="G13" s="17">
        <v>2.0345104912541899E-2</v>
      </c>
      <c r="H13" s="17">
        <v>1.9738862550025299E-2</v>
      </c>
      <c r="I13" s="17">
        <v>7.2602249688339801E-3</v>
      </c>
      <c r="J13" s="17">
        <v>1.3878023093079801E-2</v>
      </c>
      <c r="K13" s="17">
        <v>0</v>
      </c>
      <c r="L13" s="17">
        <v>6.2064173281783097E-3</v>
      </c>
      <c r="M13" s="17"/>
      <c r="N13" s="17">
        <v>1.19141128931325E-2</v>
      </c>
      <c r="O13" s="17">
        <v>1.23212272097721E-2</v>
      </c>
      <c r="P13" s="17">
        <v>8.0567593773734104E-3</v>
      </c>
      <c r="Q13" s="17">
        <v>6.0172147456685303E-3</v>
      </c>
      <c r="R13" s="17"/>
      <c r="S13" s="17">
        <v>1.89959073031312E-2</v>
      </c>
      <c r="T13" s="17">
        <v>5.3251935537517898E-3</v>
      </c>
      <c r="U13" s="17">
        <v>8.5212119189744095E-3</v>
      </c>
      <c r="V13" s="17"/>
      <c r="W13" s="17">
        <v>5.8105294401219199E-3</v>
      </c>
      <c r="X13" s="17">
        <v>8.7913951603467294E-3</v>
      </c>
      <c r="Y13" s="17">
        <v>3.3880370273346498E-2</v>
      </c>
      <c r="Z13" s="17">
        <v>0</v>
      </c>
      <c r="AA13" s="17">
        <v>9.4161040619964199E-3</v>
      </c>
      <c r="AB13" s="17"/>
      <c r="AC13" s="17">
        <v>1.69117028014623E-2</v>
      </c>
      <c r="AD13" s="17">
        <v>3.9611211614821104E-3</v>
      </c>
      <c r="AE13" s="17">
        <v>0</v>
      </c>
    </row>
    <row r="14" spans="2:31" x14ac:dyDescent="0.35">
      <c r="B14" s="18" t="s">
        <v>325</v>
      </c>
      <c r="C14" s="19">
        <v>5.2525597811242102E-2</v>
      </c>
      <c r="D14" s="19">
        <v>3.7415252090307403E-2</v>
      </c>
      <c r="E14" s="19">
        <v>6.7314403194673897E-2</v>
      </c>
      <c r="F14" s="19"/>
      <c r="G14" s="19">
        <v>9.2053884673914302E-2</v>
      </c>
      <c r="H14" s="19">
        <v>2.39222287336185E-2</v>
      </c>
      <c r="I14" s="19">
        <v>8.1715006843910601E-2</v>
      </c>
      <c r="J14" s="19">
        <v>7.1725346780679794E-2</v>
      </c>
      <c r="K14" s="19">
        <v>4.3140461631559997E-2</v>
      </c>
      <c r="L14" s="19">
        <v>1.68314036309078E-2</v>
      </c>
      <c r="M14" s="19"/>
      <c r="N14" s="19">
        <v>3.6854582693210701E-2</v>
      </c>
      <c r="O14" s="19">
        <v>6.0671174960807699E-2</v>
      </c>
      <c r="P14" s="19">
        <v>2.8029726551084801E-2</v>
      </c>
      <c r="Q14" s="19">
        <v>8.4893561911751098E-2</v>
      </c>
      <c r="R14" s="19"/>
      <c r="S14" s="19">
        <v>3.6738785286070698E-2</v>
      </c>
      <c r="T14" s="19">
        <v>3.65288687570322E-2</v>
      </c>
      <c r="U14" s="19">
        <v>7.4751815812574396E-2</v>
      </c>
      <c r="V14" s="19"/>
      <c r="W14" s="19">
        <v>3.3501514998432597E-2</v>
      </c>
      <c r="X14" s="19">
        <v>4.3872771310228501E-2</v>
      </c>
      <c r="Y14" s="19">
        <v>3.2199678519569501E-2</v>
      </c>
      <c r="Z14" s="19">
        <v>0</v>
      </c>
      <c r="AA14" s="19">
        <v>7.1244468755434706E-2</v>
      </c>
      <c r="AB14" s="19"/>
      <c r="AC14" s="19">
        <v>4.0290257185261899E-2</v>
      </c>
      <c r="AD14" s="19">
        <v>4.8998616838327097E-2</v>
      </c>
      <c r="AE14" s="19">
        <v>1.42262936178221E-2</v>
      </c>
    </row>
    <row r="15" spans="2:31" x14ac:dyDescent="0.35">
      <c r="B15" s="16"/>
    </row>
    <row r="16" spans="2:31" x14ac:dyDescent="0.35">
      <c r="B16" t="s">
        <v>61</v>
      </c>
    </row>
    <row r="17" spans="2:2" x14ac:dyDescent="0.35">
      <c r="B17" t="s">
        <v>62</v>
      </c>
    </row>
    <row r="19" spans="2:2" x14ac:dyDescent="0.35">
      <c r="B19"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E19"/>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357</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29" x14ac:dyDescent="0.35">
      <c r="B9" s="18" t="s">
        <v>347</v>
      </c>
      <c r="C9" s="17">
        <v>0.124830766439627</v>
      </c>
      <c r="D9" s="17">
        <v>0.14161637574789601</v>
      </c>
      <c r="E9" s="17">
        <v>0.107545736424335</v>
      </c>
      <c r="F9" s="17"/>
      <c r="G9" s="17">
        <v>0.22730027302570399</v>
      </c>
      <c r="H9" s="17">
        <v>0.113925078576673</v>
      </c>
      <c r="I9" s="17">
        <v>0.14705703156341601</v>
      </c>
      <c r="J9" s="17">
        <v>0.119130811948819</v>
      </c>
      <c r="K9" s="17">
        <v>0.107228658782068</v>
      </c>
      <c r="L9" s="17">
        <v>6.5537766170003897E-2</v>
      </c>
      <c r="M9" s="17"/>
      <c r="N9" s="17">
        <v>0.15619258609290301</v>
      </c>
      <c r="O9" s="17">
        <v>0.102975477080851</v>
      </c>
      <c r="P9" s="17">
        <v>0.14130115777574101</v>
      </c>
      <c r="Q9" s="17">
        <v>8.7056959154099597E-2</v>
      </c>
      <c r="R9" s="17"/>
      <c r="S9" s="17">
        <v>9.3111422282897399E-2</v>
      </c>
      <c r="T9" s="17">
        <v>0.14427657232087801</v>
      </c>
      <c r="U9" s="17">
        <v>0.100798511282741</v>
      </c>
      <c r="V9" s="17"/>
      <c r="W9" s="17">
        <v>9.2303207311350999E-2</v>
      </c>
      <c r="X9" s="17">
        <v>0.198393237509111</v>
      </c>
      <c r="Y9" s="17">
        <v>0.15497083161188899</v>
      </c>
      <c r="Z9" s="17">
        <v>0</v>
      </c>
      <c r="AA9" s="17">
        <v>0.12051651135298801</v>
      </c>
      <c r="AB9" s="17"/>
      <c r="AC9" s="17">
        <v>0.143443669235401</v>
      </c>
      <c r="AD9" s="17">
        <v>0.15445845463646901</v>
      </c>
      <c r="AE9" s="17">
        <v>0.12792428833240799</v>
      </c>
    </row>
    <row r="10" spans="2:31" ht="29" x14ac:dyDescent="0.35">
      <c r="B10" s="18" t="s">
        <v>348</v>
      </c>
      <c r="C10" s="17">
        <v>0.184638151092608</v>
      </c>
      <c r="D10" s="17">
        <v>0.19551133773416601</v>
      </c>
      <c r="E10" s="17">
        <v>0.17530020787099501</v>
      </c>
      <c r="F10" s="17"/>
      <c r="G10" s="17">
        <v>0.214124514149165</v>
      </c>
      <c r="H10" s="17">
        <v>0.20827365987326299</v>
      </c>
      <c r="I10" s="17">
        <v>0.23713769000381901</v>
      </c>
      <c r="J10" s="17">
        <v>0.13988116418913599</v>
      </c>
      <c r="K10" s="17">
        <v>0.155498802244351</v>
      </c>
      <c r="L10" s="17">
        <v>0.159476898359975</v>
      </c>
      <c r="M10" s="17"/>
      <c r="N10" s="17">
        <v>0.195036872861134</v>
      </c>
      <c r="O10" s="17">
        <v>0.20002432625642599</v>
      </c>
      <c r="P10" s="17">
        <v>0.19661472475612601</v>
      </c>
      <c r="Q10" s="17">
        <v>0.14216991342577601</v>
      </c>
      <c r="R10" s="17"/>
      <c r="S10" s="17">
        <v>0.170450695494924</v>
      </c>
      <c r="T10" s="17">
        <v>0.186227553577333</v>
      </c>
      <c r="U10" s="17">
        <v>0.21799980623366799</v>
      </c>
      <c r="V10" s="17"/>
      <c r="W10" s="17">
        <v>0.17355274850150801</v>
      </c>
      <c r="X10" s="17">
        <v>0.19603115060656201</v>
      </c>
      <c r="Y10" s="17">
        <v>0.25439833997674599</v>
      </c>
      <c r="Z10" s="17">
        <v>0.35739739758769301</v>
      </c>
      <c r="AA10" s="17">
        <v>0.171803466791841</v>
      </c>
      <c r="AB10" s="17"/>
      <c r="AC10" s="17">
        <v>0.196578969728856</v>
      </c>
      <c r="AD10" s="17">
        <v>0.213523702594553</v>
      </c>
      <c r="AE10" s="17">
        <v>0.2285588673052</v>
      </c>
    </row>
    <row r="11" spans="2:31" ht="29" x14ac:dyDescent="0.35">
      <c r="B11" s="18" t="s">
        <v>349</v>
      </c>
      <c r="C11" s="17">
        <v>0.38596529778237998</v>
      </c>
      <c r="D11" s="17">
        <v>0.41998719339512502</v>
      </c>
      <c r="E11" s="17">
        <v>0.35562306416100598</v>
      </c>
      <c r="F11" s="17"/>
      <c r="G11" s="17">
        <v>0.21170660417696699</v>
      </c>
      <c r="H11" s="17">
        <v>0.227850157153346</v>
      </c>
      <c r="I11" s="17">
        <v>0.335345119328328</v>
      </c>
      <c r="J11" s="17">
        <v>0.43475581371743099</v>
      </c>
      <c r="K11" s="17">
        <v>0.47250598877824301</v>
      </c>
      <c r="L11" s="17">
        <v>0.53324137112816705</v>
      </c>
      <c r="M11" s="17"/>
      <c r="N11" s="17">
        <v>0.36406470939538899</v>
      </c>
      <c r="O11" s="17">
        <v>0.40443061302903499</v>
      </c>
      <c r="P11" s="17">
        <v>0.34034801362243999</v>
      </c>
      <c r="Q11" s="17">
        <v>0.44068391345935498</v>
      </c>
      <c r="R11" s="17"/>
      <c r="S11" s="17">
        <v>0.46407178832638402</v>
      </c>
      <c r="T11" s="17">
        <v>0.38397553601022999</v>
      </c>
      <c r="U11" s="17">
        <v>0.31425058006294998</v>
      </c>
      <c r="V11" s="17"/>
      <c r="W11" s="17">
        <v>0.48027581235790101</v>
      </c>
      <c r="X11" s="17">
        <v>0.29466525772159002</v>
      </c>
      <c r="Y11" s="17">
        <v>0.34191013879616899</v>
      </c>
      <c r="Z11" s="17">
        <v>0.39543850565723798</v>
      </c>
      <c r="AA11" s="17">
        <v>0.34615916204277403</v>
      </c>
      <c r="AB11" s="17"/>
      <c r="AC11" s="17">
        <v>0.42139967167004599</v>
      </c>
      <c r="AD11" s="17">
        <v>0.32229728054611601</v>
      </c>
      <c r="AE11" s="17">
        <v>0.332492832627101</v>
      </c>
    </row>
    <row r="12" spans="2:31" ht="29" x14ac:dyDescent="0.35">
      <c r="B12" s="18" t="s">
        <v>350</v>
      </c>
      <c r="C12" s="17">
        <v>0.145260667252642</v>
      </c>
      <c r="D12" s="17">
        <v>0.132119228394008</v>
      </c>
      <c r="E12" s="17">
        <v>0.15698052765585799</v>
      </c>
      <c r="F12" s="17"/>
      <c r="G12" s="17">
        <v>0.17343430432408199</v>
      </c>
      <c r="H12" s="17">
        <v>0.28138067971200198</v>
      </c>
      <c r="I12" s="17">
        <v>9.8326869680701603E-2</v>
      </c>
      <c r="J12" s="17">
        <v>0.13625976845403701</v>
      </c>
      <c r="K12" s="17">
        <v>0.114569033060131</v>
      </c>
      <c r="L12" s="17">
        <v>0.11518910479543</v>
      </c>
      <c r="M12" s="17"/>
      <c r="N12" s="17">
        <v>0.15960461654606301</v>
      </c>
      <c r="O12" s="17">
        <v>0.12976368769010899</v>
      </c>
      <c r="P12" s="17">
        <v>0.167345474714748</v>
      </c>
      <c r="Q12" s="17">
        <v>0.118916703066565</v>
      </c>
      <c r="R12" s="17"/>
      <c r="S12" s="17">
        <v>0.12384041920165099</v>
      </c>
      <c r="T12" s="17">
        <v>0.14104076909774699</v>
      </c>
      <c r="U12" s="17">
        <v>0.18302904836296299</v>
      </c>
      <c r="V12" s="17"/>
      <c r="W12" s="17">
        <v>0.130096415874143</v>
      </c>
      <c r="X12" s="17">
        <v>0.14708669442060901</v>
      </c>
      <c r="Y12" s="17">
        <v>0.15763622274412001</v>
      </c>
      <c r="Z12" s="17">
        <v>0</v>
      </c>
      <c r="AA12" s="17">
        <v>0.154460682917993</v>
      </c>
      <c r="AB12" s="17"/>
      <c r="AC12" s="17">
        <v>0.119374457265813</v>
      </c>
      <c r="AD12" s="17">
        <v>0.139945788999637</v>
      </c>
      <c r="AE12" s="17">
        <v>0.21437440269168001</v>
      </c>
    </row>
    <row r="13" spans="2:31" ht="29" x14ac:dyDescent="0.35">
      <c r="B13" s="18" t="s">
        <v>351</v>
      </c>
      <c r="C13" s="17">
        <v>5.5884538934187503E-2</v>
      </c>
      <c r="D13" s="17">
        <v>4.3648341093830097E-2</v>
      </c>
      <c r="E13" s="17">
        <v>6.7938611018579495E-2</v>
      </c>
      <c r="F13" s="17"/>
      <c r="G13" s="17">
        <v>5.7477493063043297E-2</v>
      </c>
      <c r="H13" s="17">
        <v>6.3237588563726202E-2</v>
      </c>
      <c r="I13" s="17">
        <v>7.7651621401857704E-2</v>
      </c>
      <c r="J13" s="17">
        <v>5.08416297417578E-2</v>
      </c>
      <c r="K13" s="17">
        <v>5.5782121018768602E-2</v>
      </c>
      <c r="L13" s="17">
        <v>3.4505679529112397E-2</v>
      </c>
      <c r="M13" s="17"/>
      <c r="N13" s="17">
        <v>4.1250135640264397E-2</v>
      </c>
      <c r="O13" s="17">
        <v>5.7694900315086499E-2</v>
      </c>
      <c r="P13" s="17">
        <v>6.3681060140767798E-2</v>
      </c>
      <c r="Q13" s="17">
        <v>7.3751553607115106E-2</v>
      </c>
      <c r="R13" s="17"/>
      <c r="S13" s="17">
        <v>6.5759112080301899E-2</v>
      </c>
      <c r="T13" s="17">
        <v>5.4448381257544101E-2</v>
      </c>
      <c r="U13" s="17">
        <v>4.4854627799725703E-2</v>
      </c>
      <c r="V13" s="17"/>
      <c r="W13" s="17">
        <v>6.2406673006917601E-2</v>
      </c>
      <c r="X13" s="17">
        <v>4.84242391397703E-2</v>
      </c>
      <c r="Y13" s="17">
        <v>4.8299517779354303E-2</v>
      </c>
      <c r="Z13" s="17">
        <v>0.24716409675506901</v>
      </c>
      <c r="AA13" s="17">
        <v>4.0811988959492097E-2</v>
      </c>
      <c r="AB13" s="17"/>
      <c r="AC13" s="17">
        <v>6.7804770983578899E-2</v>
      </c>
      <c r="AD13" s="17">
        <v>5.0816033517643799E-2</v>
      </c>
      <c r="AE13" s="17">
        <v>5.2282980012352702E-2</v>
      </c>
    </row>
    <row r="14" spans="2:31" x14ac:dyDescent="0.35">
      <c r="B14" s="18" t="s">
        <v>325</v>
      </c>
      <c r="C14" s="19">
        <v>0.103420578498556</v>
      </c>
      <c r="D14" s="19">
        <v>6.7117523634974405E-2</v>
      </c>
      <c r="E14" s="19">
        <v>0.136611852869225</v>
      </c>
      <c r="F14" s="19"/>
      <c r="G14" s="19">
        <v>0.115956811261038</v>
      </c>
      <c r="H14" s="19">
        <v>0.10533283612098999</v>
      </c>
      <c r="I14" s="19">
        <v>0.104481668021878</v>
      </c>
      <c r="J14" s="19">
        <v>0.119130811948819</v>
      </c>
      <c r="K14" s="19">
        <v>9.44153961164374E-2</v>
      </c>
      <c r="L14" s="19">
        <v>9.20491800173108E-2</v>
      </c>
      <c r="M14" s="19"/>
      <c r="N14" s="19">
        <v>8.3851079464246595E-2</v>
      </c>
      <c r="O14" s="19">
        <v>0.10511099562849301</v>
      </c>
      <c r="P14" s="19">
        <v>9.0709568990177097E-2</v>
      </c>
      <c r="Q14" s="19">
        <v>0.137420957287088</v>
      </c>
      <c r="R14" s="19"/>
      <c r="S14" s="19">
        <v>8.2766562613841702E-2</v>
      </c>
      <c r="T14" s="19">
        <v>9.0031187736269003E-2</v>
      </c>
      <c r="U14" s="19">
        <v>0.13906742625795199</v>
      </c>
      <c r="V14" s="19"/>
      <c r="W14" s="19">
        <v>6.1365142948179401E-2</v>
      </c>
      <c r="X14" s="19">
        <v>0.115399420602358</v>
      </c>
      <c r="Y14" s="19">
        <v>4.2784949091721598E-2</v>
      </c>
      <c r="Z14" s="19">
        <v>0</v>
      </c>
      <c r="AA14" s="19">
        <v>0.166248187934912</v>
      </c>
      <c r="AB14" s="19"/>
      <c r="AC14" s="19">
        <v>5.1398461116303799E-2</v>
      </c>
      <c r="AD14" s="19">
        <v>0.118958739705582</v>
      </c>
      <c r="AE14" s="19">
        <v>4.4366629031257598E-2</v>
      </c>
    </row>
    <row r="15" spans="2:31" x14ac:dyDescent="0.35">
      <c r="B15" s="16"/>
    </row>
    <row r="16" spans="2:31" x14ac:dyDescent="0.35">
      <c r="B16" t="s">
        <v>61</v>
      </c>
    </row>
    <row r="17" spans="2:2" x14ac:dyDescent="0.35">
      <c r="B17" t="s">
        <v>62</v>
      </c>
    </row>
    <row r="19" spans="2:2" x14ac:dyDescent="0.35">
      <c r="B19"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E19"/>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358</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29" x14ac:dyDescent="0.35">
      <c r="B9" s="18" t="s">
        <v>347</v>
      </c>
      <c r="C9" s="17">
        <v>0.15409735139828601</v>
      </c>
      <c r="D9" s="17">
        <v>0.17080009820332201</v>
      </c>
      <c r="E9" s="17">
        <v>0.13706328694473699</v>
      </c>
      <c r="F9" s="17"/>
      <c r="G9" s="17">
        <v>0.206955168113162</v>
      </c>
      <c r="H9" s="17">
        <v>0.16176953604391001</v>
      </c>
      <c r="I9" s="17">
        <v>0.25264412621295201</v>
      </c>
      <c r="J9" s="17">
        <v>8.7938601189040302E-2</v>
      </c>
      <c r="K9" s="17">
        <v>0.14515363694369399</v>
      </c>
      <c r="L9" s="17">
        <v>7.7950600826360503E-2</v>
      </c>
      <c r="M9" s="17"/>
      <c r="N9" s="17">
        <v>0.19956886301063301</v>
      </c>
      <c r="O9" s="17">
        <v>0.144606809395247</v>
      </c>
      <c r="P9" s="17">
        <v>0.11342110016017801</v>
      </c>
      <c r="Q9" s="17">
        <v>0.124863200883751</v>
      </c>
      <c r="R9" s="17"/>
      <c r="S9" s="17">
        <v>0.13069673425799799</v>
      </c>
      <c r="T9" s="17">
        <v>0.166426491367584</v>
      </c>
      <c r="U9" s="17">
        <v>0.16605386727944699</v>
      </c>
      <c r="V9" s="17"/>
      <c r="W9" s="17">
        <v>0.16334109861747501</v>
      </c>
      <c r="X9" s="17">
        <v>0.17538989701952901</v>
      </c>
      <c r="Y9" s="17">
        <v>0.165974291823027</v>
      </c>
      <c r="Z9" s="17">
        <v>0.21361077776611301</v>
      </c>
      <c r="AA9" s="17">
        <v>0.14506569475093001</v>
      </c>
      <c r="AB9" s="17"/>
      <c r="AC9" s="17">
        <v>0.21172741963720201</v>
      </c>
      <c r="AD9" s="17">
        <v>0.16504837163304001</v>
      </c>
      <c r="AE9" s="17">
        <v>0.20527722862766501</v>
      </c>
    </row>
    <row r="10" spans="2:31" ht="29" x14ac:dyDescent="0.35">
      <c r="B10" s="18" t="s">
        <v>348</v>
      </c>
      <c r="C10" s="17">
        <v>0.34405848887798202</v>
      </c>
      <c r="D10" s="17">
        <v>0.33250346592081598</v>
      </c>
      <c r="E10" s="17">
        <v>0.35494320281553698</v>
      </c>
      <c r="F10" s="17"/>
      <c r="G10" s="17">
        <v>0.37788717858445198</v>
      </c>
      <c r="H10" s="17">
        <v>0.39239958092441102</v>
      </c>
      <c r="I10" s="17">
        <v>0.36549144583132198</v>
      </c>
      <c r="J10" s="17">
        <v>0.32016209960056902</v>
      </c>
      <c r="K10" s="17">
        <v>0.256717878981231</v>
      </c>
      <c r="L10" s="17">
        <v>0.36934590379364102</v>
      </c>
      <c r="M10" s="17"/>
      <c r="N10" s="17">
        <v>0.37507626273109701</v>
      </c>
      <c r="O10" s="17">
        <v>0.30144289561040999</v>
      </c>
      <c r="P10" s="17">
        <v>0.42690911200231502</v>
      </c>
      <c r="Q10" s="17">
        <v>0.28754851390409297</v>
      </c>
      <c r="R10" s="17"/>
      <c r="S10" s="17">
        <v>0.30979441719714301</v>
      </c>
      <c r="T10" s="17">
        <v>0.368622522345811</v>
      </c>
      <c r="U10" s="17">
        <v>0.34440720267573399</v>
      </c>
      <c r="V10" s="17"/>
      <c r="W10" s="17">
        <v>0.33443561333875499</v>
      </c>
      <c r="X10" s="17">
        <v>0.36649295855675201</v>
      </c>
      <c r="Y10" s="17">
        <v>0.32429464384092699</v>
      </c>
      <c r="Z10" s="17">
        <v>0.35949458380502303</v>
      </c>
      <c r="AA10" s="17">
        <v>0.33712582578431199</v>
      </c>
      <c r="AB10" s="17"/>
      <c r="AC10" s="17">
        <v>0.381486463407889</v>
      </c>
      <c r="AD10" s="17">
        <v>0.38672184628599399</v>
      </c>
      <c r="AE10" s="17">
        <v>0.34989941476924802</v>
      </c>
    </row>
    <row r="11" spans="2:31" ht="29" x14ac:dyDescent="0.35">
      <c r="B11" s="18" t="s">
        <v>349</v>
      </c>
      <c r="C11" s="17">
        <v>0.40758823304956798</v>
      </c>
      <c r="D11" s="17">
        <v>0.42963685137847801</v>
      </c>
      <c r="E11" s="17">
        <v>0.38712161981254201</v>
      </c>
      <c r="F11" s="17"/>
      <c r="G11" s="17">
        <v>0.28241355880338698</v>
      </c>
      <c r="H11" s="17">
        <v>0.37975026192224298</v>
      </c>
      <c r="I11" s="17">
        <v>0.249447286686171</v>
      </c>
      <c r="J11" s="17">
        <v>0.50863116065191105</v>
      </c>
      <c r="K11" s="17">
        <v>0.51184756081195404</v>
      </c>
      <c r="L11" s="17">
        <v>0.484535008589071</v>
      </c>
      <c r="M11" s="17"/>
      <c r="N11" s="17">
        <v>0.356443317193118</v>
      </c>
      <c r="O11" s="17">
        <v>0.45976165022774002</v>
      </c>
      <c r="P11" s="17">
        <v>0.37171910721602103</v>
      </c>
      <c r="Q11" s="17">
        <v>0.45473814587382499</v>
      </c>
      <c r="R11" s="17"/>
      <c r="S11" s="17">
        <v>0.46627717554970499</v>
      </c>
      <c r="T11" s="17">
        <v>0.40067429380444602</v>
      </c>
      <c r="U11" s="17">
        <v>0.370290132531021</v>
      </c>
      <c r="V11" s="17"/>
      <c r="W11" s="17">
        <v>0.42724960326797301</v>
      </c>
      <c r="X11" s="17">
        <v>0.375060891271292</v>
      </c>
      <c r="Y11" s="17">
        <v>0.459750854802915</v>
      </c>
      <c r="Z11" s="17">
        <v>0.42689463842886399</v>
      </c>
      <c r="AA11" s="17">
        <v>0.40343478252961101</v>
      </c>
      <c r="AB11" s="17"/>
      <c r="AC11" s="17">
        <v>0.323571472210264</v>
      </c>
      <c r="AD11" s="17">
        <v>0.36838071842616898</v>
      </c>
      <c r="AE11" s="17">
        <v>0.44482335660308697</v>
      </c>
    </row>
    <row r="12" spans="2:31" ht="29" x14ac:dyDescent="0.35">
      <c r="B12" s="18" t="s">
        <v>350</v>
      </c>
      <c r="C12" s="17">
        <v>2.28647484569835E-2</v>
      </c>
      <c r="D12" s="17">
        <v>1.48221662035382E-2</v>
      </c>
      <c r="E12" s="17">
        <v>3.0706338395113199E-2</v>
      </c>
      <c r="F12" s="17"/>
      <c r="G12" s="17">
        <v>5.0223763146446998E-2</v>
      </c>
      <c r="H12" s="17">
        <v>2.10791961879087E-2</v>
      </c>
      <c r="I12" s="17">
        <v>2.2766661177966899E-2</v>
      </c>
      <c r="J12" s="17">
        <v>0</v>
      </c>
      <c r="K12" s="17">
        <v>2.1570230815779998E-2</v>
      </c>
      <c r="L12" s="17">
        <v>2.1249972605458901E-2</v>
      </c>
      <c r="M12" s="17"/>
      <c r="N12" s="17">
        <v>1.8303208878188398E-2</v>
      </c>
      <c r="O12" s="17">
        <v>2.2616501636515601E-2</v>
      </c>
      <c r="P12" s="17">
        <v>1.6491522977185501E-2</v>
      </c>
      <c r="Q12" s="17">
        <v>3.2555350571332402E-2</v>
      </c>
      <c r="R12" s="17"/>
      <c r="S12" s="17">
        <v>2.5670393466284702E-2</v>
      </c>
      <c r="T12" s="17">
        <v>1.3472861500189E-2</v>
      </c>
      <c r="U12" s="17">
        <v>1.6684777739447099E-2</v>
      </c>
      <c r="V12" s="17"/>
      <c r="W12" s="17">
        <v>1.6165935444016899E-2</v>
      </c>
      <c r="X12" s="17">
        <v>1.9520819939415301E-2</v>
      </c>
      <c r="Y12" s="17">
        <v>3.3880370273346498E-2</v>
      </c>
      <c r="Z12" s="17">
        <v>0</v>
      </c>
      <c r="AA12" s="17">
        <v>2.5803522580410899E-2</v>
      </c>
      <c r="AB12" s="17"/>
      <c r="AC12" s="17">
        <v>1.6985566403116201E-2</v>
      </c>
      <c r="AD12" s="17">
        <v>1.85544923290769E-2</v>
      </c>
      <c r="AE12" s="17">
        <v>0</v>
      </c>
    </row>
    <row r="13" spans="2:31" ht="29" x14ac:dyDescent="0.35">
      <c r="B13" s="18" t="s">
        <v>351</v>
      </c>
      <c r="C13" s="17">
        <v>1.5038799938984901E-2</v>
      </c>
      <c r="D13" s="17">
        <v>1.48518857570342E-2</v>
      </c>
      <c r="E13" s="17">
        <v>1.53060824333327E-2</v>
      </c>
      <c r="F13" s="17"/>
      <c r="G13" s="17">
        <v>1.43693732657608E-2</v>
      </c>
      <c r="H13" s="17">
        <v>1.68958300043155E-2</v>
      </c>
      <c r="I13" s="17">
        <v>1.75978491082559E-2</v>
      </c>
      <c r="J13" s="17">
        <v>1.15427917777991E-2</v>
      </c>
      <c r="K13" s="17">
        <v>1.41440548985057E-2</v>
      </c>
      <c r="L13" s="17">
        <v>1.50435552772806E-2</v>
      </c>
      <c r="M13" s="17"/>
      <c r="N13" s="17">
        <v>7.6944603306878297E-3</v>
      </c>
      <c r="O13" s="17">
        <v>1.48136339044032E-2</v>
      </c>
      <c r="P13" s="17">
        <v>2.1761886076854E-2</v>
      </c>
      <c r="Q13" s="17">
        <v>1.9125962291734799E-2</v>
      </c>
      <c r="R13" s="17"/>
      <c r="S13" s="17">
        <v>2.6715476374258699E-2</v>
      </c>
      <c r="T13" s="17">
        <v>5.2071883692909396E-3</v>
      </c>
      <c r="U13" s="17">
        <v>1.98968775262942E-2</v>
      </c>
      <c r="V13" s="17"/>
      <c r="W13" s="17">
        <v>2.15480650032122E-2</v>
      </c>
      <c r="X13" s="17">
        <v>7.2310649552675098E-3</v>
      </c>
      <c r="Y13" s="17">
        <v>0</v>
      </c>
      <c r="Z13" s="17">
        <v>0</v>
      </c>
      <c r="AA13" s="17">
        <v>1.6119763044221899E-2</v>
      </c>
      <c r="AB13" s="17"/>
      <c r="AC13" s="17">
        <v>2.44588653051615E-2</v>
      </c>
      <c r="AD13" s="17">
        <v>8.7545801489280206E-3</v>
      </c>
      <c r="AE13" s="17">
        <v>0</v>
      </c>
    </row>
    <row r="14" spans="2:31" x14ac:dyDescent="0.35">
      <c r="B14" s="18" t="s">
        <v>325</v>
      </c>
      <c r="C14" s="19">
        <v>5.6352378278195399E-2</v>
      </c>
      <c r="D14" s="19">
        <v>3.73855325368114E-2</v>
      </c>
      <c r="E14" s="19">
        <v>7.4859469598738806E-2</v>
      </c>
      <c r="F14" s="19"/>
      <c r="G14" s="19">
        <v>6.8150958086790198E-2</v>
      </c>
      <c r="H14" s="19">
        <v>2.8105594917211599E-2</v>
      </c>
      <c r="I14" s="19">
        <v>9.2052630983332606E-2</v>
      </c>
      <c r="J14" s="19">
        <v>7.1725346780679794E-2</v>
      </c>
      <c r="K14" s="19">
        <v>5.0566637548834399E-2</v>
      </c>
      <c r="L14" s="19">
        <v>3.1874958908188401E-2</v>
      </c>
      <c r="M14" s="19"/>
      <c r="N14" s="19">
        <v>4.2913887856274903E-2</v>
      </c>
      <c r="O14" s="19">
        <v>5.6758509225684699E-2</v>
      </c>
      <c r="P14" s="19">
        <v>4.9697271567446098E-2</v>
      </c>
      <c r="Q14" s="19">
        <v>8.1168826475264105E-2</v>
      </c>
      <c r="R14" s="19"/>
      <c r="S14" s="19">
        <v>4.0845803154611303E-2</v>
      </c>
      <c r="T14" s="19">
        <v>4.5596642612679303E-2</v>
      </c>
      <c r="U14" s="19">
        <v>8.2667142248057102E-2</v>
      </c>
      <c r="V14" s="19"/>
      <c r="W14" s="19">
        <v>3.7259684328567799E-2</v>
      </c>
      <c r="X14" s="19">
        <v>5.6304368257744902E-2</v>
      </c>
      <c r="Y14" s="19">
        <v>1.6099839259784799E-2</v>
      </c>
      <c r="Z14" s="19">
        <v>0</v>
      </c>
      <c r="AA14" s="19">
        <v>7.2450411310513302E-2</v>
      </c>
      <c r="AB14" s="19"/>
      <c r="AC14" s="19">
        <v>4.1770213036368103E-2</v>
      </c>
      <c r="AD14" s="19">
        <v>5.2539991176791798E-2</v>
      </c>
      <c r="AE14" s="19">
        <v>0</v>
      </c>
    </row>
    <row r="15" spans="2:31" x14ac:dyDescent="0.35">
      <c r="B15" s="16"/>
    </row>
    <row r="16" spans="2:31" x14ac:dyDescent="0.35">
      <c r="B16" t="s">
        <v>61</v>
      </c>
    </row>
    <row r="17" spans="2:2" x14ac:dyDescent="0.35">
      <c r="B17" t="s">
        <v>62</v>
      </c>
    </row>
    <row r="19" spans="2:2" x14ac:dyDescent="0.35">
      <c r="B19"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E19"/>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359</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29" x14ac:dyDescent="0.35">
      <c r="B9" s="18" t="s">
        <v>347</v>
      </c>
      <c r="C9" s="17">
        <v>0.34733649601931799</v>
      </c>
      <c r="D9" s="17">
        <v>0.34819015712315299</v>
      </c>
      <c r="E9" s="17">
        <v>0.34489838948303297</v>
      </c>
      <c r="F9" s="17"/>
      <c r="G9" s="17">
        <v>0.36588201260405201</v>
      </c>
      <c r="H9" s="17">
        <v>0.37406419683082298</v>
      </c>
      <c r="I9" s="17">
        <v>0.40905279564432501</v>
      </c>
      <c r="J9" s="17">
        <v>0.354871973369695</v>
      </c>
      <c r="K9" s="17">
        <v>0.34158220837226599</v>
      </c>
      <c r="L9" s="17">
        <v>0.26572676138727003</v>
      </c>
      <c r="M9" s="17"/>
      <c r="N9" s="17">
        <v>0.41881119264090899</v>
      </c>
      <c r="O9" s="17">
        <v>0.328471709508113</v>
      </c>
      <c r="P9" s="17">
        <v>0.32146930492390902</v>
      </c>
      <c r="Q9" s="17">
        <v>0.27860355070429099</v>
      </c>
      <c r="R9" s="17"/>
      <c r="S9" s="17">
        <v>0.28107150568983302</v>
      </c>
      <c r="T9" s="17">
        <v>0.39723315665839398</v>
      </c>
      <c r="U9" s="17">
        <v>0.319399519815524</v>
      </c>
      <c r="V9" s="17"/>
      <c r="W9" s="17">
        <v>0.30302264693387299</v>
      </c>
      <c r="X9" s="17">
        <v>0.410052760883032</v>
      </c>
      <c r="Y9" s="17">
        <v>0.41353980874094498</v>
      </c>
      <c r="Z9" s="17">
        <v>0.41477469277301598</v>
      </c>
      <c r="AA9" s="17">
        <v>0.32631465498645701</v>
      </c>
      <c r="AB9" s="17"/>
      <c r="AC9" s="17">
        <v>0.370692226427148</v>
      </c>
      <c r="AD9" s="17">
        <v>0.41462580042345898</v>
      </c>
      <c r="AE9" s="17">
        <v>0.45542742902195299</v>
      </c>
    </row>
    <row r="10" spans="2:31" ht="29" x14ac:dyDescent="0.35">
      <c r="B10" s="18" t="s">
        <v>348</v>
      </c>
      <c r="C10" s="17">
        <v>0.39411850051089298</v>
      </c>
      <c r="D10" s="17">
        <v>0.37741159178642703</v>
      </c>
      <c r="E10" s="17">
        <v>0.41023393550069498</v>
      </c>
      <c r="F10" s="17"/>
      <c r="G10" s="17">
        <v>0.348146606917979</v>
      </c>
      <c r="H10" s="17">
        <v>0.43740100584593899</v>
      </c>
      <c r="I10" s="17">
        <v>0.33731709187125802</v>
      </c>
      <c r="J10" s="17">
        <v>0.35836000430619003</v>
      </c>
      <c r="K10" s="17">
        <v>0.38163207734201998</v>
      </c>
      <c r="L10" s="17">
        <v>0.47917146352819001</v>
      </c>
      <c r="M10" s="17"/>
      <c r="N10" s="17">
        <v>0.38859547896836799</v>
      </c>
      <c r="O10" s="17">
        <v>0.38000553900437101</v>
      </c>
      <c r="P10" s="17">
        <v>0.40830730992802799</v>
      </c>
      <c r="Q10" s="17">
        <v>0.41293945479660799</v>
      </c>
      <c r="R10" s="17"/>
      <c r="S10" s="17">
        <v>0.427455828942153</v>
      </c>
      <c r="T10" s="17">
        <v>0.38011870269546999</v>
      </c>
      <c r="U10" s="17">
        <v>0.40242585585025697</v>
      </c>
      <c r="V10" s="17"/>
      <c r="W10" s="17">
        <v>0.42719413345234097</v>
      </c>
      <c r="X10" s="17">
        <v>0.37777373370462503</v>
      </c>
      <c r="Y10" s="17">
        <v>0.44660449952849701</v>
      </c>
      <c r="Z10" s="17">
        <v>0.281752479983922</v>
      </c>
      <c r="AA10" s="17">
        <v>0.41461283812487798</v>
      </c>
      <c r="AB10" s="17"/>
      <c r="AC10" s="17">
        <v>0.41293399988301799</v>
      </c>
      <c r="AD10" s="17">
        <v>0.38704689037001799</v>
      </c>
      <c r="AE10" s="17">
        <v>0.41112145953789397</v>
      </c>
    </row>
    <row r="11" spans="2:31" ht="29" x14ac:dyDescent="0.35">
      <c r="B11" s="18" t="s">
        <v>349</v>
      </c>
      <c r="C11" s="17">
        <v>0.16747867163436</v>
      </c>
      <c r="D11" s="17">
        <v>0.19883724808410699</v>
      </c>
      <c r="E11" s="17">
        <v>0.138408090112739</v>
      </c>
      <c r="F11" s="17"/>
      <c r="G11" s="17">
        <v>0.135300091038628</v>
      </c>
      <c r="H11" s="17">
        <v>0.14353337240171099</v>
      </c>
      <c r="I11" s="17">
        <v>0.161577481501084</v>
      </c>
      <c r="J11" s="17">
        <v>0.187286629357275</v>
      </c>
      <c r="K11" s="17">
        <v>0.19121308795863701</v>
      </c>
      <c r="L11" s="17">
        <v>0.17452045363725599</v>
      </c>
      <c r="M11" s="17"/>
      <c r="N11" s="17">
        <v>0.13215406080924</v>
      </c>
      <c r="O11" s="17">
        <v>0.20931727587535201</v>
      </c>
      <c r="P11" s="17">
        <v>0.14261948809626099</v>
      </c>
      <c r="Q11" s="17">
        <v>0.19147549089826499</v>
      </c>
      <c r="R11" s="17"/>
      <c r="S11" s="17">
        <v>0.20450797278606</v>
      </c>
      <c r="T11" s="17">
        <v>0.152699070841013</v>
      </c>
      <c r="U11" s="17">
        <v>0.16353573533641899</v>
      </c>
      <c r="V11" s="17"/>
      <c r="W11" s="17">
        <v>0.202323721423672</v>
      </c>
      <c r="X11" s="17">
        <v>0.133319306707914</v>
      </c>
      <c r="Y11" s="17">
        <v>0.103965171225794</v>
      </c>
      <c r="Z11" s="17">
        <v>0.17869547743389799</v>
      </c>
      <c r="AA11" s="17">
        <v>0.15949247312918499</v>
      </c>
      <c r="AB11" s="17"/>
      <c r="AC11" s="17">
        <v>0.155076855430758</v>
      </c>
      <c r="AD11" s="17">
        <v>0.119859572662207</v>
      </c>
      <c r="AE11" s="17">
        <v>0.11922481782233101</v>
      </c>
    </row>
    <row r="12" spans="2:31" ht="29" x14ac:dyDescent="0.35">
      <c r="B12" s="18" t="s">
        <v>350</v>
      </c>
      <c r="C12" s="17">
        <v>2.3702073818063898E-2</v>
      </c>
      <c r="D12" s="17">
        <v>1.8507124088015199E-2</v>
      </c>
      <c r="E12" s="17">
        <v>2.8819560095116398E-2</v>
      </c>
      <c r="F12" s="17"/>
      <c r="G12" s="17">
        <v>5.0223763146446998E-2</v>
      </c>
      <c r="H12" s="17">
        <v>1.40527974586058E-2</v>
      </c>
      <c r="I12" s="17">
        <v>1.0337624139422E-2</v>
      </c>
      <c r="J12" s="17">
        <v>2.54208148708789E-2</v>
      </c>
      <c r="K12" s="17">
        <v>2.0861933879737098E-2</v>
      </c>
      <c r="L12" s="17">
        <v>2.5668541580010099E-2</v>
      </c>
      <c r="M12" s="17"/>
      <c r="N12" s="17">
        <v>1.9943261985017301E-2</v>
      </c>
      <c r="O12" s="17">
        <v>2.48586558033441E-2</v>
      </c>
      <c r="P12" s="17">
        <v>3.7449726507427401E-2</v>
      </c>
      <c r="Q12" s="17">
        <v>1.9115956015068498E-2</v>
      </c>
      <c r="R12" s="17"/>
      <c r="S12" s="17">
        <v>2.6224090085579799E-2</v>
      </c>
      <c r="T12" s="17">
        <v>2.15079560774551E-2</v>
      </c>
      <c r="U12" s="17">
        <v>1.7442219082512402E-2</v>
      </c>
      <c r="V12" s="17"/>
      <c r="W12" s="17">
        <v>2.6287803809044601E-2</v>
      </c>
      <c r="X12" s="17">
        <v>1.36227435761261E-2</v>
      </c>
      <c r="Y12" s="17">
        <v>1.9790681244979801E-2</v>
      </c>
      <c r="Z12" s="17">
        <v>0</v>
      </c>
      <c r="AA12" s="17">
        <v>2.5181338442707601E-2</v>
      </c>
      <c r="AB12" s="17"/>
      <c r="AC12" s="17">
        <v>2.1376582899039799E-2</v>
      </c>
      <c r="AD12" s="17">
        <v>1.35282037947632E-2</v>
      </c>
      <c r="AE12" s="17">
        <v>0</v>
      </c>
    </row>
    <row r="13" spans="2:31" ht="29" x14ac:dyDescent="0.35">
      <c r="B13" s="18" t="s">
        <v>351</v>
      </c>
      <c r="C13" s="17">
        <v>1.14981808435352E-2</v>
      </c>
      <c r="D13" s="17">
        <v>1.48221662035382E-2</v>
      </c>
      <c r="E13" s="17">
        <v>8.3800590078568493E-3</v>
      </c>
      <c r="F13" s="17"/>
      <c r="G13" s="17">
        <v>3.2296568206103902E-2</v>
      </c>
      <c r="H13" s="17">
        <v>9.8694312750126408E-3</v>
      </c>
      <c r="I13" s="17">
        <v>0</v>
      </c>
      <c r="J13" s="17">
        <v>8.1066272041802594E-3</v>
      </c>
      <c r="K13" s="17">
        <v>5.2154834699342702E-3</v>
      </c>
      <c r="L13" s="17">
        <v>1.68314036309078E-2</v>
      </c>
      <c r="M13" s="17"/>
      <c r="N13" s="17">
        <v>2.7461508370377101E-3</v>
      </c>
      <c r="O13" s="17">
        <v>1.2265579583066E-2</v>
      </c>
      <c r="P13" s="17">
        <v>3.3116296256797198E-2</v>
      </c>
      <c r="Q13" s="17">
        <v>8.5493424992947493E-3</v>
      </c>
      <c r="R13" s="17"/>
      <c r="S13" s="17">
        <v>1.6715233418014699E-2</v>
      </c>
      <c r="T13" s="17">
        <v>2.0442073228137702E-3</v>
      </c>
      <c r="U13" s="17">
        <v>2.6596729647211301E-2</v>
      </c>
      <c r="V13" s="17"/>
      <c r="W13" s="17">
        <v>1.0081191442677899E-2</v>
      </c>
      <c r="X13" s="17">
        <v>3.3747945841083602E-3</v>
      </c>
      <c r="Y13" s="17">
        <v>0</v>
      </c>
      <c r="Z13" s="17">
        <v>0</v>
      </c>
      <c r="AA13" s="17">
        <v>1.5282775703104301E-2</v>
      </c>
      <c r="AB13" s="17"/>
      <c r="AC13" s="17">
        <v>6.7252819947101004E-3</v>
      </c>
      <c r="AD13" s="17">
        <v>4.9359261605552698E-3</v>
      </c>
      <c r="AE13" s="17">
        <v>0</v>
      </c>
    </row>
    <row r="14" spans="2:31" x14ac:dyDescent="0.35">
      <c r="B14" s="18" t="s">
        <v>325</v>
      </c>
      <c r="C14" s="19">
        <v>5.5866077173829701E-2</v>
      </c>
      <c r="D14" s="19">
        <v>4.2231712714759402E-2</v>
      </c>
      <c r="E14" s="19">
        <v>6.9259965800560402E-2</v>
      </c>
      <c r="F14" s="19"/>
      <c r="G14" s="19">
        <v>6.8150958086790198E-2</v>
      </c>
      <c r="H14" s="19">
        <v>2.10791961879087E-2</v>
      </c>
      <c r="I14" s="19">
        <v>8.1715006843910601E-2</v>
      </c>
      <c r="J14" s="19">
        <v>6.5953950891780203E-2</v>
      </c>
      <c r="K14" s="19">
        <v>5.9495208977405803E-2</v>
      </c>
      <c r="L14" s="19">
        <v>3.8081376236366697E-2</v>
      </c>
      <c r="M14" s="19"/>
      <c r="N14" s="19">
        <v>3.7749854759428603E-2</v>
      </c>
      <c r="O14" s="19">
        <v>4.5081240225754299E-2</v>
      </c>
      <c r="P14" s="19">
        <v>5.7037874287576402E-2</v>
      </c>
      <c r="Q14" s="19">
        <v>8.9316205086472894E-2</v>
      </c>
      <c r="R14" s="19"/>
      <c r="S14" s="19">
        <v>4.4025369078359002E-2</v>
      </c>
      <c r="T14" s="19">
        <v>4.63969064048542E-2</v>
      </c>
      <c r="U14" s="19">
        <v>7.0599940268076297E-2</v>
      </c>
      <c r="V14" s="19"/>
      <c r="W14" s="19">
        <v>3.1090502938391499E-2</v>
      </c>
      <c r="X14" s="19">
        <v>6.1856660544194503E-2</v>
      </c>
      <c r="Y14" s="19">
        <v>1.6099839259784799E-2</v>
      </c>
      <c r="Z14" s="19">
        <v>0.124777349809164</v>
      </c>
      <c r="AA14" s="19">
        <v>5.9115919613667398E-2</v>
      </c>
      <c r="AB14" s="19"/>
      <c r="AC14" s="19">
        <v>3.3195053365326001E-2</v>
      </c>
      <c r="AD14" s="19">
        <v>6.0003606588998101E-2</v>
      </c>
      <c r="AE14" s="19">
        <v>1.42262936178221E-2</v>
      </c>
    </row>
    <row r="15" spans="2:31" x14ac:dyDescent="0.35">
      <c r="B15" s="16"/>
    </row>
    <row r="16" spans="2:31" x14ac:dyDescent="0.35">
      <c r="B16" t="s">
        <v>61</v>
      </c>
    </row>
    <row r="17" spans="2:2" x14ac:dyDescent="0.35">
      <c r="B17" t="s">
        <v>62</v>
      </c>
    </row>
    <row r="19" spans="2:2" x14ac:dyDescent="0.35">
      <c r="B19"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J19"/>
  <sheetViews>
    <sheetView showGridLines="0" workbookViewId="0">
      <pane xSplit="2" topLeftCell="D1" activePane="topRight" state="frozen"/>
      <selection pane="topRight" activeCell="B19" sqref="B19"/>
    </sheetView>
  </sheetViews>
  <sheetFormatPr defaultColWidth="11.453125" defaultRowHeight="14.5" x14ac:dyDescent="0.35"/>
  <cols>
    <col min="2" max="2" width="25.6328125" customWidth="1"/>
    <col min="3" max="10" width="20.6328125" customWidth="1"/>
  </cols>
  <sheetData>
    <row r="2" spans="2:10" ht="39.9" customHeight="1" x14ac:dyDescent="0.35">
      <c r="D2" s="30" t="s">
        <v>372</v>
      </c>
      <c r="E2" s="26"/>
      <c r="F2" s="26"/>
      <c r="G2" s="26"/>
      <c r="H2" s="26"/>
      <c r="I2" s="26"/>
      <c r="J2" s="26"/>
    </row>
    <row r="6" spans="2:10" ht="50.15" customHeight="1" x14ac:dyDescent="0.35">
      <c r="B6" s="20" t="s">
        <v>13</v>
      </c>
      <c r="C6" s="20" t="s">
        <v>360</v>
      </c>
      <c r="D6" s="20" t="s">
        <v>361</v>
      </c>
      <c r="E6" s="20" t="s">
        <v>362</v>
      </c>
      <c r="F6" s="20" t="s">
        <v>363</v>
      </c>
      <c r="G6" s="20" t="s">
        <v>364</v>
      </c>
      <c r="H6" s="20" t="s">
        <v>365</v>
      </c>
      <c r="I6" s="20" t="s">
        <v>366</v>
      </c>
    </row>
    <row r="7" spans="2:10" x14ac:dyDescent="0.35">
      <c r="B7" s="18" t="s">
        <v>367</v>
      </c>
      <c r="C7" s="17">
        <v>0.466160743324606</v>
      </c>
      <c r="D7" s="17">
        <v>0.28466978942186599</v>
      </c>
      <c r="E7" s="17">
        <v>0.33877128983508698</v>
      </c>
      <c r="F7" s="17">
        <v>0.30460541310269501</v>
      </c>
      <c r="G7" s="17">
        <v>0.260833943565843</v>
      </c>
      <c r="H7" s="17">
        <v>0.297016970807639</v>
      </c>
      <c r="I7" s="17">
        <v>0.32060556356807302</v>
      </c>
    </row>
    <row r="8" spans="2:10" x14ac:dyDescent="0.35">
      <c r="B8" s="18" t="s">
        <v>368</v>
      </c>
      <c r="C8" s="17">
        <v>0.36423312731447799</v>
      </c>
      <c r="D8" s="17">
        <v>0.41147599223051101</v>
      </c>
      <c r="E8" s="17">
        <v>0.399973775784771</v>
      </c>
      <c r="F8" s="17">
        <v>0.44516825600432403</v>
      </c>
      <c r="G8" s="17">
        <v>0.33457115255050501</v>
      </c>
      <c r="H8" s="17">
        <v>0.40353960045870702</v>
      </c>
      <c r="I8" s="17">
        <v>0.418917919086569</v>
      </c>
    </row>
    <row r="9" spans="2:10" x14ac:dyDescent="0.35">
      <c r="B9" s="18" t="s">
        <v>369</v>
      </c>
      <c r="C9" s="17">
        <v>0.119588801351164</v>
      </c>
      <c r="D9" s="17">
        <v>0.22413634083978901</v>
      </c>
      <c r="E9" s="17">
        <v>0.197589748585379</v>
      </c>
      <c r="F9" s="17">
        <v>0.17222576610472701</v>
      </c>
      <c r="G9" s="17">
        <v>0.27217400764963101</v>
      </c>
      <c r="H9" s="17">
        <v>0.23242114074161699</v>
      </c>
      <c r="I9" s="17">
        <v>0.195994090401273</v>
      </c>
    </row>
    <row r="10" spans="2:10" x14ac:dyDescent="0.35">
      <c r="B10" s="18" t="s">
        <v>370</v>
      </c>
      <c r="C10" s="17">
        <v>1.6226216437917999E-2</v>
      </c>
      <c r="D10" s="17">
        <v>2.1626689111922899E-2</v>
      </c>
      <c r="E10" s="17">
        <v>1.2642691133253401E-2</v>
      </c>
      <c r="F10" s="17">
        <v>3.0953272342076801E-2</v>
      </c>
      <c r="G10" s="17">
        <v>5.0814999482144699E-2</v>
      </c>
      <c r="H10" s="17">
        <v>2.4048632546116101E-2</v>
      </c>
      <c r="I10" s="17">
        <v>1.7797560138939201E-2</v>
      </c>
    </row>
    <row r="11" spans="2:10" x14ac:dyDescent="0.35">
      <c r="B11" s="18" t="s">
        <v>371</v>
      </c>
      <c r="C11" s="17">
        <v>6.01190369825726E-3</v>
      </c>
      <c r="D11" s="17">
        <v>1.77606980260391E-2</v>
      </c>
      <c r="E11" s="17">
        <v>8.6983630530549604E-3</v>
      </c>
      <c r="F11" s="17">
        <v>9.5334039441066602E-3</v>
      </c>
      <c r="G11" s="17">
        <v>4.2393814769411703E-2</v>
      </c>
      <c r="H11" s="17">
        <v>6.8739652475266104E-3</v>
      </c>
      <c r="I11" s="17">
        <v>1.12750309739033E-2</v>
      </c>
    </row>
    <row r="12" spans="2:10" x14ac:dyDescent="0.35">
      <c r="B12" s="18" t="s">
        <v>325</v>
      </c>
      <c r="C12" s="17">
        <v>2.77792078735765E-2</v>
      </c>
      <c r="D12" s="17">
        <v>4.0330490369871901E-2</v>
      </c>
      <c r="E12" s="17">
        <v>4.2324131608455301E-2</v>
      </c>
      <c r="F12" s="17">
        <v>3.7513888502071699E-2</v>
      </c>
      <c r="G12" s="17">
        <v>3.9212081982464099E-2</v>
      </c>
      <c r="H12" s="17">
        <v>3.6099690198393597E-2</v>
      </c>
      <c r="I12" s="17">
        <v>3.5409835831242097E-2</v>
      </c>
    </row>
    <row r="13" spans="2:10" x14ac:dyDescent="0.35">
      <c r="B13" s="16"/>
      <c r="C13" s="16"/>
      <c r="D13" s="16"/>
      <c r="E13" s="16"/>
      <c r="F13" s="16"/>
      <c r="G13" s="16"/>
      <c r="H13" s="16"/>
      <c r="I13" s="16"/>
    </row>
    <row r="14" spans="2:10" x14ac:dyDescent="0.35">
      <c r="B14" t="s">
        <v>61</v>
      </c>
    </row>
    <row r="15" spans="2:10" x14ac:dyDescent="0.35">
      <c r="B15" t="s">
        <v>62</v>
      </c>
    </row>
    <row r="19" spans="2:2" x14ac:dyDescent="0.35">
      <c r="B19" s="8" t="str">
        <f>HYPERLINK("#'Contents'!A1", "Return to Contents")</f>
        <v>Return to Contents</v>
      </c>
    </row>
  </sheetData>
  <mergeCells count="1">
    <mergeCell ref="D2:J2"/>
  </mergeCells>
  <pageMargins left="0.7" right="0.7" top="0.75" bottom="0.75" header="0.3" footer="0.3"/>
  <pageSetup paperSize="9" orientation="portrait" horizontalDpi="300" verticalDpi="300"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E19"/>
  <sheetViews>
    <sheetView showGridLines="0" topLeftCell="A2" workbookViewId="0">
      <pane xSplit="2" topLeftCell="C1" activePane="topRight" state="frozen"/>
      <selection pane="topRight" activeCell="B19" sqref="B19"/>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373</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367</v>
      </c>
      <c r="C9" s="17">
        <v>0.466160743324606</v>
      </c>
      <c r="D9" s="17">
        <v>0.44972651740991498</v>
      </c>
      <c r="E9" s="17">
        <v>0.480986905275469</v>
      </c>
      <c r="F9" s="17"/>
      <c r="G9" s="17">
        <v>0.49023246548407001</v>
      </c>
      <c r="H9" s="17">
        <v>0.50220443813604498</v>
      </c>
      <c r="I9" s="17">
        <v>0.54036451028622301</v>
      </c>
      <c r="J9" s="17">
        <v>0.47853988315047102</v>
      </c>
      <c r="K9" s="17">
        <v>0.40858939490615698</v>
      </c>
      <c r="L9" s="17">
        <v>0.41005800065093101</v>
      </c>
      <c r="M9" s="17"/>
      <c r="N9" s="17">
        <v>0.46594616171459902</v>
      </c>
      <c r="O9" s="17">
        <v>0.46690068794404999</v>
      </c>
      <c r="P9" s="17">
        <v>0.47822676128361702</v>
      </c>
      <c r="Q9" s="17">
        <v>0.45406597743844201</v>
      </c>
      <c r="R9" s="17"/>
      <c r="S9" s="17">
        <v>0.42134335374697801</v>
      </c>
      <c r="T9" s="17">
        <v>0.48859986524591598</v>
      </c>
      <c r="U9" s="17">
        <v>0.44664093835966601</v>
      </c>
      <c r="V9" s="17"/>
      <c r="W9" s="17">
        <v>0.422035853907271</v>
      </c>
      <c r="X9" s="17">
        <v>0.54446340589339404</v>
      </c>
      <c r="Y9" s="17">
        <v>0.39889918524173001</v>
      </c>
      <c r="Z9" s="17">
        <v>0.57174982294777399</v>
      </c>
      <c r="AA9" s="17">
        <v>0.457021994033117</v>
      </c>
      <c r="AB9" s="17"/>
      <c r="AC9" s="17">
        <v>0.45117736043776802</v>
      </c>
      <c r="AD9" s="17">
        <v>0.52360535353041104</v>
      </c>
      <c r="AE9" s="17">
        <v>0.44301681727115</v>
      </c>
    </row>
    <row r="10" spans="2:31" x14ac:dyDescent="0.35">
      <c r="B10" s="18" t="s">
        <v>368</v>
      </c>
      <c r="C10" s="17">
        <v>0.36423312731447799</v>
      </c>
      <c r="D10" s="17">
        <v>0.37508914719948599</v>
      </c>
      <c r="E10" s="17">
        <v>0.35375860969086897</v>
      </c>
      <c r="F10" s="17"/>
      <c r="G10" s="17">
        <v>0.29436502209694898</v>
      </c>
      <c r="H10" s="17">
        <v>0.29654830071999499</v>
      </c>
      <c r="I10" s="17">
        <v>0.328204334715687</v>
      </c>
      <c r="J10" s="17">
        <v>0.36536569825203202</v>
      </c>
      <c r="K10" s="17">
        <v>0.40541300060514002</v>
      </c>
      <c r="L10" s="17">
        <v>0.44466578399907702</v>
      </c>
      <c r="M10" s="17"/>
      <c r="N10" s="17">
        <v>0.37235473941308</v>
      </c>
      <c r="O10" s="17">
        <v>0.389376948731817</v>
      </c>
      <c r="P10" s="17">
        <v>0.34068355831643599</v>
      </c>
      <c r="Q10" s="17">
        <v>0.33638288141788403</v>
      </c>
      <c r="R10" s="17"/>
      <c r="S10" s="17">
        <v>0.39784024405129398</v>
      </c>
      <c r="T10" s="17">
        <v>0.36421169774113399</v>
      </c>
      <c r="U10" s="17">
        <v>0.37276750564037398</v>
      </c>
      <c r="V10" s="17"/>
      <c r="W10" s="17">
        <v>0.39431730353707201</v>
      </c>
      <c r="X10" s="17">
        <v>0.31215059184142302</v>
      </c>
      <c r="Y10" s="17">
        <v>0.46891932970177702</v>
      </c>
      <c r="Z10" s="17">
        <v>0.31905194045949897</v>
      </c>
      <c r="AA10" s="17">
        <v>0.40318142674270302</v>
      </c>
      <c r="AB10" s="17"/>
      <c r="AC10" s="17">
        <v>0.399407772833131</v>
      </c>
      <c r="AD10" s="17">
        <v>0.33933961810411301</v>
      </c>
      <c r="AE10" s="17">
        <v>0.42268203084825401</v>
      </c>
    </row>
    <row r="11" spans="2:31" x14ac:dyDescent="0.35">
      <c r="B11" s="18" t="s">
        <v>369</v>
      </c>
      <c r="C11" s="17">
        <v>0.119588801351164</v>
      </c>
      <c r="D11" s="17">
        <v>0.14008461508644601</v>
      </c>
      <c r="E11" s="17">
        <v>0.100647763952116</v>
      </c>
      <c r="F11" s="17"/>
      <c r="G11" s="17">
        <v>9.5749792915928306E-2</v>
      </c>
      <c r="H11" s="17">
        <v>0.142193038763827</v>
      </c>
      <c r="I11" s="17">
        <v>9.0080658440402597E-2</v>
      </c>
      <c r="J11" s="17">
        <v>0.102917557540458</v>
      </c>
      <c r="K11" s="17">
        <v>0.15399640673305401</v>
      </c>
      <c r="L11" s="17">
        <v>0.124026242744533</v>
      </c>
      <c r="M11" s="17"/>
      <c r="N11" s="17">
        <v>0.126814561462301</v>
      </c>
      <c r="O11" s="17">
        <v>0.11483218921878099</v>
      </c>
      <c r="P11" s="17">
        <v>0.11741222887061301</v>
      </c>
      <c r="Q11" s="17">
        <v>0.122189172678408</v>
      </c>
      <c r="R11" s="17"/>
      <c r="S11" s="17">
        <v>0.14207441428675499</v>
      </c>
      <c r="T11" s="17">
        <v>0.111360860099829</v>
      </c>
      <c r="U11" s="17">
        <v>0.115685164166919</v>
      </c>
      <c r="V11" s="17"/>
      <c r="W11" s="17">
        <v>0.153667850673158</v>
      </c>
      <c r="X11" s="17">
        <v>0.101087834039207</v>
      </c>
      <c r="Y11" s="17">
        <v>6.7595704488373501E-2</v>
      </c>
      <c r="Z11" s="17">
        <v>0.109198236592727</v>
      </c>
      <c r="AA11" s="17">
        <v>6.9857129937020299E-2</v>
      </c>
      <c r="AB11" s="17"/>
      <c r="AC11" s="17">
        <v>0.10122221131136901</v>
      </c>
      <c r="AD11" s="17">
        <v>9.7186129716931996E-2</v>
      </c>
      <c r="AE11" s="17">
        <v>0.101890389154404</v>
      </c>
    </row>
    <row r="12" spans="2:31" x14ac:dyDescent="0.35">
      <c r="B12" s="18" t="s">
        <v>370</v>
      </c>
      <c r="C12" s="17">
        <v>1.6226216437917999E-2</v>
      </c>
      <c r="D12" s="17">
        <v>1.1462790368496499E-2</v>
      </c>
      <c r="E12" s="17">
        <v>2.08863325955349E-2</v>
      </c>
      <c r="F12" s="17"/>
      <c r="G12" s="17">
        <v>4.3108119797282497E-2</v>
      </c>
      <c r="H12" s="17">
        <v>4.2158392375817498E-2</v>
      </c>
      <c r="I12" s="17">
        <v>5.1688120697109801E-3</v>
      </c>
      <c r="J12" s="17">
        <v>1.9649418981979399E-2</v>
      </c>
      <c r="K12" s="17">
        <v>5.2154834699342702E-3</v>
      </c>
      <c r="L12" s="17">
        <v>0</v>
      </c>
      <c r="M12" s="17"/>
      <c r="N12" s="17">
        <v>1.5739066747029001E-2</v>
      </c>
      <c r="O12" s="17">
        <v>1.0845655867786901E-2</v>
      </c>
      <c r="P12" s="17">
        <v>3.1876508344546098E-2</v>
      </c>
      <c r="Q12" s="17">
        <v>1.24520175480141E-2</v>
      </c>
      <c r="R12" s="17"/>
      <c r="S12" s="17">
        <v>1.43191320281673E-2</v>
      </c>
      <c r="T12" s="17">
        <v>1.8653179355444301E-2</v>
      </c>
      <c r="U12" s="17">
        <v>1.27664055961097E-2</v>
      </c>
      <c r="V12" s="17"/>
      <c r="W12" s="17">
        <v>7.7088982786967398E-3</v>
      </c>
      <c r="X12" s="17">
        <v>2.73964557360785E-2</v>
      </c>
      <c r="Y12" s="17">
        <v>4.8485941308334703E-2</v>
      </c>
      <c r="Z12" s="17">
        <v>0</v>
      </c>
      <c r="AA12" s="17">
        <v>5.8666716411078798E-3</v>
      </c>
      <c r="AB12" s="17"/>
      <c r="AC12" s="17">
        <v>2.03461638369383E-2</v>
      </c>
      <c r="AD12" s="17">
        <v>2.1888957505337699E-2</v>
      </c>
      <c r="AE12" s="17">
        <v>3.2410762726191797E-2</v>
      </c>
    </row>
    <row r="13" spans="2:31" x14ac:dyDescent="0.35">
      <c r="B13" s="18" t="s">
        <v>371</v>
      </c>
      <c r="C13" s="17">
        <v>6.01190369825726E-3</v>
      </c>
      <c r="D13" s="17">
        <v>5.4416511014313898E-3</v>
      </c>
      <c r="E13" s="17">
        <v>6.5936424795856796E-3</v>
      </c>
      <c r="F13" s="17"/>
      <c r="G13" s="17">
        <v>1.1951463293562101E-2</v>
      </c>
      <c r="H13" s="17">
        <v>1.68958300043155E-2</v>
      </c>
      <c r="I13" s="17">
        <v>0</v>
      </c>
      <c r="J13" s="17">
        <v>5.7713958888995498E-3</v>
      </c>
      <c r="K13" s="17">
        <v>0</v>
      </c>
      <c r="L13" s="17">
        <v>6.2064173281783097E-3</v>
      </c>
      <c r="M13" s="17"/>
      <c r="N13" s="17">
        <v>2.17199775158746E-3</v>
      </c>
      <c r="O13" s="17">
        <v>0</v>
      </c>
      <c r="P13" s="17">
        <v>1.00394731084663E-2</v>
      </c>
      <c r="Q13" s="17">
        <v>1.64314349670279E-2</v>
      </c>
      <c r="R13" s="17"/>
      <c r="S13" s="17">
        <v>6.0849276639808299E-3</v>
      </c>
      <c r="T13" s="17">
        <v>0</v>
      </c>
      <c r="U13" s="17">
        <v>1.6684777739447099E-2</v>
      </c>
      <c r="V13" s="17"/>
      <c r="W13" s="17">
        <v>5.8105294401219199E-3</v>
      </c>
      <c r="X13" s="17">
        <v>0</v>
      </c>
      <c r="Y13" s="17">
        <v>0</v>
      </c>
      <c r="Z13" s="17">
        <v>0</v>
      </c>
      <c r="AA13" s="17">
        <v>1.5282775703104301E-2</v>
      </c>
      <c r="AB13" s="17"/>
      <c r="AC13" s="17">
        <v>1.0961466555896301E-2</v>
      </c>
      <c r="AD13" s="17">
        <v>0</v>
      </c>
      <c r="AE13" s="17">
        <v>0</v>
      </c>
    </row>
    <row r="14" spans="2:31" x14ac:dyDescent="0.35">
      <c r="B14" s="18" t="s">
        <v>325</v>
      </c>
      <c r="C14" s="19">
        <v>2.77792078735765E-2</v>
      </c>
      <c r="D14" s="19">
        <v>1.8195278834226201E-2</v>
      </c>
      <c r="E14" s="19">
        <v>3.7126746006424002E-2</v>
      </c>
      <c r="F14" s="19"/>
      <c r="G14" s="19">
        <v>6.4593136412207902E-2</v>
      </c>
      <c r="H14" s="19">
        <v>0</v>
      </c>
      <c r="I14" s="19">
        <v>3.6181684487976797E-2</v>
      </c>
      <c r="J14" s="19">
        <v>2.7756046186159601E-2</v>
      </c>
      <c r="K14" s="19">
        <v>2.6785714285714302E-2</v>
      </c>
      <c r="L14" s="19">
        <v>1.50435552772806E-2</v>
      </c>
      <c r="M14" s="19"/>
      <c r="N14" s="19">
        <v>1.69734729114038E-2</v>
      </c>
      <c r="O14" s="19">
        <v>1.8044518237565199E-2</v>
      </c>
      <c r="P14" s="19">
        <v>2.17614700763216E-2</v>
      </c>
      <c r="Q14" s="19">
        <v>5.8478515950224297E-2</v>
      </c>
      <c r="R14" s="19"/>
      <c r="S14" s="19">
        <v>1.8337928222824599E-2</v>
      </c>
      <c r="T14" s="19">
        <v>1.7174397557677301E-2</v>
      </c>
      <c r="U14" s="19">
        <v>3.5455208497483598E-2</v>
      </c>
      <c r="V14" s="19"/>
      <c r="W14" s="19">
        <v>1.6459564163681401E-2</v>
      </c>
      <c r="X14" s="19">
        <v>1.4901712489898499E-2</v>
      </c>
      <c r="Y14" s="19">
        <v>1.6099839259784799E-2</v>
      </c>
      <c r="Z14" s="19">
        <v>0</v>
      </c>
      <c r="AA14" s="19">
        <v>4.8790001942948302E-2</v>
      </c>
      <c r="AB14" s="19"/>
      <c r="AC14" s="19">
        <v>1.6885025024896201E-2</v>
      </c>
      <c r="AD14" s="19">
        <v>1.7979941143206501E-2</v>
      </c>
      <c r="AE14" s="19">
        <v>0</v>
      </c>
    </row>
    <row r="15" spans="2:31" x14ac:dyDescent="0.35">
      <c r="B15" s="16"/>
    </row>
    <row r="16" spans="2:31" x14ac:dyDescent="0.35">
      <c r="B16" t="s">
        <v>61</v>
      </c>
    </row>
    <row r="17" spans="2:2" x14ac:dyDescent="0.35">
      <c r="B17" t="s">
        <v>62</v>
      </c>
    </row>
    <row r="19" spans="2:2" x14ac:dyDescent="0.35">
      <c r="B19"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E19"/>
  <sheetViews>
    <sheetView showGridLines="0" workbookViewId="0">
      <pane xSplit="2" topLeftCell="C1" activePane="topRight" state="frozen"/>
      <selection pane="topRight" activeCell="B19" sqref="B19"/>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374</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367</v>
      </c>
      <c r="C9" s="17">
        <v>0.28466978942186599</v>
      </c>
      <c r="D9" s="17">
        <v>0.27428220588485802</v>
      </c>
      <c r="E9" s="17">
        <v>0.29263732412864002</v>
      </c>
      <c r="F9" s="17"/>
      <c r="G9" s="17">
        <v>0.40059649078235399</v>
      </c>
      <c r="H9" s="17">
        <v>0.27569461462058298</v>
      </c>
      <c r="I9" s="17">
        <v>0.37792048286986701</v>
      </c>
      <c r="J9" s="17">
        <v>0.24961918451395601</v>
      </c>
      <c r="K9" s="17">
        <v>0.235941746740706</v>
      </c>
      <c r="L9" s="17">
        <v>0.201031867484563</v>
      </c>
      <c r="M9" s="17"/>
      <c r="N9" s="17">
        <v>0.31974711693909702</v>
      </c>
      <c r="O9" s="17">
        <v>0.25348056415428499</v>
      </c>
      <c r="P9" s="17">
        <v>0.27432862754230197</v>
      </c>
      <c r="Q9" s="17">
        <v>0.273149524504263</v>
      </c>
      <c r="R9" s="17"/>
      <c r="S9" s="17">
        <v>0.23508248898196701</v>
      </c>
      <c r="T9" s="17">
        <v>0.290711000781814</v>
      </c>
      <c r="U9" s="17">
        <v>0.27495133169629599</v>
      </c>
      <c r="V9" s="17"/>
      <c r="W9" s="17">
        <v>0.260507171312921</v>
      </c>
      <c r="X9" s="17">
        <v>0.33154999209687402</v>
      </c>
      <c r="Y9" s="17">
        <v>0.239858644075859</v>
      </c>
      <c r="Z9" s="17">
        <v>0.28999734296385199</v>
      </c>
      <c r="AA9" s="17">
        <v>0.27714353492760602</v>
      </c>
      <c r="AB9" s="17"/>
      <c r="AC9" s="17">
        <v>0.30838763111057899</v>
      </c>
      <c r="AD9" s="17">
        <v>0.32836326318792203</v>
      </c>
      <c r="AE9" s="17">
        <v>0.31795122117979202</v>
      </c>
    </row>
    <row r="10" spans="2:31" x14ac:dyDescent="0.35">
      <c r="B10" s="18" t="s">
        <v>368</v>
      </c>
      <c r="C10" s="17">
        <v>0.41147599223051101</v>
      </c>
      <c r="D10" s="17">
        <v>0.39380130822317</v>
      </c>
      <c r="E10" s="17">
        <v>0.42862063506092202</v>
      </c>
      <c r="F10" s="17"/>
      <c r="G10" s="17">
        <v>0.30503848712069598</v>
      </c>
      <c r="H10" s="17">
        <v>0.47805669931393002</v>
      </c>
      <c r="I10" s="17">
        <v>0.350851555537461</v>
      </c>
      <c r="J10" s="17">
        <v>0.43475581371743099</v>
      </c>
      <c r="K10" s="17">
        <v>0.41584396754500902</v>
      </c>
      <c r="L10" s="17">
        <v>0.47296504620001101</v>
      </c>
      <c r="M10" s="17"/>
      <c r="N10" s="17">
        <v>0.41386476901261798</v>
      </c>
      <c r="O10" s="17">
        <v>0.43230535149745503</v>
      </c>
      <c r="P10" s="17">
        <v>0.43547769927622099</v>
      </c>
      <c r="Q10" s="17">
        <v>0.35699985940546097</v>
      </c>
      <c r="R10" s="17"/>
      <c r="S10" s="17">
        <v>0.39258405933296903</v>
      </c>
      <c r="T10" s="17">
        <v>0.48910087633932497</v>
      </c>
      <c r="U10" s="17">
        <v>0.32765769085937901</v>
      </c>
      <c r="V10" s="17"/>
      <c r="W10" s="17">
        <v>0.41433611938043002</v>
      </c>
      <c r="X10" s="17">
        <v>0.41124135021371899</v>
      </c>
      <c r="Y10" s="17">
        <v>0.52772659451460702</v>
      </c>
      <c r="Z10" s="17">
        <v>0.37297651080413002</v>
      </c>
      <c r="AA10" s="17">
        <v>0.39829413740152297</v>
      </c>
      <c r="AB10" s="17"/>
      <c r="AC10" s="17">
        <v>0.40453776490194998</v>
      </c>
      <c r="AD10" s="17">
        <v>0.42345977525020101</v>
      </c>
      <c r="AE10" s="17">
        <v>0.47564922903666501</v>
      </c>
    </row>
    <row r="11" spans="2:31" x14ac:dyDescent="0.35">
      <c r="B11" s="18" t="s">
        <v>369</v>
      </c>
      <c r="C11" s="17">
        <v>0.22413634083978901</v>
      </c>
      <c r="D11" s="17">
        <v>0.25260267312399998</v>
      </c>
      <c r="E11" s="17">
        <v>0.198169640249097</v>
      </c>
      <c r="F11" s="17"/>
      <c r="G11" s="17">
        <v>0.141137736117978</v>
      </c>
      <c r="H11" s="17">
        <v>0.16745560113532901</v>
      </c>
      <c r="I11" s="17">
        <v>0.177083917710217</v>
      </c>
      <c r="J11" s="17">
        <v>0.23812825909903301</v>
      </c>
      <c r="K11" s="17">
        <v>0.29314046163155999</v>
      </c>
      <c r="L11" s="17">
        <v>0.28171529275088097</v>
      </c>
      <c r="M11" s="17"/>
      <c r="N11" s="17">
        <v>0.19967730793924399</v>
      </c>
      <c r="O11" s="17">
        <v>0.25244143246940398</v>
      </c>
      <c r="P11" s="17">
        <v>0.19946327973773001</v>
      </c>
      <c r="Q11" s="17">
        <v>0.25963794989678801</v>
      </c>
      <c r="R11" s="17"/>
      <c r="S11" s="17">
        <v>0.30337084906593298</v>
      </c>
      <c r="T11" s="17">
        <v>0.169535753536661</v>
      </c>
      <c r="U11" s="17">
        <v>0.25155286037613001</v>
      </c>
      <c r="V11" s="17"/>
      <c r="W11" s="17">
        <v>0.255945073285272</v>
      </c>
      <c r="X11" s="17">
        <v>0.21412661627847801</v>
      </c>
      <c r="Y11" s="17">
        <v>0.15904175980757199</v>
      </c>
      <c r="Z11" s="17">
        <v>0.13899448168234199</v>
      </c>
      <c r="AA11" s="17">
        <v>0.195686299653416</v>
      </c>
      <c r="AB11" s="17"/>
      <c r="AC11" s="17">
        <v>0.210219934146675</v>
      </c>
      <c r="AD11" s="17">
        <v>0.18336743515859699</v>
      </c>
      <c r="AE11" s="17">
        <v>0.18641699078447899</v>
      </c>
    </row>
    <row r="12" spans="2:31" x14ac:dyDescent="0.35">
      <c r="B12" s="18" t="s">
        <v>370</v>
      </c>
      <c r="C12" s="17">
        <v>2.1626689111922899E-2</v>
      </c>
      <c r="D12" s="17">
        <v>2.6850707942022201E-2</v>
      </c>
      <c r="E12" s="17">
        <v>1.6747052623015402E-2</v>
      </c>
      <c r="F12" s="17"/>
      <c r="G12" s="17">
        <v>5.1501761416262198E-2</v>
      </c>
      <c r="H12" s="17">
        <v>2.10791961879087E-2</v>
      </c>
      <c r="I12" s="17">
        <v>1.2429037038544999E-2</v>
      </c>
      <c r="J12" s="17">
        <v>5.7713958888995498E-3</v>
      </c>
      <c r="K12" s="17">
        <v>2.30726263270771E-2</v>
      </c>
      <c r="L12" s="17">
        <v>1.8619251984534901E-2</v>
      </c>
      <c r="M12" s="17"/>
      <c r="N12" s="17">
        <v>2.6396599071680502E-2</v>
      </c>
      <c r="O12" s="17">
        <v>1.1960630346418999E-2</v>
      </c>
      <c r="P12" s="17">
        <v>2.6781206630554801E-2</v>
      </c>
      <c r="Q12" s="17">
        <v>2.29631923462927E-2</v>
      </c>
      <c r="R12" s="17"/>
      <c r="S12" s="17">
        <v>2.9610725226368099E-2</v>
      </c>
      <c r="T12" s="17">
        <v>1.48001816581852E-2</v>
      </c>
      <c r="U12" s="17">
        <v>2.2751331214639701E-2</v>
      </c>
      <c r="V12" s="17"/>
      <c r="W12" s="17">
        <v>2.4507615606522301E-2</v>
      </c>
      <c r="X12" s="17">
        <v>1.67116835476162E-2</v>
      </c>
      <c r="Y12" s="17">
        <v>3.7482481097196901E-2</v>
      </c>
      <c r="Z12" s="17">
        <v>8.8833427956948902E-2</v>
      </c>
      <c r="AA12" s="17">
        <v>2.2823422026447399E-2</v>
      </c>
      <c r="AB12" s="17"/>
      <c r="AC12" s="17">
        <v>2.4719989980243901E-2</v>
      </c>
      <c r="AD12" s="17">
        <v>2.5421024469191301E-2</v>
      </c>
      <c r="AE12" s="17">
        <v>1.9982558999064402E-2</v>
      </c>
    </row>
    <row r="13" spans="2:31" x14ac:dyDescent="0.35">
      <c r="B13" s="18" t="s">
        <v>371</v>
      </c>
      <c r="C13" s="17">
        <v>1.77606980260391E-2</v>
      </c>
      <c r="D13" s="17">
        <v>2.4769932645033899E-2</v>
      </c>
      <c r="E13" s="17">
        <v>1.1147548824836999E-2</v>
      </c>
      <c r="F13" s="17"/>
      <c r="G13" s="17">
        <v>5.1501761416262198E-2</v>
      </c>
      <c r="H13" s="17">
        <v>2.6765261279328201E-2</v>
      </c>
      <c r="I13" s="17">
        <v>7.2602249688339801E-3</v>
      </c>
      <c r="J13" s="17">
        <v>1.15427917777991E-2</v>
      </c>
      <c r="K13" s="17">
        <v>1.41440548985057E-2</v>
      </c>
      <c r="L13" s="17">
        <v>6.2064173281783097E-3</v>
      </c>
      <c r="M13" s="17"/>
      <c r="N13" s="17">
        <v>1.1686440820739601E-2</v>
      </c>
      <c r="O13" s="17">
        <v>1.5649650856908299E-2</v>
      </c>
      <c r="P13" s="17">
        <v>2.89002422491762E-2</v>
      </c>
      <c r="Q13" s="17">
        <v>1.89213448266345E-2</v>
      </c>
      <c r="R13" s="17"/>
      <c r="S13" s="17">
        <v>1.48002069095219E-2</v>
      </c>
      <c r="T13" s="17">
        <v>9.12879325819352E-3</v>
      </c>
      <c r="U13" s="17">
        <v>4.6820428707303498E-2</v>
      </c>
      <c r="V13" s="17"/>
      <c r="W13" s="17">
        <v>1.9635346822746799E-2</v>
      </c>
      <c r="X13" s="17">
        <v>7.2310649552675098E-3</v>
      </c>
      <c r="Y13" s="17">
        <v>1.9790681244979801E-2</v>
      </c>
      <c r="Z13" s="17">
        <v>0.109198236592727</v>
      </c>
      <c r="AA13" s="17">
        <v>2.3523229284753502E-2</v>
      </c>
      <c r="AB13" s="17"/>
      <c r="AC13" s="17">
        <v>2.5568548265799001E-2</v>
      </c>
      <c r="AD13" s="17">
        <v>1.17171101929465E-2</v>
      </c>
      <c r="AE13" s="17">
        <v>0</v>
      </c>
    </row>
    <row r="14" spans="2:31" x14ac:dyDescent="0.35">
      <c r="B14" s="18" t="s">
        <v>325</v>
      </c>
      <c r="C14" s="19">
        <v>4.0330490369871901E-2</v>
      </c>
      <c r="D14" s="19">
        <v>2.76931721809156E-2</v>
      </c>
      <c r="E14" s="19">
        <v>5.2677799113488598E-2</v>
      </c>
      <c r="F14" s="19"/>
      <c r="G14" s="19">
        <v>5.0223763146446998E-2</v>
      </c>
      <c r="H14" s="19">
        <v>3.0948627462921399E-2</v>
      </c>
      <c r="I14" s="19">
        <v>7.4454781875076703E-2</v>
      </c>
      <c r="J14" s="19">
        <v>6.0182555002880701E-2</v>
      </c>
      <c r="K14" s="19">
        <v>1.7857142857142901E-2</v>
      </c>
      <c r="L14" s="19">
        <v>1.9462124251831799E-2</v>
      </c>
      <c r="M14" s="19"/>
      <c r="N14" s="19">
        <v>2.86277662166214E-2</v>
      </c>
      <c r="O14" s="19">
        <v>3.4162370675528402E-2</v>
      </c>
      <c r="P14" s="19">
        <v>3.5048944564015298E-2</v>
      </c>
      <c r="Q14" s="19">
        <v>6.8328129020560999E-2</v>
      </c>
      <c r="R14" s="19"/>
      <c r="S14" s="19">
        <v>2.45516704832421E-2</v>
      </c>
      <c r="T14" s="19">
        <v>2.67233944258208E-2</v>
      </c>
      <c r="U14" s="19">
        <v>7.6266357146251698E-2</v>
      </c>
      <c r="V14" s="19"/>
      <c r="W14" s="19">
        <v>2.5068673592106901E-2</v>
      </c>
      <c r="X14" s="19">
        <v>1.91392929080458E-2</v>
      </c>
      <c r="Y14" s="19">
        <v>1.6099839259784799E-2</v>
      </c>
      <c r="Z14" s="19">
        <v>0</v>
      </c>
      <c r="AA14" s="19">
        <v>8.2529376706253904E-2</v>
      </c>
      <c r="AB14" s="19"/>
      <c r="AC14" s="19">
        <v>2.6566131594753E-2</v>
      </c>
      <c r="AD14" s="19">
        <v>2.7671391741143199E-2</v>
      </c>
      <c r="AE14" s="19">
        <v>0</v>
      </c>
    </row>
    <row r="15" spans="2:31" x14ac:dyDescent="0.35">
      <c r="B15" s="16"/>
    </row>
    <row r="16" spans="2:31" x14ac:dyDescent="0.35">
      <c r="B16" t="s">
        <v>61</v>
      </c>
    </row>
    <row r="17" spans="2:2" x14ac:dyDescent="0.35">
      <c r="B17" t="s">
        <v>62</v>
      </c>
    </row>
    <row r="19" spans="2:2" x14ac:dyDescent="0.35">
      <c r="B19"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E19"/>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375</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367</v>
      </c>
      <c r="C9" s="17">
        <v>0.33877128983508698</v>
      </c>
      <c r="D9" s="17">
        <v>0.34997132399259701</v>
      </c>
      <c r="E9" s="17">
        <v>0.32636758999619098</v>
      </c>
      <c r="F9" s="17"/>
      <c r="G9" s="17">
        <v>0.35279063760810597</v>
      </c>
      <c r="H9" s="17">
        <v>0.33759186954642501</v>
      </c>
      <c r="I9" s="17">
        <v>0.35613980796336497</v>
      </c>
      <c r="J9" s="17">
        <v>0.330552091757154</v>
      </c>
      <c r="K9" s="17">
        <v>0.35731446042128001</v>
      </c>
      <c r="L9" s="17">
        <v>0.30286316153730602</v>
      </c>
      <c r="M9" s="17"/>
      <c r="N9" s="17">
        <v>0.39304803884579298</v>
      </c>
      <c r="O9" s="17">
        <v>0.30499081373932002</v>
      </c>
      <c r="P9" s="17">
        <v>0.34326557988115503</v>
      </c>
      <c r="Q9" s="17">
        <v>0.28992624567818098</v>
      </c>
      <c r="R9" s="17"/>
      <c r="S9" s="17">
        <v>0.31751002131800599</v>
      </c>
      <c r="T9" s="17">
        <v>0.35445793185621299</v>
      </c>
      <c r="U9" s="17">
        <v>0.30226008920849101</v>
      </c>
      <c r="V9" s="17"/>
      <c r="W9" s="17">
        <v>0.32027023376658897</v>
      </c>
      <c r="X9" s="17">
        <v>0.38509858410450598</v>
      </c>
      <c r="Y9" s="17">
        <v>0.254463309206094</v>
      </c>
      <c r="Z9" s="17">
        <v>0.53819650395881802</v>
      </c>
      <c r="AA9" s="17">
        <v>0.32919619346493301</v>
      </c>
      <c r="AB9" s="17"/>
      <c r="AC9" s="17">
        <v>0.36903921185536998</v>
      </c>
      <c r="AD9" s="17">
        <v>0.36966832276509698</v>
      </c>
      <c r="AE9" s="17">
        <v>0.31500669720687202</v>
      </c>
    </row>
    <row r="10" spans="2:31" x14ac:dyDescent="0.35">
      <c r="B10" s="18" t="s">
        <v>368</v>
      </c>
      <c r="C10" s="17">
        <v>0.399973775784771</v>
      </c>
      <c r="D10" s="17">
        <v>0.39173419159737799</v>
      </c>
      <c r="E10" s="17">
        <v>0.40800892250334903</v>
      </c>
      <c r="F10" s="17"/>
      <c r="G10" s="17">
        <v>0.32666159030305297</v>
      </c>
      <c r="H10" s="17">
        <v>0.44158437202953199</v>
      </c>
      <c r="I10" s="17">
        <v>0.4617269026129</v>
      </c>
      <c r="J10" s="17">
        <v>0.41153686536322898</v>
      </c>
      <c r="K10" s="17">
        <v>0.33097963815397502</v>
      </c>
      <c r="L10" s="17">
        <v>0.42604653201454201</v>
      </c>
      <c r="M10" s="17"/>
      <c r="N10" s="17">
        <v>0.38631433617797201</v>
      </c>
      <c r="O10" s="17">
        <v>0.42113152142749199</v>
      </c>
      <c r="P10" s="17">
        <v>0.44534384514324399</v>
      </c>
      <c r="Q10" s="17">
        <v>0.361619218335409</v>
      </c>
      <c r="R10" s="17"/>
      <c r="S10" s="17">
        <v>0.372875384689069</v>
      </c>
      <c r="T10" s="17">
        <v>0.44405638122381003</v>
      </c>
      <c r="U10" s="17">
        <v>0.40446359984289498</v>
      </c>
      <c r="V10" s="17"/>
      <c r="W10" s="17">
        <v>0.39407734748223</v>
      </c>
      <c r="X10" s="17">
        <v>0.39530494370726399</v>
      </c>
      <c r="Y10" s="17">
        <v>0.55656813112413805</v>
      </c>
      <c r="Z10" s="17">
        <v>0.19427459065033501</v>
      </c>
      <c r="AA10" s="17">
        <v>0.407192207669616</v>
      </c>
      <c r="AB10" s="17"/>
      <c r="AC10" s="17">
        <v>0.353286424684363</v>
      </c>
      <c r="AD10" s="17">
        <v>0.41536628007014098</v>
      </c>
      <c r="AE10" s="17">
        <v>0.55625057077434803</v>
      </c>
    </row>
    <row r="11" spans="2:31" x14ac:dyDescent="0.35">
      <c r="B11" s="18" t="s">
        <v>369</v>
      </c>
      <c r="C11" s="17">
        <v>0.197589748585379</v>
      </c>
      <c r="D11" s="17">
        <v>0.208314658764743</v>
      </c>
      <c r="E11" s="17">
        <v>0.18846982487023201</v>
      </c>
      <c r="F11" s="17"/>
      <c r="G11" s="17">
        <v>0.191361499264425</v>
      </c>
      <c r="H11" s="17">
        <v>0.175822333502516</v>
      </c>
      <c r="I11" s="17">
        <v>0.13352256789721301</v>
      </c>
      <c r="J11" s="17">
        <v>0.163100112543339</v>
      </c>
      <c r="K11" s="17">
        <v>0.27599161571045999</v>
      </c>
      <c r="L11" s="17">
        <v>0.21796537493450399</v>
      </c>
      <c r="M11" s="17"/>
      <c r="N11" s="17">
        <v>0.17788836564447599</v>
      </c>
      <c r="O11" s="17">
        <v>0.21278671740993499</v>
      </c>
      <c r="P11" s="17">
        <v>0.15262453851265201</v>
      </c>
      <c r="Q11" s="17">
        <v>0.24569246016531901</v>
      </c>
      <c r="R11" s="17"/>
      <c r="S11" s="17">
        <v>0.25434907054332201</v>
      </c>
      <c r="T11" s="17">
        <v>0.15432807025138001</v>
      </c>
      <c r="U11" s="17">
        <v>0.21946364793586501</v>
      </c>
      <c r="V11" s="17"/>
      <c r="W11" s="17">
        <v>0.22377960823038001</v>
      </c>
      <c r="X11" s="17">
        <v>0.17957997124916</v>
      </c>
      <c r="Y11" s="17">
        <v>0.14066904189041399</v>
      </c>
      <c r="Z11" s="17">
        <v>0.15833066879811999</v>
      </c>
      <c r="AA11" s="17">
        <v>0.17441444352001501</v>
      </c>
      <c r="AB11" s="17"/>
      <c r="AC11" s="17">
        <v>0.221952008259407</v>
      </c>
      <c r="AD11" s="17">
        <v>0.15318248484371499</v>
      </c>
      <c r="AE11" s="17">
        <v>0.11055826291041</v>
      </c>
    </row>
    <row r="12" spans="2:31" x14ac:dyDescent="0.35">
      <c r="B12" s="18" t="s">
        <v>370</v>
      </c>
      <c r="C12" s="17">
        <v>1.2642691133253401E-2</v>
      </c>
      <c r="D12" s="17">
        <v>7.2403006981265998E-3</v>
      </c>
      <c r="E12" s="17">
        <v>1.7894149138760199E-2</v>
      </c>
      <c r="F12" s="17"/>
      <c r="G12" s="17">
        <v>4.4248031499666003E-2</v>
      </c>
      <c r="H12" s="17">
        <v>0</v>
      </c>
      <c r="I12" s="17">
        <v>5.1688120697109801E-3</v>
      </c>
      <c r="J12" s="17">
        <v>2.54208148708789E-2</v>
      </c>
      <c r="K12" s="17">
        <v>0</v>
      </c>
      <c r="L12" s="17">
        <v>1.0624986302729501E-2</v>
      </c>
      <c r="M12" s="17"/>
      <c r="N12" s="17">
        <v>7.3779840053190601E-3</v>
      </c>
      <c r="O12" s="17">
        <v>9.6516515421144703E-3</v>
      </c>
      <c r="P12" s="17">
        <v>1.9292031397924899E-2</v>
      </c>
      <c r="Q12" s="17">
        <v>2.0082527054176999E-2</v>
      </c>
      <c r="R12" s="17"/>
      <c r="S12" s="17">
        <v>1.4737323622574501E-2</v>
      </c>
      <c r="T12" s="17">
        <v>5.6990291416262702E-3</v>
      </c>
      <c r="U12" s="17">
        <v>1.8075517728236901E-2</v>
      </c>
      <c r="V12" s="17"/>
      <c r="W12" s="17">
        <v>1.3490361191564999E-2</v>
      </c>
      <c r="X12" s="17">
        <v>9.7664732049669405E-3</v>
      </c>
      <c r="Y12" s="17">
        <v>1.6099839259784799E-2</v>
      </c>
      <c r="Z12" s="17">
        <v>0</v>
      </c>
      <c r="AA12" s="17">
        <v>1.4107125222757101E-2</v>
      </c>
      <c r="AB12" s="17"/>
      <c r="AC12" s="17">
        <v>1.6280656301154099E-2</v>
      </c>
      <c r="AD12" s="17">
        <v>1.42843036479196E-2</v>
      </c>
      <c r="AE12" s="17">
        <v>0</v>
      </c>
    </row>
    <row r="13" spans="2:31" x14ac:dyDescent="0.35">
      <c r="B13" s="18" t="s">
        <v>371</v>
      </c>
      <c r="C13" s="17">
        <v>8.6983630530549604E-3</v>
      </c>
      <c r="D13" s="17">
        <v>1.2652232246062E-2</v>
      </c>
      <c r="E13" s="17">
        <v>4.9601837856519801E-3</v>
      </c>
      <c r="F13" s="17"/>
      <c r="G13" s="17">
        <v>1.43693732657608E-2</v>
      </c>
      <c r="H13" s="17">
        <v>0</v>
      </c>
      <c r="I13" s="17">
        <v>5.1688120697109801E-3</v>
      </c>
      <c r="J13" s="17">
        <v>5.7713958888995498E-3</v>
      </c>
      <c r="K13" s="17">
        <v>5.2154834699342702E-3</v>
      </c>
      <c r="L13" s="17">
        <v>1.8619251984534901E-2</v>
      </c>
      <c r="M13" s="17"/>
      <c r="N13" s="17">
        <v>7.9991444041962699E-3</v>
      </c>
      <c r="O13" s="17">
        <v>1.2740999672217901E-2</v>
      </c>
      <c r="P13" s="17">
        <v>0</v>
      </c>
      <c r="Q13" s="17">
        <v>1.20344294913371E-2</v>
      </c>
      <c r="R13" s="17"/>
      <c r="S13" s="17">
        <v>1.6949691514714999E-2</v>
      </c>
      <c r="T13" s="17">
        <v>2.3358506525386099E-3</v>
      </c>
      <c r="U13" s="17">
        <v>7.4572934639824803E-3</v>
      </c>
      <c r="V13" s="17"/>
      <c r="W13" s="17">
        <v>1.6185349602464299E-2</v>
      </c>
      <c r="X13" s="17">
        <v>0</v>
      </c>
      <c r="Y13" s="17">
        <v>1.6099839259784799E-2</v>
      </c>
      <c r="Z13" s="17">
        <v>0.109198236592727</v>
      </c>
      <c r="AA13" s="17">
        <v>0</v>
      </c>
      <c r="AB13" s="17"/>
      <c r="AC13" s="17">
        <v>1.3450563989420201E-2</v>
      </c>
      <c r="AD13" s="17">
        <v>5.2880259511867899E-3</v>
      </c>
      <c r="AE13" s="17">
        <v>0</v>
      </c>
    </row>
    <row r="14" spans="2:31" x14ac:dyDescent="0.35">
      <c r="B14" s="18" t="s">
        <v>325</v>
      </c>
      <c r="C14" s="19">
        <v>4.2324131608455301E-2</v>
      </c>
      <c r="D14" s="19">
        <v>3.0087292701094202E-2</v>
      </c>
      <c r="E14" s="19">
        <v>5.4299329705816197E-2</v>
      </c>
      <c r="F14" s="19"/>
      <c r="G14" s="19">
        <v>7.0568868058988904E-2</v>
      </c>
      <c r="H14" s="19">
        <v>4.50014249215272E-2</v>
      </c>
      <c r="I14" s="19">
        <v>3.8273097387099803E-2</v>
      </c>
      <c r="J14" s="19">
        <v>6.3618719576499505E-2</v>
      </c>
      <c r="K14" s="19">
        <v>3.0498802244351499E-2</v>
      </c>
      <c r="L14" s="19">
        <v>2.38806932263829E-2</v>
      </c>
      <c r="M14" s="19"/>
      <c r="N14" s="19">
        <v>2.7372130922244099E-2</v>
      </c>
      <c r="O14" s="19">
        <v>3.8698296208921103E-2</v>
      </c>
      <c r="P14" s="19">
        <v>3.9474005065023798E-2</v>
      </c>
      <c r="Q14" s="19">
        <v>7.06451192755774E-2</v>
      </c>
      <c r="R14" s="19"/>
      <c r="S14" s="19">
        <v>2.3578508312313999E-2</v>
      </c>
      <c r="T14" s="19">
        <v>3.9122736874430998E-2</v>
      </c>
      <c r="U14" s="19">
        <v>4.8279851820529802E-2</v>
      </c>
      <c r="V14" s="19"/>
      <c r="W14" s="19">
        <v>3.2197099726771601E-2</v>
      </c>
      <c r="X14" s="19">
        <v>3.0250027734102399E-2</v>
      </c>
      <c r="Y14" s="19">
        <v>1.6099839259784799E-2</v>
      </c>
      <c r="Z14" s="19">
        <v>0</v>
      </c>
      <c r="AA14" s="19">
        <v>7.5090030122679202E-2</v>
      </c>
      <c r="AB14" s="19"/>
      <c r="AC14" s="19">
        <v>2.5991134910286599E-2</v>
      </c>
      <c r="AD14" s="19">
        <v>4.2210582721941198E-2</v>
      </c>
      <c r="AE14" s="19">
        <v>1.81844691083697E-2</v>
      </c>
    </row>
    <row r="15" spans="2:31" x14ac:dyDescent="0.35">
      <c r="B15" s="16"/>
    </row>
    <row r="16" spans="2:31" x14ac:dyDescent="0.35">
      <c r="B16" t="s">
        <v>61</v>
      </c>
    </row>
    <row r="17" spans="2:2" x14ac:dyDescent="0.35">
      <c r="B17" t="s">
        <v>62</v>
      </c>
    </row>
    <row r="19" spans="2:2" x14ac:dyDescent="0.35">
      <c r="B19"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E19"/>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376</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367</v>
      </c>
      <c r="C9" s="17">
        <v>0.30460541310269501</v>
      </c>
      <c r="D9" s="17">
        <v>0.29808388327622598</v>
      </c>
      <c r="E9" s="17">
        <v>0.308984796529924</v>
      </c>
      <c r="F9" s="17"/>
      <c r="G9" s="17">
        <v>0.35406863587792098</v>
      </c>
      <c r="H9" s="17">
        <v>0.338932203184309</v>
      </c>
      <c r="I9" s="17">
        <v>0.36340003293219902</v>
      </c>
      <c r="J9" s="17">
        <v>0.27160383481121603</v>
      </c>
      <c r="K9" s="17">
        <v>0.25379888959784802</v>
      </c>
      <c r="L9" s="17">
        <v>0.267412505921864</v>
      </c>
      <c r="M9" s="17"/>
      <c r="N9" s="17">
        <v>0.34222342360734698</v>
      </c>
      <c r="O9" s="17">
        <v>0.28102863377402898</v>
      </c>
      <c r="P9" s="17">
        <v>0.340700221918456</v>
      </c>
      <c r="Q9" s="17">
        <v>0.248648544082407</v>
      </c>
      <c r="R9" s="17"/>
      <c r="S9" s="17">
        <v>0.25981987355825398</v>
      </c>
      <c r="T9" s="17">
        <v>0.331084212644641</v>
      </c>
      <c r="U9" s="17">
        <v>0.285647173799079</v>
      </c>
      <c r="V9" s="17"/>
      <c r="W9" s="17">
        <v>0.276004000326521</v>
      </c>
      <c r="X9" s="17">
        <v>0.36156323622280601</v>
      </c>
      <c r="Y9" s="17">
        <v>0.29317733010213198</v>
      </c>
      <c r="Z9" s="17">
        <v>0.28999734296385199</v>
      </c>
      <c r="AA9" s="17">
        <v>0.27135410920603398</v>
      </c>
      <c r="AB9" s="17"/>
      <c r="AC9" s="17">
        <v>0.32390795629292002</v>
      </c>
      <c r="AD9" s="17">
        <v>0.34166570664432799</v>
      </c>
      <c r="AE9" s="17">
        <v>0.282723484482517</v>
      </c>
    </row>
    <row r="10" spans="2:31" x14ac:dyDescent="0.35">
      <c r="B10" s="18" t="s">
        <v>368</v>
      </c>
      <c r="C10" s="17">
        <v>0.44516825600432403</v>
      </c>
      <c r="D10" s="17">
        <v>0.46197865866488302</v>
      </c>
      <c r="E10" s="17">
        <v>0.42946181590799198</v>
      </c>
      <c r="F10" s="17"/>
      <c r="G10" s="17">
        <v>0.31101421876747698</v>
      </c>
      <c r="H10" s="17">
        <v>0.39792328074588801</v>
      </c>
      <c r="I10" s="17">
        <v>0.45545266391553102</v>
      </c>
      <c r="J10" s="17">
        <v>0.45096906812579202</v>
      </c>
      <c r="K10" s="17">
        <v>0.45977852775182299</v>
      </c>
      <c r="L10" s="17">
        <v>0.53681706783542105</v>
      </c>
      <c r="M10" s="17"/>
      <c r="N10" s="17">
        <v>0.45882477528709598</v>
      </c>
      <c r="O10" s="17">
        <v>0.470714871606211</v>
      </c>
      <c r="P10" s="17">
        <v>0.34920679122554199</v>
      </c>
      <c r="Q10" s="17">
        <v>0.46217244268612401</v>
      </c>
      <c r="R10" s="17"/>
      <c r="S10" s="17">
        <v>0.453753233865758</v>
      </c>
      <c r="T10" s="17">
        <v>0.47379370033192703</v>
      </c>
      <c r="U10" s="17">
        <v>0.44219485382594298</v>
      </c>
      <c r="V10" s="17"/>
      <c r="W10" s="17">
        <v>0.45165650566118498</v>
      </c>
      <c r="X10" s="17">
        <v>0.434520262092007</v>
      </c>
      <c r="Y10" s="17">
        <v>0.523412379849302</v>
      </c>
      <c r="Z10" s="17">
        <v>0.53130717960225005</v>
      </c>
      <c r="AA10" s="17">
        <v>0.44474850171617403</v>
      </c>
      <c r="AB10" s="17"/>
      <c r="AC10" s="17">
        <v>0.421332181064834</v>
      </c>
      <c r="AD10" s="17">
        <v>0.44183783964234602</v>
      </c>
      <c r="AE10" s="17">
        <v>0.53312995204575997</v>
      </c>
    </row>
    <row r="11" spans="2:31" x14ac:dyDescent="0.35">
      <c r="B11" s="18" t="s">
        <v>369</v>
      </c>
      <c r="C11" s="17">
        <v>0.17222576610472701</v>
      </c>
      <c r="D11" s="17">
        <v>0.17453849531718599</v>
      </c>
      <c r="E11" s="17">
        <v>0.171018928070472</v>
      </c>
      <c r="F11" s="17"/>
      <c r="G11" s="17">
        <v>0.15067128943934099</v>
      </c>
      <c r="H11" s="17">
        <v>0.191377829868948</v>
      </c>
      <c r="I11" s="17">
        <v>0.107678507548659</v>
      </c>
      <c r="J11" s="17">
        <v>0.210372212912874</v>
      </c>
      <c r="K11" s="17">
        <v>0.229138066120263</v>
      </c>
      <c r="L11" s="17">
        <v>0.153270481031797</v>
      </c>
      <c r="M11" s="17"/>
      <c r="N11" s="17">
        <v>0.12874602928304901</v>
      </c>
      <c r="O11" s="17">
        <v>0.19075648787025901</v>
      </c>
      <c r="P11" s="17">
        <v>0.22392585460984199</v>
      </c>
      <c r="Q11" s="17">
        <v>0.18372550910662699</v>
      </c>
      <c r="R11" s="17"/>
      <c r="S11" s="17">
        <v>0.220745083078181</v>
      </c>
      <c r="T11" s="17">
        <v>0.13385027268445199</v>
      </c>
      <c r="U11" s="17">
        <v>0.181093760905287</v>
      </c>
      <c r="V11" s="17"/>
      <c r="W11" s="17">
        <v>0.209883900250454</v>
      </c>
      <c r="X11" s="17">
        <v>0.144762854246726</v>
      </c>
      <c r="Y11" s="17">
        <v>9.7539560010670101E-2</v>
      </c>
      <c r="Z11" s="17">
        <v>6.9497240841171107E-2</v>
      </c>
      <c r="AA11" s="17">
        <v>0.176812589338013</v>
      </c>
      <c r="AB11" s="17"/>
      <c r="AC11" s="17">
        <v>0.20005300669051901</v>
      </c>
      <c r="AD11" s="17">
        <v>0.14629753671789</v>
      </c>
      <c r="AE11" s="17">
        <v>0.18414656347172301</v>
      </c>
    </row>
    <row r="12" spans="2:31" x14ac:dyDescent="0.35">
      <c r="B12" s="18" t="s">
        <v>370</v>
      </c>
      <c r="C12" s="17">
        <v>3.0953272342076801E-2</v>
      </c>
      <c r="D12" s="17">
        <v>3.2351798150445497E-2</v>
      </c>
      <c r="E12" s="17">
        <v>2.9794445140547601E-2</v>
      </c>
      <c r="F12" s="17"/>
      <c r="G12" s="17">
        <v>9.9307614590510504E-2</v>
      </c>
      <c r="H12" s="17">
        <v>5.0687490012946701E-2</v>
      </c>
      <c r="I12" s="17">
        <v>7.2602249688339801E-3</v>
      </c>
      <c r="J12" s="17">
        <v>1.7314187666698701E-2</v>
      </c>
      <c r="K12" s="17">
        <v>1.5646450409802799E-2</v>
      </c>
      <c r="L12" s="17">
        <v>1.68314036309078E-2</v>
      </c>
      <c r="M12" s="17"/>
      <c r="N12" s="17">
        <v>2.8961887831313399E-2</v>
      </c>
      <c r="O12" s="17">
        <v>2.8532391929734401E-2</v>
      </c>
      <c r="P12" s="17">
        <v>4.1673390626902597E-2</v>
      </c>
      <c r="Q12" s="17">
        <v>3.05435532075897E-2</v>
      </c>
      <c r="R12" s="17"/>
      <c r="S12" s="17">
        <v>2.6939821582835199E-2</v>
      </c>
      <c r="T12" s="17">
        <v>2.9948462515947301E-2</v>
      </c>
      <c r="U12" s="17">
        <v>2.88881306276547E-2</v>
      </c>
      <c r="V12" s="17"/>
      <c r="W12" s="17">
        <v>2.8041899666596599E-2</v>
      </c>
      <c r="X12" s="17">
        <v>2.5952028374926099E-2</v>
      </c>
      <c r="Y12" s="17">
        <v>3.3880370273346498E-2</v>
      </c>
      <c r="Z12" s="17">
        <v>0.109198236592727</v>
      </c>
      <c r="AA12" s="17">
        <v>2.8925977271250299E-2</v>
      </c>
      <c r="AB12" s="17"/>
      <c r="AC12" s="17">
        <v>2.6199945831350099E-2</v>
      </c>
      <c r="AD12" s="17">
        <v>3.4523164442926399E-2</v>
      </c>
      <c r="AE12" s="17">
        <v>0</v>
      </c>
    </row>
    <row r="13" spans="2:31" x14ac:dyDescent="0.35">
      <c r="B13" s="18" t="s">
        <v>371</v>
      </c>
      <c r="C13" s="17">
        <v>9.5334039441066602E-3</v>
      </c>
      <c r="D13" s="17">
        <v>7.2403006981265998E-3</v>
      </c>
      <c r="E13" s="17">
        <v>1.17868688373634E-2</v>
      </c>
      <c r="F13" s="17"/>
      <c r="G13" s="17">
        <v>2.0345104912541899E-2</v>
      </c>
      <c r="H13" s="17">
        <v>7.0263987293029103E-3</v>
      </c>
      <c r="I13" s="17">
        <v>1.0337624139422E-2</v>
      </c>
      <c r="J13" s="17">
        <v>5.7713958888995498E-3</v>
      </c>
      <c r="K13" s="17">
        <v>8.9285714285714298E-3</v>
      </c>
      <c r="L13" s="17">
        <v>6.2064173281783097E-3</v>
      </c>
      <c r="M13" s="17"/>
      <c r="N13" s="17">
        <v>1.6617903905987701E-2</v>
      </c>
      <c r="O13" s="17">
        <v>0</v>
      </c>
      <c r="P13" s="17">
        <v>1.0755629765709301E-2</v>
      </c>
      <c r="Q13" s="17">
        <v>6.0172147456685303E-3</v>
      </c>
      <c r="R13" s="17"/>
      <c r="S13" s="17">
        <v>1.82120227786262E-2</v>
      </c>
      <c r="T13" s="17">
        <v>2.3358506525386099E-3</v>
      </c>
      <c r="U13" s="17">
        <v>5.3091121321272201E-3</v>
      </c>
      <c r="V13" s="17"/>
      <c r="W13" s="17">
        <v>1.5860942350179999E-2</v>
      </c>
      <c r="X13" s="17">
        <v>0</v>
      </c>
      <c r="Y13" s="17">
        <v>5.1990359764549299E-2</v>
      </c>
      <c r="Z13" s="17">
        <v>0</v>
      </c>
      <c r="AA13" s="17">
        <v>0</v>
      </c>
      <c r="AB13" s="17"/>
      <c r="AC13" s="17">
        <v>1.64624383804087E-2</v>
      </c>
      <c r="AD13" s="17">
        <v>8.1080888220959497E-3</v>
      </c>
      <c r="AE13" s="17">
        <v>0</v>
      </c>
    </row>
    <row r="14" spans="2:31" x14ac:dyDescent="0.35">
      <c r="B14" s="18" t="s">
        <v>325</v>
      </c>
      <c r="C14" s="19">
        <v>3.7513888502071699E-2</v>
      </c>
      <c r="D14" s="19">
        <v>2.5806863893133799E-2</v>
      </c>
      <c r="E14" s="19">
        <v>4.8953145513701002E-2</v>
      </c>
      <c r="F14" s="19"/>
      <c r="G14" s="19">
        <v>6.4593136412207902E-2</v>
      </c>
      <c r="H14" s="19">
        <v>1.40527974586058E-2</v>
      </c>
      <c r="I14" s="19">
        <v>5.5870946495355803E-2</v>
      </c>
      <c r="J14" s="19">
        <v>4.39693005945202E-2</v>
      </c>
      <c r="K14" s="19">
        <v>3.2709494691691501E-2</v>
      </c>
      <c r="L14" s="19">
        <v>1.9462124251831799E-2</v>
      </c>
      <c r="M14" s="19"/>
      <c r="N14" s="19">
        <v>2.46259800852064E-2</v>
      </c>
      <c r="O14" s="19">
        <v>2.8967614819766299E-2</v>
      </c>
      <c r="P14" s="19">
        <v>3.3738111853547602E-2</v>
      </c>
      <c r="Q14" s="19">
        <v>6.8892736171583605E-2</v>
      </c>
      <c r="R14" s="19"/>
      <c r="S14" s="19">
        <v>2.0529965136346501E-2</v>
      </c>
      <c r="T14" s="19">
        <v>2.89875011704941E-2</v>
      </c>
      <c r="U14" s="19">
        <v>5.6866968709908601E-2</v>
      </c>
      <c r="V14" s="19"/>
      <c r="W14" s="19">
        <v>1.85527517450635E-2</v>
      </c>
      <c r="X14" s="19">
        <v>3.3201619063535297E-2</v>
      </c>
      <c r="Y14" s="19">
        <v>0</v>
      </c>
      <c r="Z14" s="19">
        <v>0</v>
      </c>
      <c r="AA14" s="19">
        <v>7.8158822468528899E-2</v>
      </c>
      <c r="AB14" s="19"/>
      <c r="AC14" s="19">
        <v>1.20444717399678E-2</v>
      </c>
      <c r="AD14" s="19">
        <v>2.7567663730414301E-2</v>
      </c>
      <c r="AE14" s="19">
        <v>0</v>
      </c>
    </row>
    <row r="15" spans="2:31" x14ac:dyDescent="0.35">
      <c r="B15" s="16"/>
    </row>
    <row r="16" spans="2:31" x14ac:dyDescent="0.35">
      <c r="B16" t="s">
        <v>61</v>
      </c>
    </row>
    <row r="17" spans="2:2" x14ac:dyDescent="0.35">
      <c r="B17" t="s">
        <v>62</v>
      </c>
    </row>
    <row r="19" spans="2:2" x14ac:dyDescent="0.35">
      <c r="B19"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E19"/>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377</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367</v>
      </c>
      <c r="C9" s="17">
        <v>0.260833943565843</v>
      </c>
      <c r="D9" s="17">
        <v>0.25761418780387701</v>
      </c>
      <c r="E9" s="17">
        <v>0.26179251177210899</v>
      </c>
      <c r="F9" s="17"/>
      <c r="G9" s="17">
        <v>0.31451833775522098</v>
      </c>
      <c r="H9" s="17">
        <v>0.348801634459321</v>
      </c>
      <c r="I9" s="17">
        <v>0.31676128394860698</v>
      </c>
      <c r="J9" s="17">
        <v>0.25552394520145999</v>
      </c>
      <c r="K9" s="17">
        <v>0.18908819715050801</v>
      </c>
      <c r="L9" s="17">
        <v>0.19219472953546099</v>
      </c>
      <c r="M9" s="17"/>
      <c r="N9" s="17">
        <v>0.27253191664189702</v>
      </c>
      <c r="O9" s="17">
        <v>0.248916175150906</v>
      </c>
      <c r="P9" s="17">
        <v>0.28057811772327002</v>
      </c>
      <c r="Q9" s="17">
        <v>0.23887011726329899</v>
      </c>
      <c r="R9" s="17"/>
      <c r="S9" s="17">
        <v>0.213031254757587</v>
      </c>
      <c r="T9" s="17">
        <v>0.268308807302227</v>
      </c>
      <c r="U9" s="17">
        <v>0.30379132427066402</v>
      </c>
      <c r="V9" s="17"/>
      <c r="W9" s="17">
        <v>0.20831702043238101</v>
      </c>
      <c r="X9" s="17">
        <v>0.34807488919866397</v>
      </c>
      <c r="Y9" s="17">
        <v>0.23436736625612001</v>
      </c>
      <c r="Z9" s="17">
        <v>0.21361077776611301</v>
      </c>
      <c r="AA9" s="17">
        <v>0.26517612664426299</v>
      </c>
      <c r="AB9" s="17"/>
      <c r="AC9" s="17">
        <v>0.246470944129356</v>
      </c>
      <c r="AD9" s="17">
        <v>0.32016847365634998</v>
      </c>
      <c r="AE9" s="17">
        <v>0.31417386505536199</v>
      </c>
    </row>
    <row r="10" spans="2:31" x14ac:dyDescent="0.35">
      <c r="B10" s="18" t="s">
        <v>368</v>
      </c>
      <c r="C10" s="17">
        <v>0.33457115255050501</v>
      </c>
      <c r="D10" s="17">
        <v>0.32741711642231502</v>
      </c>
      <c r="E10" s="17">
        <v>0.34118259379096799</v>
      </c>
      <c r="F10" s="17"/>
      <c r="G10" s="17">
        <v>0.32296568206103898</v>
      </c>
      <c r="H10" s="17">
        <v>0.39942597965371401</v>
      </c>
      <c r="I10" s="17">
        <v>0.34580218382394301</v>
      </c>
      <c r="J10" s="17">
        <v>0.26588430528519302</v>
      </c>
      <c r="K10" s="17">
        <v>0.32213686836461403</v>
      </c>
      <c r="L10" s="17">
        <v>0.344520234480927</v>
      </c>
      <c r="M10" s="17"/>
      <c r="N10" s="17">
        <v>0.36425781322979101</v>
      </c>
      <c r="O10" s="17">
        <v>0.30684074399204198</v>
      </c>
      <c r="P10" s="17">
        <v>0.394349950785918</v>
      </c>
      <c r="Q10" s="17">
        <v>0.28674673452609301</v>
      </c>
      <c r="R10" s="17"/>
      <c r="S10" s="17">
        <v>0.30997036171483899</v>
      </c>
      <c r="T10" s="17">
        <v>0.383765415434691</v>
      </c>
      <c r="U10" s="17">
        <v>0.29342653877373998</v>
      </c>
      <c r="V10" s="17"/>
      <c r="W10" s="17">
        <v>0.31728764592748898</v>
      </c>
      <c r="X10" s="17">
        <v>0.33763184503434501</v>
      </c>
      <c r="Y10" s="17">
        <v>0.42940847505853003</v>
      </c>
      <c r="Z10" s="17">
        <v>0.31769640183613701</v>
      </c>
      <c r="AA10" s="17">
        <v>0.32828808282344402</v>
      </c>
      <c r="AB10" s="17"/>
      <c r="AC10" s="17">
        <v>0.356512990112543</v>
      </c>
      <c r="AD10" s="17">
        <v>0.35152810243098698</v>
      </c>
      <c r="AE10" s="17">
        <v>0.40145634760124099</v>
      </c>
    </row>
    <row r="11" spans="2:31" x14ac:dyDescent="0.35">
      <c r="B11" s="18" t="s">
        <v>369</v>
      </c>
      <c r="C11" s="17">
        <v>0.27217400764963101</v>
      </c>
      <c r="D11" s="17">
        <v>0.29012623350182898</v>
      </c>
      <c r="E11" s="17">
        <v>0.25656502619511301</v>
      </c>
      <c r="F11" s="17"/>
      <c r="G11" s="17">
        <v>0.24528117065288599</v>
      </c>
      <c r="H11" s="17">
        <v>0.19556119605254099</v>
      </c>
      <c r="I11" s="17">
        <v>0.25363011248441703</v>
      </c>
      <c r="J11" s="17">
        <v>0.30751837456443198</v>
      </c>
      <c r="K11" s="17">
        <v>0.32956304428188898</v>
      </c>
      <c r="L11" s="17">
        <v>0.27908457212995702</v>
      </c>
      <c r="M11" s="17"/>
      <c r="N11" s="17">
        <v>0.243723576812271</v>
      </c>
      <c r="O11" s="17">
        <v>0.30191329717120602</v>
      </c>
      <c r="P11" s="17">
        <v>0.20843714342460501</v>
      </c>
      <c r="Q11" s="17">
        <v>0.32754358392597099</v>
      </c>
      <c r="R11" s="17"/>
      <c r="S11" s="17">
        <v>0.30345951723596798</v>
      </c>
      <c r="T11" s="17">
        <v>0.255338447862268</v>
      </c>
      <c r="U11" s="17">
        <v>0.25105468983109902</v>
      </c>
      <c r="V11" s="17"/>
      <c r="W11" s="17">
        <v>0.306412494595866</v>
      </c>
      <c r="X11" s="17">
        <v>0.24142148493198701</v>
      </c>
      <c r="Y11" s="17">
        <v>0.24258152960575199</v>
      </c>
      <c r="Z11" s="17">
        <v>0.35949458380502303</v>
      </c>
      <c r="AA11" s="17">
        <v>0.23537585268324701</v>
      </c>
      <c r="AB11" s="17"/>
      <c r="AC11" s="17">
        <v>0.28845411248737401</v>
      </c>
      <c r="AD11" s="17">
        <v>0.236617320233732</v>
      </c>
      <c r="AE11" s="17">
        <v>0.210669826225096</v>
      </c>
    </row>
    <row r="12" spans="2:31" x14ac:dyDescent="0.35">
      <c r="B12" s="18" t="s">
        <v>370</v>
      </c>
      <c r="C12" s="17">
        <v>5.0814999482144699E-2</v>
      </c>
      <c r="D12" s="17">
        <v>5.2017144593128901E-2</v>
      </c>
      <c r="E12" s="17">
        <v>4.9960797972756099E-2</v>
      </c>
      <c r="F12" s="17"/>
      <c r="G12" s="17">
        <v>2.0345104912541899E-2</v>
      </c>
      <c r="H12" s="17">
        <v>2.8105594917211599E-2</v>
      </c>
      <c r="I12" s="17">
        <v>1.2429037038544999E-2</v>
      </c>
      <c r="J12" s="17">
        <v>7.6262444612636801E-2</v>
      </c>
      <c r="K12" s="17">
        <v>5.9495208977405803E-2</v>
      </c>
      <c r="L12" s="17">
        <v>9.4782004457268296E-2</v>
      </c>
      <c r="M12" s="17"/>
      <c r="N12" s="17">
        <v>5.9926262893515797E-2</v>
      </c>
      <c r="O12" s="17">
        <v>6.5987369977971694E-2</v>
      </c>
      <c r="P12" s="17">
        <v>3.7860563548090601E-2</v>
      </c>
      <c r="Q12" s="17">
        <v>2.5143177037403298E-2</v>
      </c>
      <c r="R12" s="17"/>
      <c r="S12" s="17">
        <v>7.3474658285553898E-2</v>
      </c>
      <c r="T12" s="17">
        <v>3.3412817730203097E-2</v>
      </c>
      <c r="U12" s="17">
        <v>6.1263441012642299E-2</v>
      </c>
      <c r="V12" s="17"/>
      <c r="W12" s="17">
        <v>7.0409621309639597E-2</v>
      </c>
      <c r="X12" s="17">
        <v>3.5367288646003602E-2</v>
      </c>
      <c r="Y12" s="17">
        <v>5.7752108574832803E-2</v>
      </c>
      <c r="Z12" s="17">
        <v>0</v>
      </c>
      <c r="AA12" s="17">
        <v>7.3051656493331493E-2</v>
      </c>
      <c r="AB12" s="17"/>
      <c r="AC12" s="17">
        <v>3.44749682591056E-2</v>
      </c>
      <c r="AD12" s="17">
        <v>3.6782036111712699E-2</v>
      </c>
      <c r="AE12" s="17">
        <v>7.3699961118301099E-2</v>
      </c>
    </row>
    <row r="13" spans="2:31" x14ac:dyDescent="0.35">
      <c r="B13" s="18" t="s">
        <v>371</v>
      </c>
      <c r="C13" s="17">
        <v>4.2393814769411703E-2</v>
      </c>
      <c r="D13" s="17">
        <v>4.3021650647449297E-2</v>
      </c>
      <c r="E13" s="17">
        <v>4.2040635865872901E-2</v>
      </c>
      <c r="F13" s="17"/>
      <c r="G13" s="17">
        <v>3.4714478178302699E-2</v>
      </c>
      <c r="H13" s="17">
        <v>0</v>
      </c>
      <c r="I13" s="17">
        <v>2.7935473247677901E-2</v>
      </c>
      <c r="J13" s="17">
        <v>4.2735002537577602E-2</v>
      </c>
      <c r="K13" s="17">
        <v>7.1428571428571397E-2</v>
      </c>
      <c r="L13" s="17">
        <v>5.9331348841825601E-2</v>
      </c>
      <c r="M13" s="17"/>
      <c r="N13" s="17">
        <v>2.8186513368865799E-2</v>
      </c>
      <c r="O13" s="17">
        <v>4.7812836465875502E-2</v>
      </c>
      <c r="P13" s="17">
        <v>4.37875927440389E-2</v>
      </c>
      <c r="Q13" s="17">
        <v>5.6012880598370098E-2</v>
      </c>
      <c r="R13" s="17"/>
      <c r="S13" s="17">
        <v>7.6976882770322705E-2</v>
      </c>
      <c r="T13" s="17">
        <v>2.6638607517690701E-2</v>
      </c>
      <c r="U13" s="17">
        <v>3.0051047340939298E-2</v>
      </c>
      <c r="V13" s="17"/>
      <c r="W13" s="17">
        <v>7.3902855123524E-2</v>
      </c>
      <c r="X13" s="17">
        <v>9.8900384446595907E-3</v>
      </c>
      <c r="Y13" s="17">
        <v>1.9790681244979801E-2</v>
      </c>
      <c r="Z13" s="17">
        <v>0.109198236592727</v>
      </c>
      <c r="AA13" s="17">
        <v>2.57306963128059E-2</v>
      </c>
      <c r="AB13" s="17"/>
      <c r="AC13" s="17">
        <v>5.7201959986724199E-2</v>
      </c>
      <c r="AD13" s="17">
        <v>1.2799389452070599E-2</v>
      </c>
      <c r="AE13" s="17">
        <v>0</v>
      </c>
    </row>
    <row r="14" spans="2:31" x14ac:dyDescent="0.35">
      <c r="B14" s="18" t="s">
        <v>325</v>
      </c>
      <c r="C14" s="19">
        <v>3.9212081982464099E-2</v>
      </c>
      <c r="D14" s="19">
        <v>2.9803667031399798E-2</v>
      </c>
      <c r="E14" s="19">
        <v>4.8458434403180803E-2</v>
      </c>
      <c r="F14" s="19"/>
      <c r="G14" s="19">
        <v>6.2175226440009099E-2</v>
      </c>
      <c r="H14" s="19">
        <v>2.8105594917211599E-2</v>
      </c>
      <c r="I14" s="19">
        <v>4.3441909456810798E-2</v>
      </c>
      <c r="J14" s="19">
        <v>5.2075927798700399E-2</v>
      </c>
      <c r="K14" s="19">
        <v>2.82881097970114E-2</v>
      </c>
      <c r="L14" s="19">
        <v>3.0087110554561199E-2</v>
      </c>
      <c r="M14" s="19"/>
      <c r="N14" s="19">
        <v>3.1373917053659203E-2</v>
      </c>
      <c r="O14" s="19">
        <v>2.85295772419989E-2</v>
      </c>
      <c r="P14" s="19">
        <v>3.4986631774077598E-2</v>
      </c>
      <c r="Q14" s="19">
        <v>6.5683506648863896E-2</v>
      </c>
      <c r="R14" s="19"/>
      <c r="S14" s="19">
        <v>2.3087325235729001E-2</v>
      </c>
      <c r="T14" s="19">
        <v>3.2535904152920202E-2</v>
      </c>
      <c r="U14" s="19">
        <v>6.0412958770915098E-2</v>
      </c>
      <c r="V14" s="19"/>
      <c r="W14" s="19">
        <v>2.3670362611100001E-2</v>
      </c>
      <c r="X14" s="19">
        <v>2.7614453744340298E-2</v>
      </c>
      <c r="Y14" s="19">
        <v>1.6099839259784799E-2</v>
      </c>
      <c r="Z14" s="19">
        <v>0</v>
      </c>
      <c r="AA14" s="19">
        <v>7.2377585042908199E-2</v>
      </c>
      <c r="AB14" s="19"/>
      <c r="AC14" s="19">
        <v>1.6885025024896201E-2</v>
      </c>
      <c r="AD14" s="19">
        <v>4.2104678115147801E-2</v>
      </c>
      <c r="AE14" s="19">
        <v>0</v>
      </c>
    </row>
    <row r="15" spans="2:31" x14ac:dyDescent="0.35">
      <c r="B15" s="16"/>
    </row>
    <row r="16" spans="2:31" x14ac:dyDescent="0.35">
      <c r="B16" t="s">
        <v>61</v>
      </c>
    </row>
    <row r="17" spans="2:2" x14ac:dyDescent="0.35">
      <c r="B17" t="s">
        <v>62</v>
      </c>
    </row>
    <row r="19" spans="2:2" x14ac:dyDescent="0.35">
      <c r="B19"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E19"/>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378</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367</v>
      </c>
      <c r="C9" s="17">
        <v>0.297016970807639</v>
      </c>
      <c r="D9" s="17">
        <v>0.31073444862250599</v>
      </c>
      <c r="E9" s="17">
        <v>0.28388631086532001</v>
      </c>
      <c r="F9" s="17"/>
      <c r="G9" s="17">
        <v>0.26918409724001002</v>
      </c>
      <c r="H9" s="17">
        <v>0.36017376464216</v>
      </c>
      <c r="I9" s="17">
        <v>0.376934496598402</v>
      </c>
      <c r="J9" s="17">
        <v>0.29015232053485801</v>
      </c>
      <c r="K9" s="17">
        <v>0.24557861510532</v>
      </c>
      <c r="L9" s="17">
        <v>0.25857536797276098</v>
      </c>
      <c r="M9" s="17"/>
      <c r="N9" s="17">
        <v>0.335777327636676</v>
      </c>
      <c r="O9" s="17">
        <v>0.25637163854067202</v>
      </c>
      <c r="P9" s="17">
        <v>0.30317534625180298</v>
      </c>
      <c r="Q9" s="17">
        <v>0.27766457591622901</v>
      </c>
      <c r="R9" s="17"/>
      <c r="S9" s="17">
        <v>0.29071819550490802</v>
      </c>
      <c r="T9" s="17">
        <v>0.31386880929984301</v>
      </c>
      <c r="U9" s="17">
        <v>0.26709193951923299</v>
      </c>
      <c r="V9" s="17"/>
      <c r="W9" s="17">
        <v>0.28912082843110098</v>
      </c>
      <c r="X9" s="17">
        <v>0.370559145067762</v>
      </c>
      <c r="Y9" s="17">
        <v>0.21069456664067099</v>
      </c>
      <c r="Z9" s="17">
        <v>0.62702993191576695</v>
      </c>
      <c r="AA9" s="17">
        <v>0.29394216627524899</v>
      </c>
      <c r="AB9" s="17"/>
      <c r="AC9" s="17">
        <v>0.324660233051629</v>
      </c>
      <c r="AD9" s="17">
        <v>0.36876062116279401</v>
      </c>
      <c r="AE9" s="17">
        <v>0.24575260307983501</v>
      </c>
    </row>
    <row r="10" spans="2:31" x14ac:dyDescent="0.35">
      <c r="B10" s="18" t="s">
        <v>368</v>
      </c>
      <c r="C10" s="17">
        <v>0.40353960045870702</v>
      </c>
      <c r="D10" s="17">
        <v>0.37804751912024998</v>
      </c>
      <c r="E10" s="17">
        <v>0.42619910600510003</v>
      </c>
      <c r="F10" s="17"/>
      <c r="G10" s="17">
        <v>0.39462075913557298</v>
      </c>
      <c r="H10" s="17">
        <v>0.37534138565015301</v>
      </c>
      <c r="I10" s="17">
        <v>0.36943539091718097</v>
      </c>
      <c r="J10" s="17">
        <v>0.37677512523122703</v>
      </c>
      <c r="K10" s="17">
        <v>0.416638066120263</v>
      </c>
      <c r="L10" s="17">
        <v>0.46065431536268803</v>
      </c>
      <c r="M10" s="17"/>
      <c r="N10" s="17">
        <v>0.39655434704095899</v>
      </c>
      <c r="O10" s="17">
        <v>0.45783025668237698</v>
      </c>
      <c r="P10" s="17">
        <v>0.390733283476485</v>
      </c>
      <c r="Q10" s="17">
        <v>0.36361792070147497</v>
      </c>
      <c r="R10" s="17"/>
      <c r="S10" s="17">
        <v>0.36572001480989302</v>
      </c>
      <c r="T10" s="17">
        <v>0.44571588707271698</v>
      </c>
      <c r="U10" s="17">
        <v>0.37195321518507801</v>
      </c>
      <c r="V10" s="17"/>
      <c r="W10" s="17">
        <v>0.38091488606047802</v>
      </c>
      <c r="X10" s="17">
        <v>0.399196660666567</v>
      </c>
      <c r="Y10" s="17">
        <v>0.53491067429866501</v>
      </c>
      <c r="Z10" s="17">
        <v>0</v>
      </c>
      <c r="AA10" s="17">
        <v>0.39872881723895598</v>
      </c>
      <c r="AB10" s="17"/>
      <c r="AC10" s="17">
        <v>0.36350432345308298</v>
      </c>
      <c r="AD10" s="17">
        <v>0.37712283095197802</v>
      </c>
      <c r="AE10" s="17">
        <v>0.62550598374546995</v>
      </c>
    </row>
    <row r="11" spans="2:31" x14ac:dyDescent="0.35">
      <c r="B11" s="18" t="s">
        <v>369</v>
      </c>
      <c r="C11" s="17">
        <v>0.23242114074161699</v>
      </c>
      <c r="D11" s="17">
        <v>0.25029396533270498</v>
      </c>
      <c r="E11" s="17">
        <v>0.216655229798139</v>
      </c>
      <c r="F11" s="17"/>
      <c r="G11" s="17">
        <v>0.202173050855603</v>
      </c>
      <c r="H11" s="17">
        <v>0.18987513096112099</v>
      </c>
      <c r="I11" s="17">
        <v>0.16773227984226</v>
      </c>
      <c r="J11" s="17">
        <v>0.25557581156433601</v>
      </c>
      <c r="K11" s="17">
        <v>0.307284516530066</v>
      </c>
      <c r="L11" s="17">
        <v>0.25068320610998901</v>
      </c>
      <c r="M11" s="17"/>
      <c r="N11" s="17">
        <v>0.21369364348229</v>
      </c>
      <c r="O11" s="17">
        <v>0.23061997458032599</v>
      </c>
      <c r="P11" s="17">
        <v>0.22009126369190399</v>
      </c>
      <c r="Q11" s="17">
        <v>0.27509556670281199</v>
      </c>
      <c r="R11" s="17"/>
      <c r="S11" s="17">
        <v>0.30959943474488599</v>
      </c>
      <c r="T11" s="17">
        <v>0.17748859710397499</v>
      </c>
      <c r="U11" s="17">
        <v>0.25221364387169998</v>
      </c>
      <c r="V11" s="17"/>
      <c r="W11" s="17">
        <v>0.285692738121545</v>
      </c>
      <c r="X11" s="17">
        <v>0.183871757660273</v>
      </c>
      <c r="Y11" s="17">
        <v>0.153105107827924</v>
      </c>
      <c r="Z11" s="17">
        <v>0.26377183149150601</v>
      </c>
      <c r="AA11" s="17">
        <v>0.199565489887991</v>
      </c>
      <c r="AB11" s="17"/>
      <c r="AC11" s="17">
        <v>0.26747932770899802</v>
      </c>
      <c r="AD11" s="17">
        <v>0.191045612464464</v>
      </c>
      <c r="AE11" s="17">
        <v>6.6619615343078406E-2</v>
      </c>
    </row>
    <row r="12" spans="2:31" x14ac:dyDescent="0.35">
      <c r="B12" s="18" t="s">
        <v>370</v>
      </c>
      <c r="C12" s="17">
        <v>2.4048632546116101E-2</v>
      </c>
      <c r="D12" s="17">
        <v>2.9929458046172301E-2</v>
      </c>
      <c r="E12" s="17">
        <v>1.8553746185223999E-2</v>
      </c>
      <c r="F12" s="17"/>
      <c r="G12" s="17">
        <v>7.1846866328804104E-2</v>
      </c>
      <c r="H12" s="17">
        <v>6.0556921287959302E-2</v>
      </c>
      <c r="I12" s="17">
        <v>1.2429037038544999E-2</v>
      </c>
      <c r="J12" s="17">
        <v>1.9649418981979399E-2</v>
      </c>
      <c r="K12" s="17">
        <v>5.2154834699342702E-3</v>
      </c>
      <c r="L12" s="17">
        <v>0</v>
      </c>
      <c r="M12" s="17"/>
      <c r="N12" s="17">
        <v>2.10197665286804E-2</v>
      </c>
      <c r="O12" s="17">
        <v>1.5988119307340599E-2</v>
      </c>
      <c r="P12" s="17">
        <v>5.2261994726260301E-2</v>
      </c>
      <c r="Q12" s="17">
        <v>1.83666735405832E-2</v>
      </c>
      <c r="R12" s="17"/>
      <c r="S12" s="17">
        <v>9.5394990535079705E-3</v>
      </c>
      <c r="T12" s="17">
        <v>2.5055687402427699E-2</v>
      </c>
      <c r="U12" s="17">
        <v>4.5807679238886803E-2</v>
      </c>
      <c r="V12" s="17"/>
      <c r="W12" s="17">
        <v>1.6150096871554699E-2</v>
      </c>
      <c r="X12" s="17">
        <v>1.5806391531624699E-2</v>
      </c>
      <c r="Y12" s="17">
        <v>6.9089972713170106E-2</v>
      </c>
      <c r="Z12" s="17">
        <v>0.109198236592727</v>
      </c>
      <c r="AA12" s="17">
        <v>2.5897011225294898E-2</v>
      </c>
      <c r="AB12" s="17"/>
      <c r="AC12" s="17">
        <v>1.0159743030186101E-2</v>
      </c>
      <c r="AD12" s="17">
        <v>2.6533132559967799E-2</v>
      </c>
      <c r="AE12" s="17">
        <v>6.2121797831616803E-2</v>
      </c>
    </row>
    <row r="13" spans="2:31" x14ac:dyDescent="0.35">
      <c r="B13" s="18" t="s">
        <v>371</v>
      </c>
      <c r="C13" s="17">
        <v>6.8739652475266104E-3</v>
      </c>
      <c r="D13" s="17">
        <v>5.4416511014313898E-3</v>
      </c>
      <c r="E13" s="17">
        <v>8.2869088773702693E-3</v>
      </c>
      <c r="F13" s="17"/>
      <c r="G13" s="17">
        <v>5.9757316467810399E-3</v>
      </c>
      <c r="H13" s="17">
        <v>0</v>
      </c>
      <c r="I13" s="17">
        <v>1.75978491082559E-2</v>
      </c>
      <c r="J13" s="17">
        <v>5.7713958888995498E-3</v>
      </c>
      <c r="K13" s="17">
        <v>3.71308795863716E-3</v>
      </c>
      <c r="L13" s="17">
        <v>6.2064173281783097E-3</v>
      </c>
      <c r="M13" s="17"/>
      <c r="N13" s="17">
        <v>7.3779840053190601E-3</v>
      </c>
      <c r="O13" s="17">
        <v>8.7691583380023301E-3</v>
      </c>
      <c r="P13" s="17">
        <v>0</v>
      </c>
      <c r="Q13" s="17">
        <v>6.0172147456685303E-3</v>
      </c>
      <c r="R13" s="17"/>
      <c r="S13" s="17">
        <v>8.8868540552939496E-3</v>
      </c>
      <c r="T13" s="17">
        <v>5.61683688347664E-3</v>
      </c>
      <c r="U13" s="17">
        <v>0</v>
      </c>
      <c r="V13" s="17"/>
      <c r="W13" s="17">
        <v>1.43374606040912E-2</v>
      </c>
      <c r="X13" s="17">
        <v>0</v>
      </c>
      <c r="Y13" s="17">
        <v>1.6099839259784799E-2</v>
      </c>
      <c r="Z13" s="17">
        <v>0</v>
      </c>
      <c r="AA13" s="17">
        <v>0</v>
      </c>
      <c r="AB13" s="17"/>
      <c r="AC13" s="17">
        <v>2.2151901016135098E-2</v>
      </c>
      <c r="AD13" s="17">
        <v>0</v>
      </c>
      <c r="AE13" s="17">
        <v>0</v>
      </c>
    </row>
    <row r="14" spans="2:31" x14ac:dyDescent="0.35">
      <c r="B14" s="18" t="s">
        <v>325</v>
      </c>
      <c r="C14" s="19">
        <v>3.6099690198393597E-2</v>
      </c>
      <c r="D14" s="19">
        <v>2.5552957776935298E-2</v>
      </c>
      <c r="E14" s="19">
        <v>4.6418698268846502E-2</v>
      </c>
      <c r="F14" s="19"/>
      <c r="G14" s="19">
        <v>5.6199494793228097E-2</v>
      </c>
      <c r="H14" s="19">
        <v>1.40527974586058E-2</v>
      </c>
      <c r="I14" s="19">
        <v>5.5870946495355803E-2</v>
      </c>
      <c r="J14" s="19">
        <v>5.2075927798700399E-2</v>
      </c>
      <c r="K14" s="19">
        <v>2.1570230815779998E-2</v>
      </c>
      <c r="L14" s="19">
        <v>2.38806932263829E-2</v>
      </c>
      <c r="M14" s="19"/>
      <c r="N14" s="19">
        <v>2.5576931306075301E-2</v>
      </c>
      <c r="O14" s="19">
        <v>3.0420852551281099E-2</v>
      </c>
      <c r="P14" s="19">
        <v>3.3738111853547602E-2</v>
      </c>
      <c r="Q14" s="19">
        <v>5.9238048393231997E-2</v>
      </c>
      <c r="R14" s="19"/>
      <c r="S14" s="19">
        <v>1.5536001831511499E-2</v>
      </c>
      <c r="T14" s="19">
        <v>3.2254182237561602E-2</v>
      </c>
      <c r="U14" s="19">
        <v>6.2933522185101301E-2</v>
      </c>
      <c r="V14" s="19"/>
      <c r="W14" s="19">
        <v>1.37839899112295E-2</v>
      </c>
      <c r="X14" s="19">
        <v>3.0566045073773199E-2</v>
      </c>
      <c r="Y14" s="19">
        <v>1.6099839259784799E-2</v>
      </c>
      <c r="Z14" s="19">
        <v>0</v>
      </c>
      <c r="AA14" s="19">
        <v>8.1866515372509704E-2</v>
      </c>
      <c r="AB14" s="19"/>
      <c r="AC14" s="19">
        <v>1.20444717399678E-2</v>
      </c>
      <c r="AD14" s="19">
        <v>3.6537802860795499E-2</v>
      </c>
      <c r="AE14" s="19">
        <v>0</v>
      </c>
    </row>
    <row r="15" spans="2:31" x14ac:dyDescent="0.35">
      <c r="B15" s="16"/>
    </row>
    <row r="16" spans="2:31" x14ac:dyDescent="0.35">
      <c r="B16" t="s">
        <v>61</v>
      </c>
    </row>
    <row r="17" spans="2:2" x14ac:dyDescent="0.35">
      <c r="B17" t="s">
        <v>62</v>
      </c>
    </row>
    <row r="19" spans="2:2" x14ac:dyDescent="0.35">
      <c r="B19"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E19"/>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379</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367</v>
      </c>
      <c r="C9" s="17">
        <v>0.32060556356807302</v>
      </c>
      <c r="D9" s="17">
        <v>0.33949968443640399</v>
      </c>
      <c r="E9" s="17">
        <v>0.30072179715845498</v>
      </c>
      <c r="F9" s="17"/>
      <c r="G9" s="17">
        <v>0.29659114281487797</v>
      </c>
      <c r="H9" s="17">
        <v>0.33759186954642501</v>
      </c>
      <c r="I9" s="17">
        <v>0.40388398357461402</v>
      </c>
      <c r="J9" s="17">
        <v>0.29702464968209502</v>
      </c>
      <c r="K9" s="17">
        <v>0.30215483469934301</v>
      </c>
      <c r="L9" s="17">
        <v>0.285188885639102</v>
      </c>
      <c r="M9" s="17"/>
      <c r="N9" s="17">
        <v>0.35312686303199797</v>
      </c>
      <c r="O9" s="17">
        <v>0.28495108432687399</v>
      </c>
      <c r="P9" s="17">
        <v>0.32051857099823999</v>
      </c>
      <c r="Q9" s="17">
        <v>0.30659303124269699</v>
      </c>
      <c r="R9" s="17"/>
      <c r="S9" s="17">
        <v>0.27432829412034998</v>
      </c>
      <c r="T9" s="17">
        <v>0.37951433948122199</v>
      </c>
      <c r="U9" s="17">
        <v>0.29089409897039498</v>
      </c>
      <c r="V9" s="17"/>
      <c r="W9" s="17">
        <v>0.267080192463727</v>
      </c>
      <c r="X9" s="17">
        <v>0.41186872869889901</v>
      </c>
      <c r="Y9" s="17">
        <v>0.42755772422808702</v>
      </c>
      <c r="Z9" s="17">
        <v>0.46180993876107901</v>
      </c>
      <c r="AA9" s="17">
        <v>0.290843279216074</v>
      </c>
      <c r="AB9" s="17"/>
      <c r="AC9" s="17">
        <v>0.27053349030802798</v>
      </c>
      <c r="AD9" s="17">
        <v>0.39528962183838501</v>
      </c>
      <c r="AE9" s="17">
        <v>0.49589950257177501</v>
      </c>
    </row>
    <row r="10" spans="2:31" x14ac:dyDescent="0.35">
      <c r="B10" s="18" t="s">
        <v>368</v>
      </c>
      <c r="C10" s="17">
        <v>0.418917919086569</v>
      </c>
      <c r="D10" s="17">
        <v>0.38103319770192701</v>
      </c>
      <c r="E10" s="17">
        <v>0.45547435551621401</v>
      </c>
      <c r="F10" s="17"/>
      <c r="G10" s="17">
        <v>0.39595246009222701</v>
      </c>
      <c r="H10" s="17">
        <v>0.402106646929481</v>
      </c>
      <c r="I10" s="17">
        <v>0.41706012617223798</v>
      </c>
      <c r="J10" s="17">
        <v>0.44973477006884899</v>
      </c>
      <c r="K10" s="17">
        <v>0.394273736729229</v>
      </c>
      <c r="L10" s="17">
        <v>0.450770097508222</v>
      </c>
      <c r="M10" s="17"/>
      <c r="N10" s="17">
        <v>0.42870296508495698</v>
      </c>
      <c r="O10" s="17">
        <v>0.41103608018495902</v>
      </c>
      <c r="P10" s="17">
        <v>0.46615118469360201</v>
      </c>
      <c r="Q10" s="17">
        <v>0.386663191989912</v>
      </c>
      <c r="R10" s="17"/>
      <c r="S10" s="17">
        <v>0.43481835370043198</v>
      </c>
      <c r="T10" s="17">
        <v>0.39445676599997798</v>
      </c>
      <c r="U10" s="17">
        <v>0.43617478701745399</v>
      </c>
      <c r="V10" s="17"/>
      <c r="W10" s="17">
        <v>0.42794223066261</v>
      </c>
      <c r="X10" s="17">
        <v>0.39143262273995599</v>
      </c>
      <c r="Y10" s="17">
        <v>0.36233674703058699</v>
      </c>
      <c r="Z10" s="17">
        <v>0.19291905202697299</v>
      </c>
      <c r="AA10" s="17">
        <v>0.445266704121907</v>
      </c>
      <c r="AB10" s="17"/>
      <c r="AC10" s="17">
        <v>0.45119643631607897</v>
      </c>
      <c r="AD10" s="17">
        <v>0.39328653118721402</v>
      </c>
      <c r="AE10" s="17">
        <v>0.30901563288773998</v>
      </c>
    </row>
    <row r="11" spans="2:31" x14ac:dyDescent="0.35">
      <c r="B11" s="18" t="s">
        <v>369</v>
      </c>
      <c r="C11" s="17">
        <v>0.195994090401273</v>
      </c>
      <c r="D11" s="17">
        <v>0.226975793451625</v>
      </c>
      <c r="E11" s="17">
        <v>0.16745183487225801</v>
      </c>
      <c r="F11" s="17"/>
      <c r="G11" s="17">
        <v>0.20459096082780201</v>
      </c>
      <c r="H11" s="17">
        <v>0.19556119605254099</v>
      </c>
      <c r="I11" s="17">
        <v>0.125276356656915</v>
      </c>
      <c r="J11" s="17">
        <v>0.17574383757947601</v>
      </c>
      <c r="K11" s="17">
        <v>0.255215483469934</v>
      </c>
      <c r="L11" s="17">
        <v>0.20828536471810499</v>
      </c>
      <c r="M11" s="17"/>
      <c r="N11" s="17">
        <v>0.16240917706478999</v>
      </c>
      <c r="O11" s="17">
        <v>0.250923453370961</v>
      </c>
      <c r="P11" s="17">
        <v>0.145469907103393</v>
      </c>
      <c r="Q11" s="17">
        <v>0.221307019629496</v>
      </c>
      <c r="R11" s="17"/>
      <c r="S11" s="17">
        <v>0.23657841272692301</v>
      </c>
      <c r="T11" s="17">
        <v>0.17268901544168</v>
      </c>
      <c r="U11" s="17">
        <v>0.208300374726334</v>
      </c>
      <c r="V11" s="17"/>
      <c r="W11" s="17">
        <v>0.25245703901906602</v>
      </c>
      <c r="X11" s="17">
        <v>0.161513496037856</v>
      </c>
      <c r="Y11" s="17">
        <v>0.121656971078011</v>
      </c>
      <c r="Z11" s="17">
        <v>0.34527100921194798</v>
      </c>
      <c r="AA11" s="17">
        <v>0.17549396831465799</v>
      </c>
      <c r="AB11" s="17"/>
      <c r="AC11" s="17">
        <v>0.21414350789734299</v>
      </c>
      <c r="AD11" s="17">
        <v>0.16264171283758999</v>
      </c>
      <c r="AE11" s="17">
        <v>0.151635580548523</v>
      </c>
    </row>
    <row r="12" spans="2:31" x14ac:dyDescent="0.35">
      <c r="B12" s="18" t="s">
        <v>370</v>
      </c>
      <c r="C12" s="17">
        <v>1.7797560138939201E-2</v>
      </c>
      <c r="D12" s="17">
        <v>2.0547442974664001E-2</v>
      </c>
      <c r="E12" s="17">
        <v>1.5266551763419201E-2</v>
      </c>
      <c r="F12" s="17"/>
      <c r="G12" s="17">
        <v>3.4714478178302699E-2</v>
      </c>
      <c r="H12" s="17">
        <v>2.6765261279328201E-2</v>
      </c>
      <c r="I12" s="17">
        <v>1.75978491082559E-2</v>
      </c>
      <c r="J12" s="17">
        <v>1.3878023093079801E-2</v>
      </c>
      <c r="K12" s="17">
        <v>3.71308795863716E-3</v>
      </c>
      <c r="L12" s="17">
        <v>1.68314036309078E-2</v>
      </c>
      <c r="M12" s="17"/>
      <c r="N12" s="17">
        <v>1.6734570590792801E-2</v>
      </c>
      <c r="O12" s="17">
        <v>1.04850590044337E-2</v>
      </c>
      <c r="P12" s="17">
        <v>3.2368527329531403E-2</v>
      </c>
      <c r="Q12" s="17">
        <v>1.81174170504626E-2</v>
      </c>
      <c r="R12" s="17"/>
      <c r="S12" s="17">
        <v>1.5712490732752299E-2</v>
      </c>
      <c r="T12" s="17">
        <v>1.8364808443726201E-2</v>
      </c>
      <c r="U12" s="17">
        <v>1.38303240511016E-2</v>
      </c>
      <c r="V12" s="17"/>
      <c r="W12" s="17">
        <v>1.43374606040912E-2</v>
      </c>
      <c r="X12" s="17">
        <v>9.6541809943856607E-3</v>
      </c>
      <c r="Y12" s="17">
        <v>4.2159190115378303E-2</v>
      </c>
      <c r="Z12" s="17">
        <v>0</v>
      </c>
      <c r="AA12" s="17">
        <v>1.5282775703104301E-2</v>
      </c>
      <c r="AB12" s="17"/>
      <c r="AC12" s="17">
        <v>2.1302991665337102E-2</v>
      </c>
      <c r="AD12" s="17">
        <v>2.2707628487600499E-2</v>
      </c>
      <c r="AE12" s="17">
        <v>2.5264814883592401E-2</v>
      </c>
    </row>
    <row r="13" spans="2:31" x14ac:dyDescent="0.35">
      <c r="B13" s="18" t="s">
        <v>371</v>
      </c>
      <c r="C13" s="17">
        <v>1.12750309739033E-2</v>
      </c>
      <c r="D13" s="17">
        <v>9.1266089859083806E-3</v>
      </c>
      <c r="E13" s="17">
        <v>1.34000504973597E-2</v>
      </c>
      <c r="F13" s="17"/>
      <c r="G13" s="17">
        <v>1.7927194940343099E-2</v>
      </c>
      <c r="H13" s="17">
        <v>1.40527974586058E-2</v>
      </c>
      <c r="I13" s="17">
        <v>0</v>
      </c>
      <c r="J13" s="17">
        <v>1.3878023093079801E-2</v>
      </c>
      <c r="K13" s="17">
        <v>1.41440548985057E-2</v>
      </c>
      <c r="L13" s="17">
        <v>1.0624986302729501E-2</v>
      </c>
      <c r="M13" s="17"/>
      <c r="N13" s="17">
        <v>1.0398658010840301E-2</v>
      </c>
      <c r="O13" s="17">
        <v>1.0845655867786901E-2</v>
      </c>
      <c r="P13" s="17">
        <v>0</v>
      </c>
      <c r="Q13" s="17">
        <v>1.8897475803646101E-2</v>
      </c>
      <c r="R13" s="17"/>
      <c r="S13" s="17">
        <v>1.5014379581077699E-2</v>
      </c>
      <c r="T13" s="17">
        <v>6.4242652981661499E-3</v>
      </c>
      <c r="U13" s="17">
        <v>0</v>
      </c>
      <c r="V13" s="17"/>
      <c r="W13" s="17">
        <v>1.6165935444016899E-2</v>
      </c>
      <c r="X13" s="17">
        <v>3.3747945841083602E-3</v>
      </c>
      <c r="Y13" s="17">
        <v>3.0189528288151499E-2</v>
      </c>
      <c r="Z13" s="17">
        <v>0</v>
      </c>
      <c r="AA13" s="17">
        <v>7.3665203159696997E-3</v>
      </c>
      <c r="AB13" s="17"/>
      <c r="AC13" s="17">
        <v>2.06719451650288E-2</v>
      </c>
      <c r="AD13" s="17">
        <v>2.4679630802776301E-3</v>
      </c>
      <c r="AE13" s="17">
        <v>1.81844691083697E-2</v>
      </c>
    </row>
    <row r="14" spans="2:31" x14ac:dyDescent="0.35">
      <c r="B14" s="18" t="s">
        <v>325</v>
      </c>
      <c r="C14" s="19">
        <v>3.5409835831242097E-2</v>
      </c>
      <c r="D14" s="19">
        <v>2.2817272449471699E-2</v>
      </c>
      <c r="E14" s="19">
        <v>4.7685410192293103E-2</v>
      </c>
      <c r="F14" s="19"/>
      <c r="G14" s="19">
        <v>5.0223763146446998E-2</v>
      </c>
      <c r="H14" s="19">
        <v>2.39222287336185E-2</v>
      </c>
      <c r="I14" s="19">
        <v>3.6181684487976797E-2</v>
      </c>
      <c r="J14" s="19">
        <v>4.9740696483419701E-2</v>
      </c>
      <c r="K14" s="19">
        <v>3.0498802244351499E-2</v>
      </c>
      <c r="L14" s="19">
        <v>2.8299262200934101E-2</v>
      </c>
      <c r="M14" s="19"/>
      <c r="N14" s="19">
        <v>2.86277662166214E-2</v>
      </c>
      <c r="O14" s="19">
        <v>3.1758667244985099E-2</v>
      </c>
      <c r="P14" s="19">
        <v>3.54918098752336E-2</v>
      </c>
      <c r="Q14" s="19">
        <v>4.8421864283786697E-2</v>
      </c>
      <c r="R14" s="19"/>
      <c r="S14" s="19">
        <v>2.3548069138465098E-2</v>
      </c>
      <c r="T14" s="19">
        <v>2.8550805335227001E-2</v>
      </c>
      <c r="U14" s="19">
        <v>5.0800415234715998E-2</v>
      </c>
      <c r="V14" s="19"/>
      <c r="W14" s="19">
        <v>2.2017141806488599E-2</v>
      </c>
      <c r="X14" s="19">
        <v>2.2156176944796001E-2</v>
      </c>
      <c r="Y14" s="19">
        <v>1.6099839259784799E-2</v>
      </c>
      <c r="Z14" s="19">
        <v>0</v>
      </c>
      <c r="AA14" s="19">
        <v>6.5746752328287805E-2</v>
      </c>
      <c r="AB14" s="19"/>
      <c r="AC14" s="19">
        <v>2.2151628648183899E-2</v>
      </c>
      <c r="AD14" s="19">
        <v>2.3606542568932201E-2</v>
      </c>
      <c r="AE14" s="19">
        <v>0</v>
      </c>
    </row>
    <row r="15" spans="2:31" x14ac:dyDescent="0.35">
      <c r="B15" s="16"/>
    </row>
    <row r="16" spans="2:31" x14ac:dyDescent="0.35">
      <c r="B16" t="s">
        <v>61</v>
      </c>
    </row>
    <row r="17" spans="2:2" x14ac:dyDescent="0.35">
      <c r="B17" t="s">
        <v>62</v>
      </c>
    </row>
    <row r="19" spans="2:2" x14ac:dyDescent="0.35">
      <c r="B19"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E19"/>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385</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380</v>
      </c>
      <c r="C9" s="17">
        <v>3.1607671987870803E-2</v>
      </c>
      <c r="D9" s="17">
        <v>4.06167932704272E-2</v>
      </c>
      <c r="E9" s="17">
        <v>2.3159111301995002E-2</v>
      </c>
      <c r="F9" s="17"/>
      <c r="G9" s="17">
        <v>3.4714478178302699E-2</v>
      </c>
      <c r="H9" s="17">
        <v>6.4740287471552499E-2</v>
      </c>
      <c r="I9" s="17">
        <v>4.9716148154179803E-2</v>
      </c>
      <c r="J9" s="17">
        <v>5.7713958888995498E-3</v>
      </c>
      <c r="K9" s="17">
        <v>2.0861933879737098E-2</v>
      </c>
      <c r="L9" s="17">
        <v>1.8619251984534901E-2</v>
      </c>
      <c r="M9" s="17"/>
      <c r="N9" s="17">
        <v>4.1911239952156003E-2</v>
      </c>
      <c r="O9" s="17">
        <v>1.6688879109274302E-2</v>
      </c>
      <c r="P9" s="17">
        <v>1.51075896603266E-2</v>
      </c>
      <c r="Q9" s="17">
        <v>4.7449639385643901E-2</v>
      </c>
      <c r="R9" s="17"/>
      <c r="S9" s="17">
        <v>2.96563945919226E-2</v>
      </c>
      <c r="T9" s="17">
        <v>3.76501757587425E-2</v>
      </c>
      <c r="U9" s="17">
        <v>2.84180894452686E-2</v>
      </c>
      <c r="V9" s="17"/>
      <c r="W9" s="17">
        <v>3.5630720723265001E-2</v>
      </c>
      <c r="X9" s="17">
        <v>5.2797709581152201E-2</v>
      </c>
      <c r="Y9" s="17">
        <v>0</v>
      </c>
      <c r="Z9" s="17">
        <v>0</v>
      </c>
      <c r="AA9" s="17">
        <v>3.6056613983524999E-2</v>
      </c>
      <c r="AB9" s="17"/>
      <c r="AC9" s="17">
        <v>5.2417354383269499E-2</v>
      </c>
      <c r="AD9" s="17">
        <v>4.9817587425072099E-2</v>
      </c>
      <c r="AE9" s="17">
        <v>0</v>
      </c>
    </row>
    <row r="10" spans="2:31" x14ac:dyDescent="0.35">
      <c r="B10" s="18" t="s">
        <v>381</v>
      </c>
      <c r="C10" s="17">
        <v>8.6431050704992199E-2</v>
      </c>
      <c r="D10" s="17">
        <v>9.8404170953225498E-2</v>
      </c>
      <c r="E10" s="17">
        <v>7.3532949971441303E-2</v>
      </c>
      <c r="F10" s="17"/>
      <c r="G10" s="17">
        <v>0.16028922664129799</v>
      </c>
      <c r="H10" s="17">
        <v>0.10271531366377699</v>
      </c>
      <c r="I10" s="17">
        <v>0.102509695478948</v>
      </c>
      <c r="J10" s="17">
        <v>7.1725346780679794E-2</v>
      </c>
      <c r="K10" s="17">
        <v>5.5073824082725702E-2</v>
      </c>
      <c r="L10" s="17">
        <v>5.2282059246350501E-2</v>
      </c>
      <c r="M10" s="17"/>
      <c r="N10" s="17">
        <v>7.9300177731511101E-2</v>
      </c>
      <c r="O10" s="17">
        <v>7.8767097693898003E-2</v>
      </c>
      <c r="P10" s="17">
        <v>0.12128098351756</v>
      </c>
      <c r="Q10" s="17">
        <v>8.0619301022653495E-2</v>
      </c>
      <c r="R10" s="17"/>
      <c r="S10" s="17">
        <v>8.0518496574025794E-2</v>
      </c>
      <c r="T10" s="17">
        <v>9.0779005366705301E-2</v>
      </c>
      <c r="U10" s="17">
        <v>7.0774306766012096E-2</v>
      </c>
      <c r="V10" s="17"/>
      <c r="W10" s="17">
        <v>6.4485805753004194E-2</v>
      </c>
      <c r="X10" s="17">
        <v>0.132070046647806</v>
      </c>
      <c r="Y10" s="17">
        <v>0.17202435733070601</v>
      </c>
      <c r="Z10" s="17">
        <v>0.16657553177805001</v>
      </c>
      <c r="AA10" s="17">
        <v>5.5859399705363598E-2</v>
      </c>
      <c r="AB10" s="17"/>
      <c r="AC10" s="17">
        <v>8.5333812245592805E-2</v>
      </c>
      <c r="AD10" s="17">
        <v>0.108350470579686</v>
      </c>
      <c r="AE10" s="17">
        <v>8.8155697009620795E-2</v>
      </c>
    </row>
    <row r="11" spans="2:31" x14ac:dyDescent="0.35">
      <c r="B11" s="18" t="s">
        <v>382</v>
      </c>
      <c r="C11" s="17">
        <v>0.118470799731707</v>
      </c>
      <c r="D11" s="17">
        <v>0.10481257733892101</v>
      </c>
      <c r="E11" s="17">
        <v>0.13225452862007001</v>
      </c>
      <c r="F11" s="17"/>
      <c r="G11" s="17">
        <v>0.21056669247458301</v>
      </c>
      <c r="H11" s="17">
        <v>0.174481999864632</v>
      </c>
      <c r="I11" s="17">
        <v>0.15628922907518</v>
      </c>
      <c r="J11" s="17">
        <v>9.7146161651558705E-2</v>
      </c>
      <c r="K11" s="17">
        <v>7.0634472853317296E-2</v>
      </c>
      <c r="L11" s="17">
        <v>4.78634902717993E-2</v>
      </c>
      <c r="M11" s="17"/>
      <c r="N11" s="17">
        <v>0.11386890364838</v>
      </c>
      <c r="O11" s="17">
        <v>0.150559609224308</v>
      </c>
      <c r="P11" s="17">
        <v>0.127118499938427</v>
      </c>
      <c r="Q11" s="17">
        <v>8.7529841689083204E-2</v>
      </c>
      <c r="R11" s="17"/>
      <c r="S11" s="17">
        <v>0.106510768475263</v>
      </c>
      <c r="T11" s="17">
        <v>9.8419178887584502E-2</v>
      </c>
      <c r="U11" s="17">
        <v>0.18036732273140499</v>
      </c>
      <c r="V11" s="17"/>
      <c r="W11" s="17">
        <v>8.8684919568514195E-2</v>
      </c>
      <c r="X11" s="17">
        <v>0.12673134543269499</v>
      </c>
      <c r="Y11" s="17">
        <v>0.12606347085542599</v>
      </c>
      <c r="Z11" s="17">
        <v>0.13899448168234199</v>
      </c>
      <c r="AA11" s="17">
        <v>0.13879045628133899</v>
      </c>
      <c r="AB11" s="17"/>
      <c r="AC11" s="17">
        <v>9.1715860048866796E-2</v>
      </c>
      <c r="AD11" s="17">
        <v>0.12334232450079</v>
      </c>
      <c r="AE11" s="17">
        <v>0.17415724700990501</v>
      </c>
    </row>
    <row r="12" spans="2:31" ht="29" x14ac:dyDescent="0.35">
      <c r="B12" s="18" t="s">
        <v>383</v>
      </c>
      <c r="C12" s="17">
        <v>0.18993857158181501</v>
      </c>
      <c r="D12" s="17">
        <v>0.23589569860208201</v>
      </c>
      <c r="E12" s="17">
        <v>0.14700921028842601</v>
      </c>
      <c r="F12" s="17"/>
      <c r="G12" s="17">
        <v>0.139997824415594</v>
      </c>
      <c r="H12" s="17">
        <v>0.249091718611197</v>
      </c>
      <c r="I12" s="17">
        <v>0.144965618664293</v>
      </c>
      <c r="J12" s="17">
        <v>0.15155732076553999</v>
      </c>
      <c r="K12" s="17">
        <v>0.20022746102642</v>
      </c>
      <c r="L12" s="17">
        <v>0.23742749918633599</v>
      </c>
      <c r="M12" s="17"/>
      <c r="N12" s="17">
        <v>0.23127644697695099</v>
      </c>
      <c r="O12" s="17">
        <v>0.17480743657827699</v>
      </c>
      <c r="P12" s="17">
        <v>0.194944211612992</v>
      </c>
      <c r="Q12" s="17">
        <v>0.14068864826010899</v>
      </c>
      <c r="R12" s="17"/>
      <c r="S12" s="17">
        <v>0.21682472906914799</v>
      </c>
      <c r="T12" s="17">
        <v>0.19402394663404399</v>
      </c>
      <c r="U12" s="17">
        <v>0.14993214224790199</v>
      </c>
      <c r="V12" s="17"/>
      <c r="W12" s="17">
        <v>0.23673629750195599</v>
      </c>
      <c r="X12" s="17">
        <v>0.17327668648460301</v>
      </c>
      <c r="Y12" s="17">
        <v>0.19690086537405899</v>
      </c>
      <c r="Z12" s="17">
        <v>0.124777349809164</v>
      </c>
      <c r="AA12" s="17">
        <v>0.13591365390937299</v>
      </c>
      <c r="AB12" s="17"/>
      <c r="AC12" s="17">
        <v>0.22825787149847299</v>
      </c>
      <c r="AD12" s="17">
        <v>0.174816871674049</v>
      </c>
      <c r="AE12" s="17">
        <v>0.220794303353919</v>
      </c>
    </row>
    <row r="13" spans="2:31" x14ac:dyDescent="0.35">
      <c r="B13" s="18" t="s">
        <v>384</v>
      </c>
      <c r="C13" s="17">
        <v>7.7695215681758398E-2</v>
      </c>
      <c r="D13" s="17">
        <v>0.10697951135759499</v>
      </c>
      <c r="E13" s="17">
        <v>4.8360567812327199E-2</v>
      </c>
      <c r="F13" s="17"/>
      <c r="G13" s="17">
        <v>4.5526029769481197E-2</v>
      </c>
      <c r="H13" s="17">
        <v>5.2027823650830099E-2</v>
      </c>
      <c r="I13" s="17">
        <v>0.116044159145151</v>
      </c>
      <c r="J13" s="17">
        <v>8.5418138712279101E-2</v>
      </c>
      <c r="K13" s="17">
        <v>7.5935757962462699E-2</v>
      </c>
      <c r="L13" s="17">
        <v>7.8895576912690904E-2</v>
      </c>
      <c r="M13" s="17"/>
      <c r="N13" s="17">
        <v>0.11797819598744801</v>
      </c>
      <c r="O13" s="17">
        <v>6.5322501324859894E-2</v>
      </c>
      <c r="P13" s="17">
        <v>6.4934016776128506E-2</v>
      </c>
      <c r="Q13" s="17">
        <v>4.3459668469584697E-2</v>
      </c>
      <c r="R13" s="17"/>
      <c r="S13" s="17">
        <v>6.0385659752521102E-2</v>
      </c>
      <c r="T13" s="17">
        <v>0.111571291069402</v>
      </c>
      <c r="U13" s="17">
        <v>5.6071899166888803E-2</v>
      </c>
      <c r="V13" s="17"/>
      <c r="W13" s="17">
        <v>8.9566395319567199E-2</v>
      </c>
      <c r="X13" s="17">
        <v>6.9039271737093302E-2</v>
      </c>
      <c r="Y13" s="17">
        <v>1.6099839259784799E-2</v>
      </c>
      <c r="Z13" s="17">
        <v>0.109198236592727</v>
      </c>
      <c r="AA13" s="17">
        <v>6.4944365436105406E-2</v>
      </c>
      <c r="AB13" s="17"/>
      <c r="AC13" s="17">
        <v>0.111191026305858</v>
      </c>
      <c r="AD13" s="17">
        <v>6.69540434502124E-2</v>
      </c>
      <c r="AE13" s="17">
        <v>3.9491108501414497E-2</v>
      </c>
    </row>
    <row r="14" spans="2:31" x14ac:dyDescent="0.35">
      <c r="B14" s="18" t="s">
        <v>96</v>
      </c>
      <c r="C14" s="19">
        <v>0.49585669031185697</v>
      </c>
      <c r="D14" s="19">
        <v>0.41329124847774901</v>
      </c>
      <c r="E14" s="19">
        <v>0.57568363200574102</v>
      </c>
      <c r="F14" s="19"/>
      <c r="G14" s="19">
        <v>0.40890574852074102</v>
      </c>
      <c r="H14" s="19">
        <v>0.35694285673801102</v>
      </c>
      <c r="I14" s="19">
        <v>0.43047514948224802</v>
      </c>
      <c r="J14" s="19">
        <v>0.588381636201043</v>
      </c>
      <c r="K14" s="19">
        <v>0.57726655019533701</v>
      </c>
      <c r="L14" s="19">
        <v>0.56491212239828903</v>
      </c>
      <c r="M14" s="19"/>
      <c r="N14" s="19">
        <v>0.41566503570355401</v>
      </c>
      <c r="O14" s="19">
        <v>0.51385447606938195</v>
      </c>
      <c r="P14" s="19">
        <v>0.476614698494567</v>
      </c>
      <c r="Q14" s="19">
        <v>0.60025290117292596</v>
      </c>
      <c r="R14" s="19"/>
      <c r="S14" s="19">
        <v>0.50610395153711896</v>
      </c>
      <c r="T14" s="19">
        <v>0.46755640228352102</v>
      </c>
      <c r="U14" s="19">
        <v>0.51443623964252305</v>
      </c>
      <c r="V14" s="19"/>
      <c r="W14" s="19">
        <v>0.48489586113369298</v>
      </c>
      <c r="X14" s="19">
        <v>0.44608494011665001</v>
      </c>
      <c r="Y14" s="19">
        <v>0.48891146718002498</v>
      </c>
      <c r="Z14" s="19">
        <v>0.46045440013771699</v>
      </c>
      <c r="AA14" s="19">
        <v>0.56843551068429399</v>
      </c>
      <c r="AB14" s="19"/>
      <c r="AC14" s="19">
        <v>0.43108407551793998</v>
      </c>
      <c r="AD14" s="19">
        <v>0.47671870237018998</v>
      </c>
      <c r="AE14" s="19">
        <v>0.47740164412514002</v>
      </c>
    </row>
    <row r="15" spans="2:31" x14ac:dyDescent="0.35">
      <c r="B15" s="16"/>
    </row>
    <row r="16" spans="2:31" x14ac:dyDescent="0.35">
      <c r="B16" t="s">
        <v>61</v>
      </c>
    </row>
    <row r="17" spans="2:2" x14ac:dyDescent="0.35">
      <c r="B17" t="s">
        <v>62</v>
      </c>
    </row>
    <row r="19" spans="2:2" x14ac:dyDescent="0.35">
      <c r="B19"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E19"/>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386</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380</v>
      </c>
      <c r="C9" s="17">
        <v>2.21172361535352E-2</v>
      </c>
      <c r="D9" s="17">
        <v>2.5081777898822901E-2</v>
      </c>
      <c r="E9" s="17">
        <v>1.9405831735938701E-2</v>
      </c>
      <c r="F9" s="17"/>
      <c r="G9" s="17">
        <v>4.3108119797282497E-2</v>
      </c>
      <c r="H9" s="17">
        <v>4.0818058737934003E-2</v>
      </c>
      <c r="I9" s="17">
        <v>2.2766661177966899E-2</v>
      </c>
      <c r="J9" s="17">
        <v>8.1066272041802594E-3</v>
      </c>
      <c r="K9" s="17">
        <v>8.9285714285714298E-3</v>
      </c>
      <c r="L9" s="17">
        <v>1.68314036309078E-2</v>
      </c>
      <c r="M9" s="17"/>
      <c r="N9" s="17">
        <v>1.8211307271095802E-2</v>
      </c>
      <c r="O9" s="17">
        <v>1.6465569209853401E-2</v>
      </c>
      <c r="P9" s="17">
        <v>7.0508302829531801E-3</v>
      </c>
      <c r="Q9" s="17">
        <v>4.7515084379805402E-2</v>
      </c>
      <c r="R9" s="17"/>
      <c r="S9" s="17">
        <v>2.1462579938195399E-2</v>
      </c>
      <c r="T9" s="17">
        <v>2.6643351253062199E-2</v>
      </c>
      <c r="U9" s="17">
        <v>1.4914586927965E-2</v>
      </c>
      <c r="V9" s="17"/>
      <c r="W9" s="17">
        <v>2.9883356440389999E-2</v>
      </c>
      <c r="X9" s="17">
        <v>3.3891910730345302E-2</v>
      </c>
      <c r="Y9" s="17">
        <v>0</v>
      </c>
      <c r="Z9" s="17">
        <v>0</v>
      </c>
      <c r="AA9" s="17">
        <v>2.22378066122394E-2</v>
      </c>
      <c r="AB9" s="17"/>
      <c r="AC9" s="17">
        <v>4.43267437470133E-2</v>
      </c>
      <c r="AD9" s="17">
        <v>2.6623494933726299E-2</v>
      </c>
      <c r="AE9" s="17">
        <v>2.2353206508829299E-2</v>
      </c>
    </row>
    <row r="10" spans="2:31" x14ac:dyDescent="0.35">
      <c r="B10" s="18" t="s">
        <v>381</v>
      </c>
      <c r="C10" s="17">
        <v>6.8442568998311706E-2</v>
      </c>
      <c r="D10" s="17">
        <v>6.6236102955142998E-2</v>
      </c>
      <c r="E10" s="17">
        <v>6.90279466263959E-2</v>
      </c>
      <c r="F10" s="17"/>
      <c r="G10" s="17">
        <v>0.14350194340333799</v>
      </c>
      <c r="H10" s="17">
        <v>9.7029248572357299E-2</v>
      </c>
      <c r="I10" s="17">
        <v>9.6354897137771595E-2</v>
      </c>
      <c r="J10" s="17">
        <v>2.8856979444497801E-2</v>
      </c>
      <c r="K10" s="17">
        <v>4.3140461631559997E-2</v>
      </c>
      <c r="L10" s="17">
        <v>2.4825669312713201E-2</v>
      </c>
      <c r="M10" s="17"/>
      <c r="N10" s="17">
        <v>6.1856649414998702E-2</v>
      </c>
      <c r="O10" s="17">
        <v>8.3771932736361507E-2</v>
      </c>
      <c r="P10" s="17">
        <v>0.101267424934575</v>
      </c>
      <c r="Q10" s="17">
        <v>3.5013246006220897E-2</v>
      </c>
      <c r="R10" s="17"/>
      <c r="S10" s="17">
        <v>5.6824343449464201E-2</v>
      </c>
      <c r="T10" s="17">
        <v>7.2114220264577505E-2</v>
      </c>
      <c r="U10" s="17">
        <v>7.5176331191759996E-2</v>
      </c>
      <c r="V10" s="17"/>
      <c r="W10" s="17">
        <v>4.1206089627885099E-2</v>
      </c>
      <c r="X10" s="17">
        <v>9.4759518701392903E-2</v>
      </c>
      <c r="Y10" s="17">
        <v>0.10782104926930899</v>
      </c>
      <c r="Z10" s="17">
        <v>7.7742103821101194E-2</v>
      </c>
      <c r="AA10" s="17">
        <v>6.3617394609406006E-2</v>
      </c>
      <c r="AB10" s="17"/>
      <c r="AC10" s="17">
        <v>5.26054941292406E-2</v>
      </c>
      <c r="AD10" s="17">
        <v>7.5739406428665904E-2</v>
      </c>
      <c r="AE10" s="17">
        <v>8.0947448001993202E-2</v>
      </c>
    </row>
    <row r="11" spans="2:31" x14ac:dyDescent="0.35">
      <c r="B11" s="18" t="s">
        <v>382</v>
      </c>
      <c r="C11" s="17">
        <v>0.11829435396407501</v>
      </c>
      <c r="D11" s="17">
        <v>0.119186370417055</v>
      </c>
      <c r="E11" s="17">
        <v>0.118132912683342</v>
      </c>
      <c r="F11" s="17"/>
      <c r="G11" s="17">
        <v>0.15436719768135501</v>
      </c>
      <c r="H11" s="17">
        <v>0.20409029368966999</v>
      </c>
      <c r="I11" s="17">
        <v>0.16145804114489101</v>
      </c>
      <c r="J11" s="17">
        <v>0.11569464737519999</v>
      </c>
      <c r="K11" s="17">
        <v>7.2136868364614401E-2</v>
      </c>
      <c r="L11" s="17">
        <v>4.78634902717993E-2</v>
      </c>
      <c r="M11" s="17"/>
      <c r="N11" s="17">
        <v>0.128317391790463</v>
      </c>
      <c r="O11" s="17">
        <v>0.12929488952643001</v>
      </c>
      <c r="P11" s="17">
        <v>0.143479452627708</v>
      </c>
      <c r="Q11" s="17">
        <v>7.7087164406701797E-2</v>
      </c>
      <c r="R11" s="17"/>
      <c r="S11" s="17">
        <v>9.9775344844521399E-2</v>
      </c>
      <c r="T11" s="17">
        <v>0.112593387587855</v>
      </c>
      <c r="U11" s="17">
        <v>0.15836537388282099</v>
      </c>
      <c r="V11" s="17"/>
      <c r="W11" s="17">
        <v>0.100400591935859</v>
      </c>
      <c r="X11" s="17">
        <v>0.15723820183778001</v>
      </c>
      <c r="Y11" s="17">
        <v>0.164568754759575</v>
      </c>
      <c r="Z11" s="17">
        <v>6.9497240841171107E-2</v>
      </c>
      <c r="AA11" s="17">
        <v>0.12970821850557501</v>
      </c>
      <c r="AB11" s="17"/>
      <c r="AC11" s="17">
        <v>0.13814301884351801</v>
      </c>
      <c r="AD11" s="17">
        <v>0.14281459508216199</v>
      </c>
      <c r="AE11" s="17">
        <v>0.191423052234896</v>
      </c>
    </row>
    <row r="12" spans="2:31" ht="29" x14ac:dyDescent="0.35">
      <c r="B12" s="18" t="s">
        <v>383</v>
      </c>
      <c r="C12" s="17">
        <v>0.21805796436945299</v>
      </c>
      <c r="D12" s="17">
        <v>0.27359848922406899</v>
      </c>
      <c r="E12" s="17">
        <v>0.16610924024882001</v>
      </c>
      <c r="F12" s="17"/>
      <c r="G12" s="17">
        <v>0.186663765887459</v>
      </c>
      <c r="H12" s="17">
        <v>0.21814309114827601</v>
      </c>
      <c r="I12" s="17">
        <v>0.15222584363312699</v>
      </c>
      <c r="J12" s="17">
        <v>0.18385046478365599</v>
      </c>
      <c r="K12" s="17">
        <v>0.21887870245881699</v>
      </c>
      <c r="L12" s="17">
        <v>0.315378100012697</v>
      </c>
      <c r="M12" s="17"/>
      <c r="N12" s="17">
        <v>0.25502419704387502</v>
      </c>
      <c r="O12" s="17">
        <v>0.21739128125790699</v>
      </c>
      <c r="P12" s="17">
        <v>0.16774579654333199</v>
      </c>
      <c r="Q12" s="17">
        <v>0.20778205841023101</v>
      </c>
      <c r="R12" s="17"/>
      <c r="S12" s="17">
        <v>0.26935616905934701</v>
      </c>
      <c r="T12" s="17">
        <v>0.210654801637018</v>
      </c>
      <c r="U12" s="17">
        <v>0.162463868032587</v>
      </c>
      <c r="V12" s="17"/>
      <c r="W12" s="17">
        <v>0.27706506164064998</v>
      </c>
      <c r="X12" s="17">
        <v>0.163861973573837</v>
      </c>
      <c r="Y12" s="17">
        <v>0.240045016617669</v>
      </c>
      <c r="Z12" s="17">
        <v>0.446230825544642</v>
      </c>
      <c r="AA12" s="17">
        <v>0.16285440124980299</v>
      </c>
      <c r="AB12" s="17"/>
      <c r="AC12" s="17">
        <v>0.28031818607478298</v>
      </c>
      <c r="AD12" s="17">
        <v>0.20046955983606601</v>
      </c>
      <c r="AE12" s="17">
        <v>0.204602778736933</v>
      </c>
    </row>
    <row r="13" spans="2:31" x14ac:dyDescent="0.35">
      <c r="B13" s="18" t="s">
        <v>384</v>
      </c>
      <c r="C13" s="17">
        <v>0.117924430115072</v>
      </c>
      <c r="D13" s="17">
        <v>0.14498873440198401</v>
      </c>
      <c r="E13" s="17">
        <v>9.0953113418568196E-2</v>
      </c>
      <c r="F13" s="17"/>
      <c r="G13" s="17">
        <v>6.7011046384406595E-2</v>
      </c>
      <c r="H13" s="17">
        <v>0.10405564730166</v>
      </c>
      <c r="I13" s="17">
        <v>0.14397963239282799</v>
      </c>
      <c r="J13" s="17">
        <v>0.13515883519569899</v>
      </c>
      <c r="K13" s="17">
        <v>0.122081010616617</v>
      </c>
      <c r="L13" s="17">
        <v>0.123183370477236</v>
      </c>
      <c r="M13" s="17"/>
      <c r="N13" s="17">
        <v>0.15332328162932099</v>
      </c>
      <c r="O13" s="17">
        <v>0.102416198228707</v>
      </c>
      <c r="P13" s="17">
        <v>0.12057037152278401</v>
      </c>
      <c r="Q13" s="17">
        <v>8.5611818257437203E-2</v>
      </c>
      <c r="R13" s="17"/>
      <c r="S13" s="17">
        <v>0.113787015470035</v>
      </c>
      <c r="T13" s="17">
        <v>0.14775379764062499</v>
      </c>
      <c r="U13" s="17">
        <v>7.8374303649290697E-2</v>
      </c>
      <c r="V13" s="17"/>
      <c r="W13" s="17">
        <v>0.126988083508736</v>
      </c>
      <c r="X13" s="17">
        <v>0.119387819788127</v>
      </c>
      <c r="Y13" s="17">
        <v>0.124002692891161</v>
      </c>
      <c r="Z13" s="17">
        <v>6.9497240841171107E-2</v>
      </c>
      <c r="AA13" s="17">
        <v>6.6639420518621401E-2</v>
      </c>
      <c r="AB13" s="17"/>
      <c r="AC13" s="17">
        <v>0.12293455653768499</v>
      </c>
      <c r="AD13" s="17">
        <v>0.12386766376639</v>
      </c>
      <c r="AE13" s="17">
        <v>9.6054486471214603E-2</v>
      </c>
    </row>
    <row r="14" spans="2:31" x14ac:dyDescent="0.35">
      <c r="B14" s="18" t="s">
        <v>96</v>
      </c>
      <c r="C14" s="19">
        <v>0.45516344639955297</v>
      </c>
      <c r="D14" s="19">
        <v>0.37090852510292599</v>
      </c>
      <c r="E14" s="19">
        <v>0.53637095528693501</v>
      </c>
      <c r="F14" s="19"/>
      <c r="G14" s="19">
        <v>0.405347926846159</v>
      </c>
      <c r="H14" s="19">
        <v>0.33586366055010303</v>
      </c>
      <c r="I14" s="19">
        <v>0.42321492451341403</v>
      </c>
      <c r="J14" s="19">
        <v>0.52833244599676699</v>
      </c>
      <c r="K14" s="19">
        <v>0.53483438549981999</v>
      </c>
      <c r="L14" s="19">
        <v>0.471917966294647</v>
      </c>
      <c r="M14" s="19"/>
      <c r="N14" s="19">
        <v>0.38326717285024597</v>
      </c>
      <c r="O14" s="19">
        <v>0.45066012904074099</v>
      </c>
      <c r="P14" s="19">
        <v>0.45988612408864898</v>
      </c>
      <c r="Q14" s="19">
        <v>0.54699062853960401</v>
      </c>
      <c r="R14" s="19"/>
      <c r="S14" s="19">
        <v>0.43879454723843597</v>
      </c>
      <c r="T14" s="19">
        <v>0.43024044161686198</v>
      </c>
      <c r="U14" s="19">
        <v>0.51070553631557702</v>
      </c>
      <c r="V14" s="19"/>
      <c r="W14" s="19">
        <v>0.42445681684648001</v>
      </c>
      <c r="X14" s="19">
        <v>0.43086057536851802</v>
      </c>
      <c r="Y14" s="19">
        <v>0.36356248646228601</v>
      </c>
      <c r="Z14" s="19">
        <v>0.33703258895191501</v>
      </c>
      <c r="AA14" s="19">
        <v>0.55494275850435604</v>
      </c>
      <c r="AB14" s="19"/>
      <c r="AC14" s="19">
        <v>0.36167200066776001</v>
      </c>
      <c r="AD14" s="19">
        <v>0.43048527995299002</v>
      </c>
      <c r="AE14" s="19">
        <v>0.40461902804613398</v>
      </c>
    </row>
    <row r="15" spans="2:31" x14ac:dyDescent="0.35">
      <c r="B15" s="16"/>
    </row>
    <row r="16" spans="2:31" x14ac:dyDescent="0.35">
      <c r="B16" t="s">
        <v>61</v>
      </c>
    </row>
    <row r="17" spans="2:2" x14ac:dyDescent="0.35">
      <c r="B17" t="s">
        <v>62</v>
      </c>
    </row>
    <row r="19" spans="2:2" x14ac:dyDescent="0.35">
      <c r="B19"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E23"/>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395</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387</v>
      </c>
      <c r="C9" s="17">
        <v>0.37142410774281798</v>
      </c>
      <c r="D9" s="17">
        <v>0.42616908913146501</v>
      </c>
      <c r="E9" s="17">
        <v>0.31920641661222499</v>
      </c>
      <c r="F9" s="17"/>
      <c r="G9" s="17">
        <v>0.31451833775522098</v>
      </c>
      <c r="H9" s="17">
        <v>0.32504177099564602</v>
      </c>
      <c r="I9" s="17">
        <v>0.34272478465335499</v>
      </c>
      <c r="J9" s="17">
        <v>0.37924372134511197</v>
      </c>
      <c r="K9" s="17">
        <v>0.38100958204518798</v>
      </c>
      <c r="L9" s="17">
        <v>0.449186456792662</v>
      </c>
      <c r="M9" s="17"/>
      <c r="N9" s="17">
        <v>0.41733556517641202</v>
      </c>
      <c r="O9" s="17">
        <v>0.39971433138988399</v>
      </c>
      <c r="P9" s="17">
        <v>0.32116602530189298</v>
      </c>
      <c r="Q9" s="17">
        <v>0.30166304999731702</v>
      </c>
      <c r="R9" s="17"/>
      <c r="S9" s="17">
        <v>0.406510819006911</v>
      </c>
      <c r="T9" s="17">
        <v>0.41339530962336102</v>
      </c>
      <c r="U9" s="17">
        <v>0.23308123948655199</v>
      </c>
      <c r="V9" s="17"/>
      <c r="W9" s="17">
        <v>0.394120855916335</v>
      </c>
      <c r="X9" s="17">
        <v>0.414243357634552</v>
      </c>
      <c r="Y9" s="17">
        <v>0.361187011593813</v>
      </c>
      <c r="Z9" s="17">
        <v>0.281752479983922</v>
      </c>
      <c r="AA9" s="17">
        <v>0.26115429537833301</v>
      </c>
      <c r="AB9" s="17"/>
      <c r="AC9" s="17">
        <v>0.31135477640492998</v>
      </c>
      <c r="AD9" s="17">
        <v>0.377812816830287</v>
      </c>
      <c r="AE9" s="17">
        <v>0.437372212446895</v>
      </c>
    </row>
    <row r="10" spans="2:31" x14ac:dyDescent="0.35">
      <c r="B10" s="18" t="s">
        <v>388</v>
      </c>
      <c r="C10" s="17">
        <v>0.31104203847977402</v>
      </c>
      <c r="D10" s="17">
        <v>0.37943576098484599</v>
      </c>
      <c r="E10" s="17">
        <v>0.245114806379057</v>
      </c>
      <c r="F10" s="17"/>
      <c r="G10" s="17">
        <v>0.33021941197763599</v>
      </c>
      <c r="H10" s="17">
        <v>0.28131753489344802</v>
      </c>
      <c r="I10" s="17">
        <v>0.30973993969215902</v>
      </c>
      <c r="J10" s="17">
        <v>0.29720988084357602</v>
      </c>
      <c r="K10" s="17">
        <v>0.28650838428954001</v>
      </c>
      <c r="L10" s="17">
        <v>0.34998588336084202</v>
      </c>
      <c r="M10" s="17"/>
      <c r="N10" s="17">
        <v>0.33941870793036799</v>
      </c>
      <c r="O10" s="17">
        <v>0.33827581497951198</v>
      </c>
      <c r="P10" s="17">
        <v>0.31131977284116402</v>
      </c>
      <c r="Q10" s="17">
        <v>0.243189665372987</v>
      </c>
      <c r="R10" s="17"/>
      <c r="S10" s="17">
        <v>0.30542601795808699</v>
      </c>
      <c r="T10" s="17">
        <v>0.33979752195339902</v>
      </c>
      <c r="U10" s="17">
        <v>0.27356613119247303</v>
      </c>
      <c r="V10" s="17"/>
      <c r="W10" s="17">
        <v>0.33819787715425298</v>
      </c>
      <c r="X10" s="17">
        <v>0.30191395797417703</v>
      </c>
      <c r="Y10" s="17">
        <v>0.43088185922472699</v>
      </c>
      <c r="Z10" s="17">
        <v>0.31634086321277499</v>
      </c>
      <c r="AA10" s="17">
        <v>0.25008220690837302</v>
      </c>
      <c r="AB10" s="17"/>
      <c r="AC10" s="17">
        <v>0.33084528533223501</v>
      </c>
      <c r="AD10" s="17">
        <v>0.30678280604920899</v>
      </c>
      <c r="AE10" s="17">
        <v>0.43270725382696401</v>
      </c>
    </row>
    <row r="11" spans="2:31" x14ac:dyDescent="0.35">
      <c r="B11" s="18" t="s">
        <v>389</v>
      </c>
      <c r="C11" s="17">
        <v>0.238622994711329</v>
      </c>
      <c r="D11" s="17">
        <v>0.25079478663986299</v>
      </c>
      <c r="E11" s="17">
        <v>0.22442556485501</v>
      </c>
      <c r="F11" s="17"/>
      <c r="G11" s="17">
        <v>0.247560994057653</v>
      </c>
      <c r="H11" s="17">
        <v>0.241839809793398</v>
      </c>
      <c r="I11" s="17">
        <v>0.28168502608828799</v>
      </c>
      <c r="J11" s="17">
        <v>0.181330002306895</v>
      </c>
      <c r="K11" s="17">
        <v>0.230726263270771</v>
      </c>
      <c r="L11" s="17">
        <v>0.23563965083270899</v>
      </c>
      <c r="M11" s="17"/>
      <c r="N11" s="17">
        <v>0.270025072401542</v>
      </c>
      <c r="O11" s="17">
        <v>0.21092299736506501</v>
      </c>
      <c r="P11" s="17">
        <v>0.23561686432256701</v>
      </c>
      <c r="Q11" s="17">
        <v>0.23191539201649</v>
      </c>
      <c r="R11" s="17"/>
      <c r="S11" s="17">
        <v>0.18475245072117899</v>
      </c>
      <c r="T11" s="17">
        <v>0.28081486783883702</v>
      </c>
      <c r="U11" s="17">
        <v>0.27277310796731702</v>
      </c>
      <c r="V11" s="17"/>
      <c r="W11" s="17">
        <v>0.226971325931176</v>
      </c>
      <c r="X11" s="17">
        <v>0.22813928912487599</v>
      </c>
      <c r="Y11" s="17">
        <v>0.23538626916434299</v>
      </c>
      <c r="Z11" s="17">
        <v>0.325941264816067</v>
      </c>
      <c r="AA11" s="17">
        <v>0.246869055137907</v>
      </c>
      <c r="AB11" s="17"/>
      <c r="AC11" s="17">
        <v>0.32077876672947903</v>
      </c>
      <c r="AD11" s="17">
        <v>0.248042024886413</v>
      </c>
      <c r="AE11" s="17">
        <v>0.29679930991460901</v>
      </c>
    </row>
    <row r="12" spans="2:31" x14ac:dyDescent="0.35">
      <c r="B12" s="18" t="s">
        <v>390</v>
      </c>
      <c r="C12" s="17">
        <v>0.209522390195302</v>
      </c>
      <c r="D12" s="17">
        <v>0.21292059149768799</v>
      </c>
      <c r="E12" s="17">
        <v>0.20576827281104501</v>
      </c>
      <c r="F12" s="17"/>
      <c r="G12" s="17">
        <v>0.186663765887459</v>
      </c>
      <c r="H12" s="17">
        <v>0.236379254790475</v>
      </c>
      <c r="I12" s="17">
        <v>0.22569463923673899</v>
      </c>
      <c r="J12" s="17">
        <v>0.142031164342936</v>
      </c>
      <c r="K12" s="17">
        <v>0.19121308795863701</v>
      </c>
      <c r="L12" s="17">
        <v>0.25152607837728602</v>
      </c>
      <c r="M12" s="17"/>
      <c r="N12" s="17">
        <v>0.236746311852809</v>
      </c>
      <c r="O12" s="17">
        <v>0.205102890458397</v>
      </c>
      <c r="P12" s="17">
        <v>0.16564951055371599</v>
      </c>
      <c r="Q12" s="17">
        <v>0.20492300546417799</v>
      </c>
      <c r="R12" s="17"/>
      <c r="S12" s="17">
        <v>0.19450745444869</v>
      </c>
      <c r="T12" s="17">
        <v>0.219776972338938</v>
      </c>
      <c r="U12" s="17">
        <v>0.24057775007366899</v>
      </c>
      <c r="V12" s="17"/>
      <c r="W12" s="17">
        <v>0.21321804725596499</v>
      </c>
      <c r="X12" s="17">
        <v>0.18988670164978599</v>
      </c>
      <c r="Y12" s="17">
        <v>0.201603591258632</v>
      </c>
      <c r="Z12" s="17">
        <v>0</v>
      </c>
      <c r="AA12" s="17">
        <v>0.22466399928368999</v>
      </c>
      <c r="AB12" s="17"/>
      <c r="AC12" s="17">
        <v>0.30120055282789199</v>
      </c>
      <c r="AD12" s="17">
        <v>0.19953536013609099</v>
      </c>
      <c r="AE12" s="17">
        <v>0.243816404416975</v>
      </c>
    </row>
    <row r="13" spans="2:31" x14ac:dyDescent="0.35">
      <c r="B13" s="18" t="s">
        <v>391</v>
      </c>
      <c r="C13" s="17">
        <v>0.20766578852885501</v>
      </c>
      <c r="D13" s="17">
        <v>0.20681861753439401</v>
      </c>
      <c r="E13" s="17">
        <v>0.20796931571204799</v>
      </c>
      <c r="F13" s="17"/>
      <c r="G13" s="17">
        <v>0.18780367758984301</v>
      </c>
      <c r="H13" s="17">
        <v>0.19974456223613399</v>
      </c>
      <c r="I13" s="17">
        <v>0.21744842799644001</v>
      </c>
      <c r="J13" s="17">
        <v>0.22653360095835801</v>
      </c>
      <c r="K13" s="17">
        <v>0.180782121018769</v>
      </c>
      <c r="L13" s="17">
        <v>0.23111897803912401</v>
      </c>
      <c r="M13" s="17"/>
      <c r="N13" s="17">
        <v>0.234648233970187</v>
      </c>
      <c r="O13" s="17">
        <v>0.20605325080190301</v>
      </c>
      <c r="P13" s="17">
        <v>0.16328623361146199</v>
      </c>
      <c r="Q13" s="17">
        <v>0.202123320182093</v>
      </c>
      <c r="R13" s="17"/>
      <c r="S13" s="17">
        <v>0.22565302034033999</v>
      </c>
      <c r="T13" s="17">
        <v>0.210321584615972</v>
      </c>
      <c r="U13" s="17">
        <v>0.19353275705069301</v>
      </c>
      <c r="V13" s="17"/>
      <c r="W13" s="17">
        <v>0.225619208278941</v>
      </c>
      <c r="X13" s="17">
        <v>0.18454665032959899</v>
      </c>
      <c r="Y13" s="17">
        <v>0.22717821891880099</v>
      </c>
      <c r="Z13" s="17">
        <v>0.30347282724306202</v>
      </c>
      <c r="AA13" s="17">
        <v>0.21503682328975801</v>
      </c>
      <c r="AB13" s="17"/>
      <c r="AC13" s="17">
        <v>0.26273134850631402</v>
      </c>
      <c r="AD13" s="17">
        <v>0.20634740992043399</v>
      </c>
      <c r="AE13" s="17">
        <v>0.20836609962679201</v>
      </c>
    </row>
    <row r="14" spans="2:31" x14ac:dyDescent="0.35">
      <c r="B14" s="18" t="s">
        <v>96</v>
      </c>
      <c r="C14" s="17">
        <v>0.20077842322855799</v>
      </c>
      <c r="D14" s="17">
        <v>0.14605163927197501</v>
      </c>
      <c r="E14" s="17">
        <v>0.25440243726337303</v>
      </c>
      <c r="F14" s="17"/>
      <c r="G14" s="17">
        <v>0.16745857267730099</v>
      </c>
      <c r="H14" s="17">
        <v>0.222164092061926</v>
      </c>
      <c r="I14" s="17">
        <v>0.20268909734638599</v>
      </c>
      <c r="J14" s="17">
        <v>0.260112909396293</v>
      </c>
      <c r="K14" s="17">
        <v>0.20606543979318601</v>
      </c>
      <c r="L14" s="17">
        <v>0.16642408413641699</v>
      </c>
      <c r="M14" s="17"/>
      <c r="N14" s="17">
        <v>0.15843830029912101</v>
      </c>
      <c r="O14" s="17">
        <v>0.17544345788951099</v>
      </c>
      <c r="P14" s="17">
        <v>0.237161495409247</v>
      </c>
      <c r="Q14" s="17">
        <v>0.26898118240170399</v>
      </c>
      <c r="R14" s="17"/>
      <c r="S14" s="17">
        <v>0.195069449892914</v>
      </c>
      <c r="T14" s="17">
        <v>0.15350469585418899</v>
      </c>
      <c r="U14" s="17">
        <v>0.29952852287572701</v>
      </c>
      <c r="V14" s="17"/>
      <c r="W14" s="17">
        <v>0.18651598839280001</v>
      </c>
      <c r="X14" s="17">
        <v>0.168268654510249</v>
      </c>
      <c r="Y14" s="17">
        <v>0.13966926820157799</v>
      </c>
      <c r="Z14" s="17">
        <v>0.15833066879811999</v>
      </c>
      <c r="AA14" s="17">
        <v>0.29156708183835001</v>
      </c>
      <c r="AB14" s="17"/>
      <c r="AC14" s="17">
        <v>0.19981049483691299</v>
      </c>
      <c r="AD14" s="17">
        <v>0.16277752716640001</v>
      </c>
      <c r="AE14" s="17">
        <v>0.153795666148376</v>
      </c>
    </row>
    <row r="15" spans="2:31" x14ac:dyDescent="0.35">
      <c r="B15" s="18" t="s">
        <v>392</v>
      </c>
      <c r="C15" s="17">
        <v>0.12810488944965101</v>
      </c>
      <c r="D15" s="17">
        <v>0.15132863172362701</v>
      </c>
      <c r="E15" s="17">
        <v>0.106599477345173</v>
      </c>
      <c r="F15" s="17"/>
      <c r="G15" s="17">
        <v>0.17713021256609601</v>
      </c>
      <c r="H15" s="17">
        <v>0.120951477305976</v>
      </c>
      <c r="I15" s="17">
        <v>0.12429037038545</v>
      </c>
      <c r="J15" s="17">
        <v>7.8597675927917499E-2</v>
      </c>
      <c r="K15" s="17">
        <v>0.116865527146683</v>
      </c>
      <c r="L15" s="17">
        <v>0.14443334308269501</v>
      </c>
      <c r="M15" s="17"/>
      <c r="N15" s="17">
        <v>0.14651996649903201</v>
      </c>
      <c r="O15" s="17">
        <v>9.3979858830479296E-2</v>
      </c>
      <c r="P15" s="17">
        <v>0.15292237648440701</v>
      </c>
      <c r="Q15" s="17">
        <v>0.12821481096224799</v>
      </c>
      <c r="R15" s="17"/>
      <c r="S15" s="17">
        <v>0.13933136704306401</v>
      </c>
      <c r="T15" s="17">
        <v>0.13122405368868201</v>
      </c>
      <c r="U15" s="17">
        <v>0.109754292244858</v>
      </c>
      <c r="V15" s="17"/>
      <c r="W15" s="17">
        <v>0.124882882416862</v>
      </c>
      <c r="X15" s="17">
        <v>0.162767569789767</v>
      </c>
      <c r="Y15" s="17">
        <v>0.14168345797780099</v>
      </c>
      <c r="Z15" s="17">
        <v>0.21225523914275099</v>
      </c>
      <c r="AA15" s="17">
        <v>7.5487431785865505E-2</v>
      </c>
      <c r="AB15" s="17"/>
      <c r="AC15" s="17">
        <v>0.17068376956977499</v>
      </c>
      <c r="AD15" s="17">
        <v>0.141978917994322</v>
      </c>
      <c r="AE15" s="17">
        <v>0.10197657411684199</v>
      </c>
    </row>
    <row r="16" spans="2:31" x14ac:dyDescent="0.35">
      <c r="B16" s="18" t="s">
        <v>393</v>
      </c>
      <c r="C16" s="17">
        <v>0.11377183626817</v>
      </c>
      <c r="D16" s="17">
        <v>0.11425253154801999</v>
      </c>
      <c r="E16" s="17">
        <v>0.113978072137252</v>
      </c>
      <c r="F16" s="17"/>
      <c r="G16" s="17">
        <v>0.19505740750643899</v>
      </c>
      <c r="H16" s="17">
        <v>0.20961399351114701</v>
      </c>
      <c r="I16" s="17">
        <v>0.12945918245516</v>
      </c>
      <c r="J16" s="17">
        <v>8.3268138558478894E-2</v>
      </c>
      <c r="K16" s="17">
        <v>6.0289307552659897E-2</v>
      </c>
      <c r="L16" s="17">
        <v>5.4912779867274497E-2</v>
      </c>
      <c r="M16" s="17"/>
      <c r="N16" s="17">
        <v>0.12840500831386301</v>
      </c>
      <c r="O16" s="17">
        <v>0.113817849327863</v>
      </c>
      <c r="P16" s="17">
        <v>9.5560676180846696E-2</v>
      </c>
      <c r="Q16" s="17">
        <v>0.10614119633914</v>
      </c>
      <c r="R16" s="17"/>
      <c r="S16" s="17">
        <v>7.6755599679710906E-2</v>
      </c>
      <c r="T16" s="17">
        <v>0.13645328712847499</v>
      </c>
      <c r="U16" s="17">
        <v>8.3400220486476898E-2</v>
      </c>
      <c r="V16" s="17"/>
      <c r="W16" s="17">
        <v>0.100146107408721</v>
      </c>
      <c r="X16" s="17">
        <v>0.15297035582781399</v>
      </c>
      <c r="Y16" s="17">
        <v>0.16119989043721</v>
      </c>
      <c r="Z16" s="17">
        <v>0.27577376837077699</v>
      </c>
      <c r="AA16" s="17">
        <v>5.87049163954005E-2</v>
      </c>
      <c r="AB16" s="17"/>
      <c r="AC16" s="17">
        <v>9.2573059177964503E-2</v>
      </c>
      <c r="AD16" s="17">
        <v>0.151741614193274</v>
      </c>
      <c r="AE16" s="17">
        <v>0.13577833814847501</v>
      </c>
    </row>
    <row r="17" spans="2:31" x14ac:dyDescent="0.35">
      <c r="B17" s="18" t="s">
        <v>394</v>
      </c>
      <c r="C17" s="17">
        <v>0.10628388792827299</v>
      </c>
      <c r="D17" s="17">
        <v>7.9926766418706302E-2</v>
      </c>
      <c r="E17" s="17">
        <v>0.13216609494994999</v>
      </c>
      <c r="F17" s="17"/>
      <c r="G17" s="17">
        <v>0.21654242412136401</v>
      </c>
      <c r="H17" s="17">
        <v>0.19405849714471499</v>
      </c>
      <c r="I17" s="17">
        <v>0.13044516872662501</v>
      </c>
      <c r="J17" s="17">
        <v>7.2826280039017893E-2</v>
      </c>
      <c r="K17" s="17">
        <v>4.6853549590197198E-2</v>
      </c>
      <c r="L17" s="17">
        <v>3.3662807261815503E-2</v>
      </c>
      <c r="M17" s="17"/>
      <c r="N17" s="17">
        <v>0.132234343751129</v>
      </c>
      <c r="O17" s="17">
        <v>8.7421563129256696E-2</v>
      </c>
      <c r="P17" s="17">
        <v>0.11010233101224701</v>
      </c>
      <c r="Q17" s="17">
        <v>9.1167872517173398E-2</v>
      </c>
      <c r="R17" s="17"/>
      <c r="S17" s="17">
        <v>8.2616953610646901E-2</v>
      </c>
      <c r="T17" s="17">
        <v>0.100710030427133</v>
      </c>
      <c r="U17" s="17">
        <v>0.131408270364164</v>
      </c>
      <c r="V17" s="17"/>
      <c r="W17" s="17">
        <v>7.5196226883063197E-2</v>
      </c>
      <c r="X17" s="17">
        <v>0.134427177830058</v>
      </c>
      <c r="Y17" s="17">
        <v>0.121893682637575</v>
      </c>
      <c r="Z17" s="17">
        <v>0.23397558640189101</v>
      </c>
      <c r="AA17" s="17">
        <v>9.1675912625146905E-2</v>
      </c>
      <c r="AB17" s="17"/>
      <c r="AC17" s="17">
        <v>0.108838716968859</v>
      </c>
      <c r="AD17" s="17">
        <v>0.119946582196489</v>
      </c>
      <c r="AE17" s="17">
        <v>0.15586111734454799</v>
      </c>
    </row>
    <row r="18" spans="2:31" x14ac:dyDescent="0.35">
      <c r="B18" s="18" t="s">
        <v>80</v>
      </c>
      <c r="C18" s="19">
        <v>6.7954692081601306E-2</v>
      </c>
      <c r="D18" s="19">
        <v>7.1144046326736404E-2</v>
      </c>
      <c r="E18" s="19">
        <v>6.5296529770318704E-2</v>
      </c>
      <c r="F18" s="19"/>
      <c r="G18" s="19">
        <v>3.5854389880686198E-2</v>
      </c>
      <c r="H18" s="19">
        <v>2.39222287336185E-2</v>
      </c>
      <c r="I18" s="19">
        <v>5.4884960223890798E-2</v>
      </c>
      <c r="J18" s="19">
        <v>8.9039534447378499E-2</v>
      </c>
      <c r="K18" s="19">
        <v>0.12570829693604299</v>
      </c>
      <c r="L18" s="19">
        <v>6.11191971954528E-2</v>
      </c>
      <c r="M18" s="19"/>
      <c r="N18" s="19">
        <v>3.04865642708128E-2</v>
      </c>
      <c r="O18" s="19">
        <v>9.5829965277136706E-2</v>
      </c>
      <c r="P18" s="19">
        <v>8.4153343271375206E-2</v>
      </c>
      <c r="Q18" s="19">
        <v>7.6257362493416497E-2</v>
      </c>
      <c r="R18" s="19"/>
      <c r="S18" s="19">
        <v>8.9910058348991101E-2</v>
      </c>
      <c r="T18" s="19">
        <v>6.0307809253518099E-2</v>
      </c>
      <c r="U18" s="19">
        <v>5.1243043254869398E-2</v>
      </c>
      <c r="V18" s="19"/>
      <c r="W18" s="19">
        <v>7.9814303115838495E-2</v>
      </c>
      <c r="X18" s="19">
        <v>5.5210847749385998E-2</v>
      </c>
      <c r="Y18" s="19">
        <v>7.1577901522712303E-2</v>
      </c>
      <c r="Z18" s="19">
        <v>0.124777349809164</v>
      </c>
      <c r="AA18" s="19">
        <v>6.5686129784560301E-2</v>
      </c>
      <c r="AB18" s="19"/>
      <c r="AC18" s="19">
        <v>2.40538200785348E-2</v>
      </c>
      <c r="AD18" s="19">
        <v>7.8252076784058502E-2</v>
      </c>
      <c r="AE18" s="19">
        <v>4.2678880853466397E-2</v>
      </c>
    </row>
    <row r="19" spans="2:31" x14ac:dyDescent="0.35">
      <c r="B19" s="16"/>
    </row>
    <row r="20" spans="2:31" x14ac:dyDescent="0.35">
      <c r="B20" t="s">
        <v>61</v>
      </c>
    </row>
    <row r="21" spans="2:31" x14ac:dyDescent="0.35">
      <c r="B21" t="s">
        <v>62</v>
      </c>
    </row>
    <row r="23" spans="2:31" x14ac:dyDescent="0.35">
      <c r="B23"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E17"/>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220</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72.5" x14ac:dyDescent="0.35">
      <c r="B9" s="18" t="s">
        <v>396</v>
      </c>
      <c r="C9" s="17">
        <v>0.43942401049027102</v>
      </c>
      <c r="D9" s="17">
        <v>0.47530328366867097</v>
      </c>
      <c r="E9" s="17">
        <v>0.40347898625444101</v>
      </c>
      <c r="F9" s="17"/>
      <c r="G9" s="17">
        <v>0.30612469613624099</v>
      </c>
      <c r="H9" s="17">
        <v>0.411976078204494</v>
      </c>
      <c r="I9" s="17">
        <v>0.492859215387359</v>
      </c>
      <c r="J9" s="17">
        <v>0.37113709414093199</v>
      </c>
      <c r="K9" s="17">
        <v>0.44200718653389098</v>
      </c>
      <c r="L9" s="17">
        <v>0.53681706783542105</v>
      </c>
      <c r="M9" s="17"/>
      <c r="N9" s="17">
        <v>0.49794025843727902</v>
      </c>
      <c r="O9" s="17">
        <v>0.368170756878275</v>
      </c>
      <c r="P9" s="17">
        <v>0.443174584838126</v>
      </c>
      <c r="Q9" s="17">
        <v>0.42992133377278402</v>
      </c>
      <c r="R9" s="17"/>
      <c r="S9" s="17">
        <v>0.45160432441515502</v>
      </c>
      <c r="T9" s="17">
        <v>0.446877969431483</v>
      </c>
      <c r="U9" s="17">
        <v>0.43588829140524998</v>
      </c>
      <c r="V9" s="17"/>
      <c r="W9" s="17">
        <v>0.48220190007966701</v>
      </c>
      <c r="X9" s="17">
        <v>0.41439749371183998</v>
      </c>
      <c r="Y9" s="17">
        <v>0.32692655510997798</v>
      </c>
      <c r="Z9" s="17">
        <v>0.41477469277301598</v>
      </c>
      <c r="AA9" s="17">
        <v>0.40345887671742198</v>
      </c>
      <c r="AB9" s="17"/>
      <c r="AC9" s="17">
        <v>0.52736761141655697</v>
      </c>
      <c r="AD9" s="17">
        <v>0.41145956689160001</v>
      </c>
      <c r="AE9" s="17">
        <v>0.51522296575876303</v>
      </c>
    </row>
    <row r="10" spans="2:31" ht="72.5" x14ac:dyDescent="0.35">
      <c r="B10" s="18" t="s">
        <v>397</v>
      </c>
      <c r="C10" s="17">
        <v>0.23712491428898</v>
      </c>
      <c r="D10" s="17">
        <v>0.216738164391795</v>
      </c>
      <c r="E10" s="17">
        <v>0.25632676547498201</v>
      </c>
      <c r="F10" s="17"/>
      <c r="G10" s="17">
        <v>0.31940786038645702</v>
      </c>
      <c r="H10" s="17">
        <v>0.34612096718355501</v>
      </c>
      <c r="I10" s="17">
        <v>0.214251588469659</v>
      </c>
      <c r="J10" s="17">
        <v>0.24838488645701401</v>
      </c>
      <c r="K10" s="17">
        <v>0.18378691204136299</v>
      </c>
      <c r="L10" s="17">
        <v>0.17715117425818</v>
      </c>
      <c r="M10" s="17"/>
      <c r="N10" s="17">
        <v>0.23849409679185499</v>
      </c>
      <c r="O10" s="17">
        <v>0.230582816188972</v>
      </c>
      <c r="P10" s="17">
        <v>0.261386771330885</v>
      </c>
      <c r="Q10" s="17">
        <v>0.22670976729849099</v>
      </c>
      <c r="R10" s="17"/>
      <c r="S10" s="17">
        <v>0.19573091577468299</v>
      </c>
      <c r="T10" s="17">
        <v>0.27601428204810802</v>
      </c>
      <c r="U10" s="17">
        <v>0.18644815227616299</v>
      </c>
      <c r="V10" s="17"/>
      <c r="W10" s="17">
        <v>0.21152642711550401</v>
      </c>
      <c r="X10" s="17">
        <v>0.297193163404469</v>
      </c>
      <c r="Y10" s="17">
        <v>0.31535045423725899</v>
      </c>
      <c r="Z10" s="17">
        <v>0.12342181118580201</v>
      </c>
      <c r="AA10" s="17">
        <v>0.190190755521603</v>
      </c>
      <c r="AB10" s="17"/>
      <c r="AC10" s="17">
        <v>0.215258982679079</v>
      </c>
      <c r="AD10" s="17">
        <v>0.27748769666352602</v>
      </c>
      <c r="AE10" s="17">
        <v>0.183936001561811</v>
      </c>
    </row>
    <row r="11" spans="2:31" ht="72.5" x14ac:dyDescent="0.35">
      <c r="B11" s="18" t="s">
        <v>398</v>
      </c>
      <c r="C11" s="17">
        <v>0.212966942699642</v>
      </c>
      <c r="D11" s="17">
        <v>0.23205448415653401</v>
      </c>
      <c r="E11" s="17">
        <v>0.195922878434902</v>
      </c>
      <c r="F11" s="17"/>
      <c r="G11" s="17">
        <v>0.22735397571254301</v>
      </c>
      <c r="H11" s="17">
        <v>0.113925078576673</v>
      </c>
      <c r="I11" s="17">
        <v>0.17806990398168199</v>
      </c>
      <c r="J11" s="17">
        <v>0.26368243876851599</v>
      </c>
      <c r="K11" s="17">
        <v>0.27157023081578002</v>
      </c>
      <c r="L11" s="17">
        <v>0.210813981519996</v>
      </c>
      <c r="M11" s="17"/>
      <c r="N11" s="17">
        <v>0.18516277137727299</v>
      </c>
      <c r="O11" s="17">
        <v>0.25995156228237998</v>
      </c>
      <c r="P11" s="17">
        <v>0.19419570393831101</v>
      </c>
      <c r="Q11" s="17">
        <v>0.21925392595354601</v>
      </c>
      <c r="R11" s="17"/>
      <c r="S11" s="17">
        <v>0.27765784123791798</v>
      </c>
      <c r="T11" s="17">
        <v>0.19465583554284999</v>
      </c>
      <c r="U11" s="17">
        <v>0.15227032409244001</v>
      </c>
      <c r="V11" s="17"/>
      <c r="W11" s="17">
        <v>0.24508958765531599</v>
      </c>
      <c r="X11" s="17">
        <v>0.20547174917938299</v>
      </c>
      <c r="Y11" s="17">
        <v>0.27052302844838999</v>
      </c>
      <c r="Z11" s="17">
        <v>0.19427459065033501</v>
      </c>
      <c r="AA11" s="17">
        <v>0.17355569222864201</v>
      </c>
      <c r="AB11" s="17"/>
      <c r="AC11" s="17">
        <v>0.19823016322179299</v>
      </c>
      <c r="AD11" s="17">
        <v>0.22109048772998999</v>
      </c>
      <c r="AE11" s="17">
        <v>0.23016302164879099</v>
      </c>
    </row>
    <row r="12" spans="2:31" x14ac:dyDescent="0.35">
      <c r="B12" s="18" t="s">
        <v>96</v>
      </c>
      <c r="C12" s="19">
        <v>0.110484132521106</v>
      </c>
      <c r="D12" s="19">
        <v>7.5904067782999199E-2</v>
      </c>
      <c r="E12" s="19">
        <v>0.14427136983567501</v>
      </c>
      <c r="F12" s="19"/>
      <c r="G12" s="19">
        <v>0.147113467764759</v>
      </c>
      <c r="H12" s="19">
        <v>0.12797787603527899</v>
      </c>
      <c r="I12" s="19">
        <v>0.1148192921613</v>
      </c>
      <c r="J12" s="19">
        <v>0.116795580633538</v>
      </c>
      <c r="K12" s="19">
        <v>0.102635670608966</v>
      </c>
      <c r="L12" s="19">
        <v>7.5217776386403007E-2</v>
      </c>
      <c r="M12" s="19"/>
      <c r="N12" s="19">
        <v>7.8402873393592906E-2</v>
      </c>
      <c r="O12" s="19">
        <v>0.141294864650374</v>
      </c>
      <c r="P12" s="19">
        <v>0.101242939892678</v>
      </c>
      <c r="Q12" s="19">
        <v>0.124114972975179</v>
      </c>
      <c r="R12" s="19"/>
      <c r="S12" s="19">
        <v>7.5006918572243397E-2</v>
      </c>
      <c r="T12" s="19">
        <v>8.2451912977559397E-2</v>
      </c>
      <c r="U12" s="19">
        <v>0.22539323222614699</v>
      </c>
      <c r="V12" s="19"/>
      <c r="W12" s="19">
        <v>6.1182085149513898E-2</v>
      </c>
      <c r="X12" s="19">
        <v>8.2937593704307699E-2</v>
      </c>
      <c r="Y12" s="19">
        <v>8.7199962204372899E-2</v>
      </c>
      <c r="Z12" s="19">
        <v>0.267528905390847</v>
      </c>
      <c r="AA12" s="19">
        <v>0.23279467553233299</v>
      </c>
      <c r="AB12" s="19"/>
      <c r="AC12" s="19">
        <v>5.9143242682570998E-2</v>
      </c>
      <c r="AD12" s="19">
        <v>8.99622487148838E-2</v>
      </c>
      <c r="AE12" s="19">
        <v>7.0678011030634397E-2</v>
      </c>
    </row>
    <row r="13" spans="2:31" x14ac:dyDescent="0.35">
      <c r="B13" s="16"/>
    </row>
    <row r="14" spans="2:31" x14ac:dyDescent="0.35">
      <c r="B14" t="s">
        <v>61</v>
      </c>
    </row>
    <row r="15" spans="2:31" x14ac:dyDescent="0.35">
      <c r="B15" t="s">
        <v>62</v>
      </c>
    </row>
    <row r="17" spans="2:2" x14ac:dyDescent="0.35">
      <c r="B17"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E25"/>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408</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29" x14ac:dyDescent="0.35">
      <c r="B9" s="18" t="s">
        <v>399</v>
      </c>
      <c r="C9" s="17">
        <v>0.32410140463262499</v>
      </c>
      <c r="D9" s="17">
        <v>0.31926966647729699</v>
      </c>
      <c r="E9" s="17">
        <v>0.32697566768069303</v>
      </c>
      <c r="F9" s="17"/>
      <c r="G9" s="17">
        <v>0.35165072590572299</v>
      </c>
      <c r="H9" s="17">
        <v>0.31366964081280702</v>
      </c>
      <c r="I9" s="17">
        <v>0.29498060904210499</v>
      </c>
      <c r="J9" s="17">
        <v>0.320110233237693</v>
      </c>
      <c r="K9" s="17">
        <v>0.335486824687866</v>
      </c>
      <c r="L9" s="17">
        <v>0.32957878302268001</v>
      </c>
      <c r="M9" s="17"/>
      <c r="N9" s="17">
        <v>0.31585585590096199</v>
      </c>
      <c r="O9" s="17">
        <v>0.339578604513809</v>
      </c>
      <c r="P9" s="17">
        <v>0.32081167944247702</v>
      </c>
      <c r="Q9" s="17">
        <v>0.32764406322073097</v>
      </c>
      <c r="R9" s="17"/>
      <c r="S9" s="17">
        <v>0.352600805705298</v>
      </c>
      <c r="T9" s="17">
        <v>0.31932642411201601</v>
      </c>
      <c r="U9" s="17">
        <v>0.28697335142247898</v>
      </c>
      <c r="V9" s="17"/>
      <c r="W9" s="17">
        <v>0.345705208679637</v>
      </c>
      <c r="X9" s="17">
        <v>0.31143142558579701</v>
      </c>
      <c r="Y9" s="17">
        <v>0.23421281094784399</v>
      </c>
      <c r="Z9" s="17">
        <v>0.248199160994966</v>
      </c>
      <c r="AA9" s="17">
        <v>0.30718686358550901</v>
      </c>
      <c r="AB9" s="17"/>
      <c r="AC9" s="17">
        <v>0.33982235524348198</v>
      </c>
      <c r="AD9" s="17">
        <v>0.31506890244046498</v>
      </c>
      <c r="AE9" s="17">
        <v>0.29081748177536798</v>
      </c>
    </row>
    <row r="10" spans="2:31" x14ac:dyDescent="0.35">
      <c r="B10" s="18" t="s">
        <v>96</v>
      </c>
      <c r="C10" s="17">
        <v>0.27479849312851601</v>
      </c>
      <c r="D10" s="17">
        <v>0.25560591255737802</v>
      </c>
      <c r="E10" s="17">
        <v>0.29480240279407299</v>
      </c>
      <c r="F10" s="17"/>
      <c r="G10" s="17">
        <v>0.19250141096680801</v>
      </c>
      <c r="H10" s="17">
        <v>0.225007124607636</v>
      </c>
      <c r="I10" s="17">
        <v>0.26803112206589202</v>
      </c>
      <c r="J10" s="17">
        <v>0.31342313525193599</v>
      </c>
      <c r="K10" s="17">
        <v>0.35864525265415398</v>
      </c>
      <c r="L10" s="17">
        <v>0.263836809214609</v>
      </c>
      <c r="M10" s="17"/>
      <c r="N10" s="17">
        <v>0.251762306924601</v>
      </c>
      <c r="O10" s="17">
        <v>0.25640455310051602</v>
      </c>
      <c r="P10" s="17">
        <v>0.28843606182998399</v>
      </c>
      <c r="Q10" s="17">
        <v>0.31471327726317999</v>
      </c>
      <c r="R10" s="17"/>
      <c r="S10" s="17">
        <v>0.29301929718689501</v>
      </c>
      <c r="T10" s="17">
        <v>0.25635024797275502</v>
      </c>
      <c r="U10" s="17">
        <v>0.288595026094221</v>
      </c>
      <c r="V10" s="17"/>
      <c r="W10" s="17">
        <v>0.23830532884647301</v>
      </c>
      <c r="X10" s="17">
        <v>0.29642072370763001</v>
      </c>
      <c r="Y10" s="17">
        <v>0.19019893181407799</v>
      </c>
      <c r="Z10" s="17">
        <v>0.36085012242838499</v>
      </c>
      <c r="AA10" s="17">
        <v>0.323397603150755</v>
      </c>
      <c r="AB10" s="17"/>
      <c r="AC10" s="17">
        <v>0.18185404960775001</v>
      </c>
      <c r="AD10" s="17">
        <v>0.26565203162213002</v>
      </c>
      <c r="AE10" s="17">
        <v>0.154173369166757</v>
      </c>
    </row>
    <row r="11" spans="2:31" x14ac:dyDescent="0.35">
      <c r="B11" s="18" t="s">
        <v>400</v>
      </c>
      <c r="C11" s="17">
        <v>0.25288715900393899</v>
      </c>
      <c r="D11" s="17">
        <v>0.25567759917209598</v>
      </c>
      <c r="E11" s="17">
        <v>0.25169533016325601</v>
      </c>
      <c r="F11" s="17"/>
      <c r="G11" s="17">
        <v>0.29308702382713397</v>
      </c>
      <c r="H11" s="17">
        <v>0.30664324208350402</v>
      </c>
      <c r="I11" s="17">
        <v>0.312697898506554</v>
      </c>
      <c r="J11" s="17">
        <v>0.17340860626419499</v>
      </c>
      <c r="K11" s="17">
        <v>0.18528930755265999</v>
      </c>
      <c r="L11" s="17">
        <v>0.25247105446361701</v>
      </c>
      <c r="M11" s="17"/>
      <c r="N11" s="17">
        <v>0.28036682972551003</v>
      </c>
      <c r="O11" s="17">
        <v>0.23906442787704599</v>
      </c>
      <c r="P11" s="17">
        <v>0.232946824377811</v>
      </c>
      <c r="Q11" s="17">
        <v>0.24938883073967799</v>
      </c>
      <c r="R11" s="17"/>
      <c r="S11" s="17">
        <v>0.16120880943282401</v>
      </c>
      <c r="T11" s="17">
        <v>0.30678146408526402</v>
      </c>
      <c r="U11" s="17">
        <v>0.28570848151591799</v>
      </c>
      <c r="V11" s="17"/>
      <c r="W11" s="17">
        <v>0.24259505475454601</v>
      </c>
      <c r="X11" s="17">
        <v>0.260065155358089</v>
      </c>
      <c r="Y11" s="17">
        <v>0.26910069747461601</v>
      </c>
      <c r="Z11" s="17">
        <v>0.33703258895191501</v>
      </c>
      <c r="AA11" s="17">
        <v>0.26628843637103</v>
      </c>
      <c r="AB11" s="17"/>
      <c r="AC11" s="17">
        <v>0.353876189826689</v>
      </c>
      <c r="AD11" s="17">
        <v>0.28254252877459701</v>
      </c>
      <c r="AE11" s="17">
        <v>0.27981322540866099</v>
      </c>
    </row>
    <row r="12" spans="2:31" x14ac:dyDescent="0.35">
      <c r="B12" s="18" t="s">
        <v>401</v>
      </c>
      <c r="C12" s="17">
        <v>0.21653699878968299</v>
      </c>
      <c r="D12" s="17">
        <v>0.19919104971763699</v>
      </c>
      <c r="E12" s="17">
        <v>0.23077366164785201</v>
      </c>
      <c r="F12" s="17"/>
      <c r="G12" s="17">
        <v>0.21407081146232701</v>
      </c>
      <c r="H12" s="17">
        <v>0.18000569968610899</v>
      </c>
      <c r="I12" s="17">
        <v>0.195667753089938</v>
      </c>
      <c r="J12" s="17">
        <v>0.21829360895557301</v>
      </c>
      <c r="K12" s="17">
        <v>0.26334995632325198</v>
      </c>
      <c r="L12" s="17">
        <v>0.214287574408216</v>
      </c>
      <c r="M12" s="17"/>
      <c r="N12" s="17">
        <v>0.25264727096018502</v>
      </c>
      <c r="O12" s="17">
        <v>0.20084422266163099</v>
      </c>
      <c r="P12" s="17">
        <v>0.206528404021906</v>
      </c>
      <c r="Q12" s="17">
        <v>0.183534170872723</v>
      </c>
      <c r="R12" s="17"/>
      <c r="S12" s="17">
        <v>0.22126388144297601</v>
      </c>
      <c r="T12" s="17">
        <v>0.229305067766397</v>
      </c>
      <c r="U12" s="17">
        <v>0.171803880046839</v>
      </c>
      <c r="V12" s="17"/>
      <c r="W12" s="17">
        <v>0.23621374302582299</v>
      </c>
      <c r="X12" s="17">
        <v>0.223669594093029</v>
      </c>
      <c r="Y12" s="17">
        <v>0.22074451324986799</v>
      </c>
      <c r="Z12" s="17">
        <v>0.19291905202697299</v>
      </c>
      <c r="AA12" s="17">
        <v>0.15869730215581801</v>
      </c>
      <c r="AB12" s="17"/>
      <c r="AC12" s="17">
        <v>0.270123861784758</v>
      </c>
      <c r="AD12" s="17">
        <v>0.23485026390216401</v>
      </c>
      <c r="AE12" s="17">
        <v>0.268655573125474</v>
      </c>
    </row>
    <row r="13" spans="2:31" x14ac:dyDescent="0.35">
      <c r="B13" s="18" t="s">
        <v>391</v>
      </c>
      <c r="C13" s="17">
        <v>0.19122735309453501</v>
      </c>
      <c r="D13" s="17">
        <v>0.193295701465344</v>
      </c>
      <c r="E13" s="17">
        <v>0.18864045066450399</v>
      </c>
      <c r="F13" s="17"/>
      <c r="G13" s="17">
        <v>0.26918409724001002</v>
      </c>
      <c r="H13" s="17">
        <v>0.242065319881894</v>
      </c>
      <c r="I13" s="17">
        <v>0.18114730315227001</v>
      </c>
      <c r="J13" s="17">
        <v>0.212655577865278</v>
      </c>
      <c r="K13" s="17">
        <v>0.12721069244734001</v>
      </c>
      <c r="L13" s="17">
        <v>0.16389546733452701</v>
      </c>
      <c r="M13" s="17"/>
      <c r="N13" s="17">
        <v>0.19776022253638201</v>
      </c>
      <c r="O13" s="17">
        <v>0.18480694811984499</v>
      </c>
      <c r="P13" s="17">
        <v>0.22288676034337601</v>
      </c>
      <c r="Q13" s="17">
        <v>0.16587263862285601</v>
      </c>
      <c r="R13" s="17"/>
      <c r="S13" s="17">
        <v>0.153020307651627</v>
      </c>
      <c r="T13" s="17">
        <v>0.2119960815867</v>
      </c>
      <c r="U13" s="17">
        <v>0.20531423938068599</v>
      </c>
      <c r="V13" s="17"/>
      <c r="W13" s="17">
        <v>0.170819564516214</v>
      </c>
      <c r="X13" s="17">
        <v>0.20762261634080101</v>
      </c>
      <c r="Y13" s="17">
        <v>0.22351429970475201</v>
      </c>
      <c r="Z13" s="17">
        <v>0.35739739758769301</v>
      </c>
      <c r="AA13" s="17">
        <v>0.202150766924309</v>
      </c>
      <c r="AB13" s="17"/>
      <c r="AC13" s="17">
        <v>0.18664393368410101</v>
      </c>
      <c r="AD13" s="17">
        <v>0.22658535805597299</v>
      </c>
      <c r="AE13" s="17">
        <v>0.25483601486233698</v>
      </c>
    </row>
    <row r="14" spans="2:31" x14ac:dyDescent="0.35">
      <c r="B14" s="18" t="s">
        <v>402</v>
      </c>
      <c r="C14" s="17">
        <v>0.165933563451998</v>
      </c>
      <c r="D14" s="17">
        <v>0.21232662054360599</v>
      </c>
      <c r="E14" s="17">
        <v>0.120720069883939</v>
      </c>
      <c r="F14" s="17"/>
      <c r="G14" s="17">
        <v>0.22137824406576201</v>
      </c>
      <c r="H14" s="17">
        <v>0.14921943749312999</v>
      </c>
      <c r="I14" s="17">
        <v>0.16785172019845301</v>
      </c>
      <c r="J14" s="17">
        <v>0.1236160434179</v>
      </c>
      <c r="K14" s="17">
        <v>0.13993815347376001</v>
      </c>
      <c r="L14" s="17">
        <v>0.18872113664724</v>
      </c>
      <c r="M14" s="17"/>
      <c r="N14" s="17">
        <v>0.180236542140112</v>
      </c>
      <c r="O14" s="17">
        <v>0.152726563795579</v>
      </c>
      <c r="P14" s="17">
        <v>0.17342582811235499</v>
      </c>
      <c r="Q14" s="17">
        <v>0.162778858499975</v>
      </c>
      <c r="R14" s="17"/>
      <c r="S14" s="17">
        <v>0.14465192336222499</v>
      </c>
      <c r="T14" s="17">
        <v>0.17852332207767799</v>
      </c>
      <c r="U14" s="17">
        <v>0.19622052716209401</v>
      </c>
      <c r="V14" s="17"/>
      <c r="W14" s="17">
        <v>0.185917949782271</v>
      </c>
      <c r="X14" s="17">
        <v>0.15731651425691401</v>
      </c>
      <c r="Y14" s="17">
        <v>0.15604542980621999</v>
      </c>
      <c r="Z14" s="17">
        <v>0.124777349809164</v>
      </c>
      <c r="AA14" s="17">
        <v>0.12796424613417201</v>
      </c>
      <c r="AB14" s="17"/>
      <c r="AC14" s="17">
        <v>0.23418849549666301</v>
      </c>
      <c r="AD14" s="17">
        <v>0.160363018308989</v>
      </c>
      <c r="AE14" s="17">
        <v>0.226138860403476</v>
      </c>
    </row>
    <row r="15" spans="2:31" x14ac:dyDescent="0.35">
      <c r="B15" s="18" t="s">
        <v>403</v>
      </c>
      <c r="C15" s="17">
        <v>0.158903603660079</v>
      </c>
      <c r="D15" s="17">
        <v>0.14970829944790801</v>
      </c>
      <c r="E15" s="17">
        <v>0.16692168123649101</v>
      </c>
      <c r="F15" s="17"/>
      <c r="G15" s="17">
        <v>0.162760839300335</v>
      </c>
      <c r="H15" s="17">
        <v>0.184351431139645</v>
      </c>
      <c r="I15" s="17">
        <v>0.23701824964762599</v>
      </c>
      <c r="J15" s="17">
        <v>0.102732326378978</v>
      </c>
      <c r="K15" s="17">
        <v>0.130215483469934</v>
      </c>
      <c r="L15" s="17">
        <v>0.133706252960932</v>
      </c>
      <c r="M15" s="17"/>
      <c r="N15" s="17">
        <v>0.19099730803919299</v>
      </c>
      <c r="O15" s="17">
        <v>0.14802859594069701</v>
      </c>
      <c r="P15" s="17">
        <v>0.13016602629316801</v>
      </c>
      <c r="Q15" s="17">
        <v>0.141419097141018</v>
      </c>
      <c r="R15" s="17"/>
      <c r="S15" s="17">
        <v>0.13185496215206699</v>
      </c>
      <c r="T15" s="17">
        <v>0.180105950459858</v>
      </c>
      <c r="U15" s="17">
        <v>0.17748400572991399</v>
      </c>
      <c r="V15" s="17"/>
      <c r="W15" s="17">
        <v>0.183945645963669</v>
      </c>
      <c r="X15" s="17">
        <v>0.15323708246633</v>
      </c>
      <c r="Y15" s="17">
        <v>9.9795383007942995E-2</v>
      </c>
      <c r="Z15" s="17">
        <v>8.8833427956948902E-2</v>
      </c>
      <c r="AA15" s="17">
        <v>0.15657523688535799</v>
      </c>
      <c r="AB15" s="17"/>
      <c r="AC15" s="17">
        <v>0.25737061761463698</v>
      </c>
      <c r="AD15" s="17">
        <v>0.15460343875393401</v>
      </c>
      <c r="AE15" s="17">
        <v>0.170182045366051</v>
      </c>
    </row>
    <row r="16" spans="2:31" x14ac:dyDescent="0.35">
      <c r="B16" s="18" t="s">
        <v>404</v>
      </c>
      <c r="C16" s="17">
        <v>0.120792421103797</v>
      </c>
      <c r="D16" s="17">
        <v>0.14209671438900001</v>
      </c>
      <c r="E16" s="17">
        <v>0.101083637454058</v>
      </c>
      <c r="F16" s="17"/>
      <c r="G16" s="17">
        <v>0.14483364435999199</v>
      </c>
      <c r="H16" s="17">
        <v>0.15892650349820001</v>
      </c>
      <c r="I16" s="17">
        <v>0.17400651853962901</v>
      </c>
      <c r="J16" s="17">
        <v>0.118029878690481</v>
      </c>
      <c r="K16" s="17">
        <v>5.5073824082725702E-2</v>
      </c>
      <c r="L16" s="17">
        <v>9.8357701164522596E-2</v>
      </c>
      <c r="M16" s="17"/>
      <c r="N16" s="17">
        <v>0.12083304908888599</v>
      </c>
      <c r="O16" s="17">
        <v>0.13168825480847501</v>
      </c>
      <c r="P16" s="17">
        <v>0.12223242968715201</v>
      </c>
      <c r="Q16" s="17">
        <v>0.10257160794047999</v>
      </c>
      <c r="R16" s="17"/>
      <c r="S16" s="17">
        <v>0.106452637440554</v>
      </c>
      <c r="T16" s="17">
        <v>0.123323233913549</v>
      </c>
      <c r="U16" s="17">
        <v>0.147319906466437</v>
      </c>
      <c r="V16" s="17"/>
      <c r="W16" s="17">
        <v>0.15549710039331199</v>
      </c>
      <c r="X16" s="17">
        <v>0.10343985892588201</v>
      </c>
      <c r="Y16" s="17">
        <v>9.0197459860257206E-2</v>
      </c>
      <c r="Z16" s="17">
        <v>0.198031664549676</v>
      </c>
      <c r="AA16" s="17">
        <v>0.122024115450656</v>
      </c>
      <c r="AB16" s="17"/>
      <c r="AC16" s="17">
        <v>0.20939231129681199</v>
      </c>
      <c r="AD16" s="17">
        <v>0.12102253267633301</v>
      </c>
      <c r="AE16" s="17">
        <v>0.107436092625734</v>
      </c>
    </row>
    <row r="17" spans="2:31" ht="43.5" x14ac:dyDescent="0.35">
      <c r="B17" s="18" t="s">
        <v>405</v>
      </c>
      <c r="C17" s="17">
        <v>0.100209572283843</v>
      </c>
      <c r="D17" s="17">
        <v>8.8757512908675396E-2</v>
      </c>
      <c r="E17" s="17">
        <v>0.109566218922694</v>
      </c>
      <c r="F17" s="17"/>
      <c r="G17" s="17">
        <v>0.18780367758984301</v>
      </c>
      <c r="H17" s="17">
        <v>0.177099522321845</v>
      </c>
      <c r="I17" s="17">
        <v>0.12429037038545</v>
      </c>
      <c r="J17" s="17">
        <v>6.7054884150118399E-2</v>
      </c>
      <c r="K17" s="17">
        <v>3.94273736729229E-2</v>
      </c>
      <c r="L17" s="17">
        <v>5.0494210892723303E-2</v>
      </c>
      <c r="M17" s="17"/>
      <c r="N17" s="17">
        <v>0.10255388356162599</v>
      </c>
      <c r="O17" s="17">
        <v>0.106567822771669</v>
      </c>
      <c r="P17" s="17">
        <v>0.102159170396888</v>
      </c>
      <c r="Q17" s="17">
        <v>9.3043062548000904E-2</v>
      </c>
      <c r="R17" s="17"/>
      <c r="S17" s="17">
        <v>0.10014701320871</v>
      </c>
      <c r="T17" s="17">
        <v>9.6682756990940297E-2</v>
      </c>
      <c r="U17" s="17">
        <v>9.3069893633322603E-2</v>
      </c>
      <c r="V17" s="17"/>
      <c r="W17" s="17">
        <v>8.3506049598894405E-2</v>
      </c>
      <c r="X17" s="17">
        <v>0.110037990033465</v>
      </c>
      <c r="Y17" s="17">
        <v>0.155774052910922</v>
      </c>
      <c r="Z17" s="17">
        <v>0.12342181118580201</v>
      </c>
      <c r="AA17" s="17">
        <v>7.5645693189634197E-2</v>
      </c>
      <c r="AB17" s="17"/>
      <c r="AC17" s="17">
        <v>7.5251596221067293E-2</v>
      </c>
      <c r="AD17" s="17">
        <v>0.11309680399178799</v>
      </c>
      <c r="AE17" s="17">
        <v>8.7664095536582096E-2</v>
      </c>
    </row>
    <row r="18" spans="2:31" x14ac:dyDescent="0.35">
      <c r="B18" s="18" t="s">
        <v>406</v>
      </c>
      <c r="C18" s="17">
        <v>7.9591079373703494E-2</v>
      </c>
      <c r="D18" s="17">
        <v>8.3284642284346594E-2</v>
      </c>
      <c r="E18" s="17">
        <v>7.6517921786976903E-2</v>
      </c>
      <c r="F18" s="17"/>
      <c r="G18" s="17">
        <v>0.123210541177635</v>
      </c>
      <c r="H18" s="17">
        <v>0.123794509851685</v>
      </c>
      <c r="I18" s="17">
        <v>9.2172071339525694E-2</v>
      </c>
      <c r="J18" s="17">
        <v>4.39693005945202E-2</v>
      </c>
      <c r="K18" s="17">
        <v>3.7216681225582797E-2</v>
      </c>
      <c r="L18" s="17">
        <v>7.3532031851809398E-2</v>
      </c>
      <c r="M18" s="17"/>
      <c r="N18" s="17">
        <v>0.103342484115616</v>
      </c>
      <c r="O18" s="17">
        <v>7.4783713738064597E-2</v>
      </c>
      <c r="P18" s="17">
        <v>6.9553694499213004E-2</v>
      </c>
      <c r="Q18" s="17">
        <v>6.0207129483897101E-2</v>
      </c>
      <c r="R18" s="17"/>
      <c r="S18" s="17">
        <v>5.8886272333047003E-2</v>
      </c>
      <c r="T18" s="17">
        <v>8.5427782847156603E-2</v>
      </c>
      <c r="U18" s="17">
        <v>8.9865822617162999E-2</v>
      </c>
      <c r="V18" s="17"/>
      <c r="W18" s="17">
        <v>6.0112783948204802E-2</v>
      </c>
      <c r="X18" s="17">
        <v>9.9456613773433594E-2</v>
      </c>
      <c r="Y18" s="17">
        <v>0.189837068918222</v>
      </c>
      <c r="Z18" s="17">
        <v>0</v>
      </c>
      <c r="AA18" s="17">
        <v>6.9832934671392496E-2</v>
      </c>
      <c r="AB18" s="17"/>
      <c r="AC18" s="17">
        <v>7.6612479447930495E-2</v>
      </c>
      <c r="AD18" s="17">
        <v>9.2642430063663406E-2</v>
      </c>
      <c r="AE18" s="17">
        <v>0.146539376592873</v>
      </c>
    </row>
    <row r="19" spans="2:31" ht="29" x14ac:dyDescent="0.35">
      <c r="B19" s="18" t="s">
        <v>407</v>
      </c>
      <c r="C19" s="17">
        <v>4.4581302503996202E-2</v>
      </c>
      <c r="D19" s="17">
        <v>5.32248231745448E-2</v>
      </c>
      <c r="E19" s="17">
        <v>3.65591617993547E-2</v>
      </c>
      <c r="F19" s="17"/>
      <c r="G19" s="17">
        <v>0.10300352283252399</v>
      </c>
      <c r="H19" s="17">
        <v>4.7844457467236902E-2</v>
      </c>
      <c r="I19" s="17">
        <v>5.7962359394478802E-2</v>
      </c>
      <c r="J19" s="17">
        <v>1.9649418981979399E-2</v>
      </c>
      <c r="K19" s="17">
        <v>3.5005988778242798E-2</v>
      </c>
      <c r="L19" s="17">
        <v>1.68314036309078E-2</v>
      </c>
      <c r="M19" s="17"/>
      <c r="N19" s="17">
        <v>6.32597344118635E-2</v>
      </c>
      <c r="O19" s="17">
        <v>4.3360549797434297E-2</v>
      </c>
      <c r="P19" s="17">
        <v>4.1106222482691399E-2</v>
      </c>
      <c r="Q19" s="17">
        <v>2.1970341685306601E-2</v>
      </c>
      <c r="R19" s="17"/>
      <c r="S19" s="17">
        <v>4.4456439149931103E-2</v>
      </c>
      <c r="T19" s="17">
        <v>4.3909721633771999E-2</v>
      </c>
      <c r="U19" s="17">
        <v>3.8166783889694501E-2</v>
      </c>
      <c r="V19" s="17"/>
      <c r="W19" s="17">
        <v>5.2174373197171803E-2</v>
      </c>
      <c r="X19" s="17">
        <v>4.6335634148380302E-2</v>
      </c>
      <c r="Y19" s="17">
        <v>4.2404862881233199E-2</v>
      </c>
      <c r="Z19" s="17">
        <v>0.23397558640189101</v>
      </c>
      <c r="AA19" s="17">
        <v>2.3059305630142399E-2</v>
      </c>
      <c r="AB19" s="17"/>
      <c r="AC19" s="17">
        <v>6.88115612611786E-2</v>
      </c>
      <c r="AD19" s="17">
        <v>3.9298599875997903E-2</v>
      </c>
      <c r="AE19" s="17">
        <v>2.55422977049653E-2</v>
      </c>
    </row>
    <row r="20" spans="2:31" x14ac:dyDescent="0.35">
      <c r="B20" s="18" t="s">
        <v>236</v>
      </c>
      <c r="C20" s="19">
        <v>3.5501450893162097E-2</v>
      </c>
      <c r="D20" s="19">
        <v>4.5785555559007603E-2</v>
      </c>
      <c r="E20" s="19">
        <v>2.58538419155569E-2</v>
      </c>
      <c r="F20" s="19"/>
      <c r="G20" s="19">
        <v>1.7927194940343099E-2</v>
      </c>
      <c r="H20" s="19">
        <v>7.0263987293029103E-3</v>
      </c>
      <c r="I20" s="19">
        <v>1.2429037038544999E-2</v>
      </c>
      <c r="J20" s="19">
        <v>2.54208148708789E-2</v>
      </c>
      <c r="K20" s="19">
        <v>6.5504791022594197E-2</v>
      </c>
      <c r="L20" s="19">
        <v>6.2907045549079901E-2</v>
      </c>
      <c r="M20" s="19"/>
      <c r="N20" s="19">
        <v>4.8617085638774302E-2</v>
      </c>
      <c r="O20" s="19">
        <v>4.8135334101146302E-2</v>
      </c>
      <c r="P20" s="19">
        <v>1.01609537124847E-2</v>
      </c>
      <c r="Q20" s="19">
        <v>2.11245101186661E-2</v>
      </c>
      <c r="R20" s="19"/>
      <c r="S20" s="19">
        <v>5.3063378340851203E-2</v>
      </c>
      <c r="T20" s="19">
        <v>3.4330774554021899E-2</v>
      </c>
      <c r="U20" s="19">
        <v>6.6664174805752003E-3</v>
      </c>
      <c r="V20" s="19"/>
      <c r="W20" s="19">
        <v>4.9046344875319697E-2</v>
      </c>
      <c r="X20" s="19">
        <v>2.59356810755225E-2</v>
      </c>
      <c r="Y20" s="19">
        <v>6.7351199377050405E-2</v>
      </c>
      <c r="Z20" s="19">
        <v>0</v>
      </c>
      <c r="AA20" s="19">
        <v>1.32331919570776E-2</v>
      </c>
      <c r="AB20" s="19"/>
      <c r="AC20" s="19">
        <v>1.7363661485225598E-2</v>
      </c>
      <c r="AD20" s="19">
        <v>2.9808113166403898E-2</v>
      </c>
      <c r="AE20" s="19">
        <v>5.0529629767184801E-2</v>
      </c>
    </row>
    <row r="21" spans="2:31" x14ac:dyDescent="0.35">
      <c r="B21" s="16"/>
    </row>
    <row r="22" spans="2:31" x14ac:dyDescent="0.35">
      <c r="B22" t="s">
        <v>61</v>
      </c>
    </row>
    <row r="23" spans="2:31" x14ac:dyDescent="0.35">
      <c r="B23" t="s">
        <v>62</v>
      </c>
    </row>
    <row r="25" spans="2:31" x14ac:dyDescent="0.35">
      <c r="B25"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E3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427</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409</v>
      </c>
      <c r="C9" s="17">
        <v>0.32360700550585098</v>
      </c>
      <c r="D9" s="17">
        <v>0.32410202105366798</v>
      </c>
      <c r="E9" s="17">
        <v>0.32089338087360098</v>
      </c>
      <c r="F9" s="17"/>
      <c r="G9" s="17">
        <v>0.284501592953884</v>
      </c>
      <c r="H9" s="17">
        <v>0.29370526817428499</v>
      </c>
      <c r="I9" s="17">
        <v>0.33128173388627502</v>
      </c>
      <c r="J9" s="17">
        <v>0.36069523562147099</v>
      </c>
      <c r="K9" s="17">
        <v>0.35351557082343099</v>
      </c>
      <c r="L9" s="17">
        <v>0.310959531038145</v>
      </c>
      <c r="M9" s="17"/>
      <c r="N9" s="17">
        <v>0.34130405317391399</v>
      </c>
      <c r="O9" s="17">
        <v>0.34184543512613502</v>
      </c>
      <c r="P9" s="17">
        <v>0.30714021248291301</v>
      </c>
      <c r="Q9" s="17">
        <v>0.29105680061641398</v>
      </c>
      <c r="R9" s="17"/>
      <c r="S9" s="17">
        <v>0.29522574915606897</v>
      </c>
      <c r="T9" s="17">
        <v>0.36259905780261797</v>
      </c>
      <c r="U9" s="17">
        <v>0.25492619465621402</v>
      </c>
      <c r="V9" s="17"/>
      <c r="W9" s="17">
        <v>0.30973524169139099</v>
      </c>
      <c r="X9" s="17">
        <v>0.35589744935190898</v>
      </c>
      <c r="Y9" s="17">
        <v>0.23856955889218701</v>
      </c>
      <c r="Z9" s="17">
        <v>0.16657553177805001</v>
      </c>
      <c r="AA9" s="17">
        <v>0.27939662720184399</v>
      </c>
      <c r="AB9" s="17"/>
      <c r="AC9" s="17">
        <v>0.28936974576243302</v>
      </c>
      <c r="AD9" s="17">
        <v>0.359729637565739</v>
      </c>
      <c r="AE9" s="17">
        <v>0.28157537832564</v>
      </c>
    </row>
    <row r="10" spans="2:31" x14ac:dyDescent="0.35">
      <c r="B10" s="18" t="s">
        <v>410</v>
      </c>
      <c r="C10" s="17">
        <v>0.294913423375808</v>
      </c>
      <c r="D10" s="17">
        <v>0.31996494411218102</v>
      </c>
      <c r="E10" s="17">
        <v>0.27070379566920499</v>
      </c>
      <c r="F10" s="17"/>
      <c r="G10" s="17">
        <v>0.25348302301759601</v>
      </c>
      <c r="H10" s="17">
        <v>0.20108489587401701</v>
      </c>
      <c r="I10" s="17">
        <v>0.27122796159267298</v>
      </c>
      <c r="J10" s="17">
        <v>0.26821953660047299</v>
      </c>
      <c r="K10" s="17">
        <v>0.407172801034071</v>
      </c>
      <c r="L10" s="17">
        <v>0.31264527557273902</v>
      </c>
      <c r="M10" s="17"/>
      <c r="N10" s="17">
        <v>0.32316215160963002</v>
      </c>
      <c r="O10" s="17">
        <v>0.302982610320992</v>
      </c>
      <c r="P10" s="17">
        <v>0.240939374210977</v>
      </c>
      <c r="Q10" s="17">
        <v>0.27437322968552502</v>
      </c>
      <c r="R10" s="17"/>
      <c r="S10" s="17">
        <v>0.29415909747993801</v>
      </c>
      <c r="T10" s="17">
        <v>0.34615575177436297</v>
      </c>
      <c r="U10" s="17">
        <v>0.19079704187163099</v>
      </c>
      <c r="V10" s="17"/>
      <c r="W10" s="17">
        <v>0.28599060187396202</v>
      </c>
      <c r="X10" s="17">
        <v>0.30721307134218701</v>
      </c>
      <c r="Y10" s="17">
        <v>0.33600305763367799</v>
      </c>
      <c r="Z10" s="17">
        <v>0.272016694471436</v>
      </c>
      <c r="AA10" s="17">
        <v>0.219725185966617</v>
      </c>
      <c r="AB10" s="17"/>
      <c r="AC10" s="17">
        <v>0.23574290699491601</v>
      </c>
      <c r="AD10" s="17">
        <v>0.307121746694417</v>
      </c>
      <c r="AE10" s="17">
        <v>0.424092649435241</v>
      </c>
    </row>
    <row r="11" spans="2:31" x14ac:dyDescent="0.35">
      <c r="B11" s="18" t="s">
        <v>411</v>
      </c>
      <c r="C11" s="17">
        <v>0.25435489111350901</v>
      </c>
      <c r="D11" s="17">
        <v>0.25579746843371198</v>
      </c>
      <c r="E11" s="17">
        <v>0.254463382258316</v>
      </c>
      <c r="F11" s="17"/>
      <c r="G11" s="17">
        <v>0.191361499264425</v>
      </c>
      <c r="H11" s="17">
        <v>0.23337385697482199</v>
      </c>
      <c r="I11" s="17">
        <v>0.19665373936140301</v>
      </c>
      <c r="J11" s="17">
        <v>0.24279872172959499</v>
      </c>
      <c r="K11" s="17">
        <v>0.28721668122558303</v>
      </c>
      <c r="L11" s="17">
        <v>0.33484022426452797</v>
      </c>
      <c r="M11" s="17"/>
      <c r="N11" s="17">
        <v>0.273541122451953</v>
      </c>
      <c r="O11" s="17">
        <v>0.230234517670621</v>
      </c>
      <c r="P11" s="17">
        <v>0.219174627877043</v>
      </c>
      <c r="Q11" s="17">
        <v>0.26274349765571597</v>
      </c>
      <c r="R11" s="17"/>
      <c r="S11" s="17">
        <v>0.29988765580205701</v>
      </c>
      <c r="T11" s="17">
        <v>0.25640423638148802</v>
      </c>
      <c r="U11" s="17">
        <v>0.185207220024451</v>
      </c>
      <c r="V11" s="17"/>
      <c r="W11" s="17">
        <v>0.29119313443251799</v>
      </c>
      <c r="X11" s="17">
        <v>0.24363730923221899</v>
      </c>
      <c r="Y11" s="17">
        <v>0.29050539102515899</v>
      </c>
      <c r="Z11" s="17">
        <v>0.14723934466227201</v>
      </c>
      <c r="AA11" s="17">
        <v>0.160792269036726</v>
      </c>
      <c r="AB11" s="17"/>
      <c r="AC11" s="17">
        <v>0.24374105012568001</v>
      </c>
      <c r="AD11" s="17">
        <v>0.25017113017593701</v>
      </c>
      <c r="AE11" s="17">
        <v>0.234465631328996</v>
      </c>
    </row>
    <row r="12" spans="2:31" x14ac:dyDescent="0.35">
      <c r="B12" s="18" t="s">
        <v>412</v>
      </c>
      <c r="C12" s="17">
        <v>0.24075727476109399</v>
      </c>
      <c r="D12" s="17">
        <v>0.26676301649627499</v>
      </c>
      <c r="E12" s="17">
        <v>0.217246095195408</v>
      </c>
      <c r="F12" s="17"/>
      <c r="G12" s="17">
        <v>6.2175226440009099E-2</v>
      </c>
      <c r="H12" s="17">
        <v>0.16176953604391001</v>
      </c>
      <c r="I12" s="17">
        <v>0.22877203840732699</v>
      </c>
      <c r="J12" s="17">
        <v>0.30174697867553302</v>
      </c>
      <c r="K12" s="17">
        <v>0.319217878981231</v>
      </c>
      <c r="L12" s="17">
        <v>0.307383834330891</v>
      </c>
      <c r="M12" s="17"/>
      <c r="N12" s="17">
        <v>0.26194287916665998</v>
      </c>
      <c r="O12" s="17">
        <v>0.18609618583042301</v>
      </c>
      <c r="P12" s="17">
        <v>0.244683415289488</v>
      </c>
      <c r="Q12" s="17">
        <v>0.25410959192535498</v>
      </c>
      <c r="R12" s="17"/>
      <c r="S12" s="17">
        <v>0.30480926176061601</v>
      </c>
      <c r="T12" s="17">
        <v>0.24938247307345901</v>
      </c>
      <c r="U12" s="17">
        <v>0.181971702318939</v>
      </c>
      <c r="V12" s="17"/>
      <c r="W12" s="17">
        <v>0.311996463858837</v>
      </c>
      <c r="X12" s="17">
        <v>0.216621033201159</v>
      </c>
      <c r="Y12" s="17">
        <v>0.182396135710957</v>
      </c>
      <c r="Z12" s="17">
        <v>0.15833066879811999</v>
      </c>
      <c r="AA12" s="17">
        <v>0.15899012375424601</v>
      </c>
      <c r="AB12" s="17"/>
      <c r="AC12" s="17">
        <v>0.288953940507721</v>
      </c>
      <c r="AD12" s="17">
        <v>0.19991758576295701</v>
      </c>
      <c r="AE12" s="17">
        <v>0.16239661899291999</v>
      </c>
    </row>
    <row r="13" spans="2:31" x14ac:dyDescent="0.35">
      <c r="B13" s="18" t="s">
        <v>96</v>
      </c>
      <c r="C13" s="17">
        <v>0.19545394227711699</v>
      </c>
      <c r="D13" s="17">
        <v>0.153490152910913</v>
      </c>
      <c r="E13" s="17">
        <v>0.23508975565792101</v>
      </c>
      <c r="F13" s="17"/>
      <c r="G13" s="17">
        <v>0.15067128943934099</v>
      </c>
      <c r="H13" s="17">
        <v>0.230693189699055</v>
      </c>
      <c r="I13" s="17">
        <v>0.19136548693549901</v>
      </c>
      <c r="J13" s="17">
        <v>0.23574116142087601</v>
      </c>
      <c r="K13" s="17">
        <v>0.17848562693221701</v>
      </c>
      <c r="L13" s="17">
        <v>0.19745617077730901</v>
      </c>
      <c r="M13" s="17"/>
      <c r="N13" s="17">
        <v>0.169880324926965</v>
      </c>
      <c r="O13" s="17">
        <v>0.18091545388758301</v>
      </c>
      <c r="P13" s="17">
        <v>0.22552527723739099</v>
      </c>
      <c r="Q13" s="17">
        <v>0.23348354281453301</v>
      </c>
      <c r="R13" s="17"/>
      <c r="S13" s="17">
        <v>0.195800411581875</v>
      </c>
      <c r="T13" s="17">
        <v>0.15788318144711799</v>
      </c>
      <c r="U13" s="17">
        <v>0.31092151998238599</v>
      </c>
      <c r="V13" s="17"/>
      <c r="W13" s="17">
        <v>0.16490343033624999</v>
      </c>
      <c r="X13" s="17">
        <v>0.172891316356999</v>
      </c>
      <c r="Y13" s="17">
        <v>9.6104541022748E-2</v>
      </c>
      <c r="Z13" s="17">
        <v>0.248199160994966</v>
      </c>
      <c r="AA13" s="17">
        <v>0.35375507991573202</v>
      </c>
      <c r="AB13" s="17"/>
      <c r="AC13" s="17">
        <v>0.168988174802675</v>
      </c>
      <c r="AD13" s="17">
        <v>0.15253551602844101</v>
      </c>
      <c r="AE13" s="17">
        <v>0.10459011677517099</v>
      </c>
    </row>
    <row r="14" spans="2:31" x14ac:dyDescent="0.35">
      <c r="B14" s="18" t="s">
        <v>413</v>
      </c>
      <c r="C14" s="17">
        <v>0.16853299507733999</v>
      </c>
      <c r="D14" s="17">
        <v>0.165397403542829</v>
      </c>
      <c r="E14" s="17">
        <v>0.17059550438046001</v>
      </c>
      <c r="F14" s="17"/>
      <c r="G14" s="17">
        <v>0.26543448631115801</v>
      </c>
      <c r="H14" s="17">
        <v>0.15190010476889701</v>
      </c>
      <c r="I14" s="17">
        <v>0.160472054873426</v>
      </c>
      <c r="J14" s="17">
        <v>0.17340860626419499</v>
      </c>
      <c r="K14" s="17">
        <v>0.17715483469934301</v>
      </c>
      <c r="L14" s="17">
        <v>0.11161340808817601</v>
      </c>
      <c r="M14" s="17"/>
      <c r="N14" s="17">
        <v>0.220161205881616</v>
      </c>
      <c r="O14" s="17">
        <v>0.17229790529859099</v>
      </c>
      <c r="P14" s="17">
        <v>0.141391290531694</v>
      </c>
      <c r="Q14" s="17">
        <v>0.100737293254275</v>
      </c>
      <c r="R14" s="17"/>
      <c r="S14" s="17">
        <v>9.2866810437492703E-2</v>
      </c>
      <c r="T14" s="17">
        <v>0.22914968273251601</v>
      </c>
      <c r="U14" s="17">
        <v>0.12835312932857099</v>
      </c>
      <c r="V14" s="17"/>
      <c r="W14" s="17">
        <v>7.4651386098848097E-2</v>
      </c>
      <c r="X14" s="17">
        <v>0.270728082864994</v>
      </c>
      <c r="Y14" s="17">
        <v>0.17580696882899399</v>
      </c>
      <c r="Z14" s="17">
        <v>0.17869547743389799</v>
      </c>
      <c r="AA14" s="17">
        <v>6.7987462658563202E-2</v>
      </c>
      <c r="AB14" s="17"/>
      <c r="AC14" s="17">
        <v>8.0714434149918093E-2</v>
      </c>
      <c r="AD14" s="17">
        <v>0.24203348485943399</v>
      </c>
      <c r="AE14" s="17">
        <v>0.182369056476089</v>
      </c>
    </row>
    <row r="15" spans="2:31" x14ac:dyDescent="0.35">
      <c r="B15" s="18" t="s">
        <v>414</v>
      </c>
      <c r="C15" s="17">
        <v>0.15043382200130601</v>
      </c>
      <c r="D15" s="17">
        <v>0.144916312475945</v>
      </c>
      <c r="E15" s="17">
        <v>0.154672934739852</v>
      </c>
      <c r="F15" s="17"/>
      <c r="G15" s="17">
        <v>0.25831884296199298</v>
      </c>
      <c r="H15" s="17">
        <v>0.16461256858961901</v>
      </c>
      <c r="I15" s="17">
        <v>0.159366628245768</v>
      </c>
      <c r="J15" s="17">
        <v>0.16653627711695801</v>
      </c>
      <c r="K15" s="17">
        <v>0.10643456020681399</v>
      </c>
      <c r="L15" s="17">
        <v>9.4782004457268296E-2</v>
      </c>
      <c r="M15" s="17"/>
      <c r="N15" s="17">
        <v>0.166055893505686</v>
      </c>
      <c r="O15" s="17">
        <v>0.16666297610172701</v>
      </c>
      <c r="P15" s="17">
        <v>0.15556380251301499</v>
      </c>
      <c r="Q15" s="17">
        <v>0.106714853015456</v>
      </c>
      <c r="R15" s="17"/>
      <c r="S15" s="17">
        <v>4.3950538966088103E-2</v>
      </c>
      <c r="T15" s="17">
        <v>0.23207997459725599</v>
      </c>
      <c r="U15" s="17">
        <v>0.11218891287389</v>
      </c>
      <c r="V15" s="17"/>
      <c r="W15" s="17">
        <v>8.32055549485754E-2</v>
      </c>
      <c r="X15" s="17">
        <v>0.210332189794494</v>
      </c>
      <c r="Y15" s="17">
        <v>0.166123779578042</v>
      </c>
      <c r="Z15" s="17">
        <v>0.267528905390847</v>
      </c>
      <c r="AA15" s="17">
        <v>7.9519322884360893E-2</v>
      </c>
      <c r="AB15" s="17"/>
      <c r="AC15" s="17">
        <v>7.5640796357029499E-2</v>
      </c>
      <c r="AD15" s="17">
        <v>0.21033585267508501</v>
      </c>
      <c r="AE15" s="17">
        <v>0.16238649747702499</v>
      </c>
    </row>
    <row r="16" spans="2:31" x14ac:dyDescent="0.35">
      <c r="B16" s="18" t="s">
        <v>415</v>
      </c>
      <c r="C16" s="17">
        <v>0.112753946547154</v>
      </c>
      <c r="D16" s="17">
        <v>0.14773515658629099</v>
      </c>
      <c r="E16" s="17">
        <v>7.7960477652701296E-2</v>
      </c>
      <c r="F16" s="17"/>
      <c r="G16" s="17">
        <v>8.3606540368096102E-2</v>
      </c>
      <c r="H16" s="17">
        <v>6.8923653655145606E-2</v>
      </c>
      <c r="I16" s="17">
        <v>8.1834447200103702E-2</v>
      </c>
      <c r="J16" s="17">
        <v>0.138780230930798</v>
      </c>
      <c r="K16" s="17">
        <v>0.13401437306778299</v>
      </c>
      <c r="L16" s="17">
        <v>0.15063976041087301</v>
      </c>
      <c r="M16" s="17"/>
      <c r="N16" s="17">
        <v>0.17655369110261601</v>
      </c>
      <c r="O16" s="17">
        <v>9.4405340092832593E-2</v>
      </c>
      <c r="P16" s="17">
        <v>5.2568954150482398E-2</v>
      </c>
      <c r="Q16" s="17">
        <v>8.2187713066271595E-2</v>
      </c>
      <c r="R16" s="17"/>
      <c r="S16" s="17">
        <v>6.5923972819172894E-2</v>
      </c>
      <c r="T16" s="17">
        <v>0.184121186530665</v>
      </c>
      <c r="U16" s="17">
        <v>4.6073774114191599E-2</v>
      </c>
      <c r="V16" s="17"/>
      <c r="W16" s="17">
        <v>8.1087648224476394E-2</v>
      </c>
      <c r="X16" s="17">
        <v>0.15824225146493201</v>
      </c>
      <c r="Y16" s="17">
        <v>0.13532608417115799</v>
      </c>
      <c r="Z16" s="17">
        <v>0.15833066879811999</v>
      </c>
      <c r="AA16" s="17">
        <v>3.9841930008108498E-2</v>
      </c>
      <c r="AB16" s="17"/>
      <c r="AC16" s="17">
        <v>7.6524564848628199E-2</v>
      </c>
      <c r="AD16" s="17">
        <v>0.14306948173143699</v>
      </c>
      <c r="AE16" s="17">
        <v>0.14251428019086401</v>
      </c>
    </row>
    <row r="17" spans="2:31" x14ac:dyDescent="0.35">
      <c r="B17" s="18" t="s">
        <v>416</v>
      </c>
      <c r="C17" s="17">
        <v>0.109090577576287</v>
      </c>
      <c r="D17" s="17">
        <v>0.15399796514330999</v>
      </c>
      <c r="E17" s="17">
        <v>6.6693313420162395E-2</v>
      </c>
      <c r="F17" s="17"/>
      <c r="G17" s="17">
        <v>0.10770125620949</v>
      </c>
      <c r="H17" s="17">
        <v>6.18972549258427E-2</v>
      </c>
      <c r="I17" s="17">
        <v>9.3277497967183695E-2</v>
      </c>
      <c r="J17" s="17">
        <v>0.11569464737519999</v>
      </c>
      <c r="K17" s="17">
        <v>0.114654834699343</v>
      </c>
      <c r="L17" s="17">
        <v>0.14443334308269501</v>
      </c>
      <c r="M17" s="17"/>
      <c r="N17" s="17">
        <v>0.159224153399249</v>
      </c>
      <c r="O17" s="17">
        <v>9.1963478144957395E-2</v>
      </c>
      <c r="P17" s="17">
        <v>3.8225901145025998E-2</v>
      </c>
      <c r="Q17" s="17">
        <v>0.110733597599662</v>
      </c>
      <c r="R17" s="17"/>
      <c r="S17" s="17">
        <v>5.92968988518255E-2</v>
      </c>
      <c r="T17" s="17">
        <v>0.17694242166821</v>
      </c>
      <c r="U17" s="17">
        <v>3.54555498499372E-2</v>
      </c>
      <c r="V17" s="17"/>
      <c r="W17" s="17">
        <v>8.1397686880846198E-2</v>
      </c>
      <c r="X17" s="17">
        <v>0.143459874092325</v>
      </c>
      <c r="Y17" s="17">
        <v>0.17773094705239201</v>
      </c>
      <c r="Z17" s="17">
        <v>0.124777349809164</v>
      </c>
      <c r="AA17" s="17">
        <v>4.0678917349226101E-2</v>
      </c>
      <c r="AB17" s="17"/>
      <c r="AC17" s="17">
        <v>7.39727088673032E-2</v>
      </c>
      <c r="AD17" s="17">
        <v>0.15030994546572801</v>
      </c>
      <c r="AE17" s="17">
        <v>0.131477077769178</v>
      </c>
    </row>
    <row r="18" spans="2:31" x14ac:dyDescent="0.35">
      <c r="B18" s="18" t="s">
        <v>417</v>
      </c>
      <c r="C18" s="17">
        <v>9.6130998968818104E-2</v>
      </c>
      <c r="D18" s="17">
        <v>0.11199576301670899</v>
      </c>
      <c r="E18" s="17">
        <v>8.1490595952315406E-2</v>
      </c>
      <c r="F18" s="17"/>
      <c r="G18" s="17">
        <v>5.2641673118645801E-2</v>
      </c>
      <c r="H18" s="17">
        <v>5.9054222380132998E-2</v>
      </c>
      <c r="I18" s="17">
        <v>7.5560208502734705E-2</v>
      </c>
      <c r="J18" s="17">
        <v>9.7146161651558705E-2</v>
      </c>
      <c r="K18" s="17">
        <v>0.132511977556486</v>
      </c>
      <c r="L18" s="17">
        <v>0.13107553234000799</v>
      </c>
      <c r="M18" s="17"/>
      <c r="N18" s="17">
        <v>9.9363374777578006E-2</v>
      </c>
      <c r="O18" s="17">
        <v>8.9689448555787102E-2</v>
      </c>
      <c r="P18" s="17">
        <v>7.1970828169697201E-2</v>
      </c>
      <c r="Q18" s="17">
        <v>0.116252853815331</v>
      </c>
      <c r="R18" s="17"/>
      <c r="S18" s="17">
        <v>0.14217554589585499</v>
      </c>
      <c r="T18" s="17">
        <v>6.6451706415088005E-2</v>
      </c>
      <c r="U18" s="17">
        <v>8.9309148375580003E-2</v>
      </c>
      <c r="V18" s="17"/>
      <c r="W18" s="17">
        <v>0.12058409151733999</v>
      </c>
      <c r="X18" s="17">
        <v>8.3671136431938298E-2</v>
      </c>
      <c r="Y18" s="17">
        <v>9.3946410393110899E-2</v>
      </c>
      <c r="Z18" s="17">
        <v>0</v>
      </c>
      <c r="AA18" s="17">
        <v>8.5662664312705805E-2</v>
      </c>
      <c r="AB18" s="17"/>
      <c r="AC18" s="17">
        <v>0.11798006915243101</v>
      </c>
      <c r="AD18" s="17">
        <v>8.8311373933119205E-2</v>
      </c>
      <c r="AE18" s="17">
        <v>0.117425409087552</v>
      </c>
    </row>
    <row r="19" spans="2:31" x14ac:dyDescent="0.35">
      <c r="B19" s="18" t="s">
        <v>418</v>
      </c>
      <c r="C19" s="17">
        <v>8.6163971342106002E-2</v>
      </c>
      <c r="D19" s="17">
        <v>0.106520568305727</v>
      </c>
      <c r="E19" s="17">
        <v>6.7160421962375205E-2</v>
      </c>
      <c r="F19" s="17"/>
      <c r="G19" s="17">
        <v>0.12448853944745</v>
      </c>
      <c r="H19" s="17">
        <v>7.1766686200855398E-2</v>
      </c>
      <c r="I19" s="17">
        <v>8.4911846370691699E-2</v>
      </c>
      <c r="J19" s="17">
        <v>8.0932907243198196E-2</v>
      </c>
      <c r="K19" s="17">
        <v>6.5504791022594197E-2</v>
      </c>
      <c r="L19" s="17">
        <v>9.3939132189971505E-2</v>
      </c>
      <c r="M19" s="17"/>
      <c r="N19" s="17">
        <v>0.105204478590394</v>
      </c>
      <c r="O19" s="17">
        <v>8.9174693776766303E-2</v>
      </c>
      <c r="P19" s="17">
        <v>6.0338190281655303E-2</v>
      </c>
      <c r="Q19" s="17">
        <v>7.7126834716417306E-2</v>
      </c>
      <c r="R19" s="17"/>
      <c r="S19" s="17">
        <v>9.4009829411184104E-2</v>
      </c>
      <c r="T19" s="17">
        <v>8.6653609088604394E-2</v>
      </c>
      <c r="U19" s="17">
        <v>7.6863185846949206E-2</v>
      </c>
      <c r="V19" s="17"/>
      <c r="W19" s="17">
        <v>9.1305627923979102E-2</v>
      </c>
      <c r="X19" s="17">
        <v>8.7165483117719503E-2</v>
      </c>
      <c r="Y19" s="17">
        <v>0.123755852470774</v>
      </c>
      <c r="Z19" s="17">
        <v>0.109198236592727</v>
      </c>
      <c r="AA19" s="17">
        <v>4.0678917349226101E-2</v>
      </c>
      <c r="AB19" s="17"/>
      <c r="AC19" s="17">
        <v>0.13474570998289201</v>
      </c>
      <c r="AD19" s="17">
        <v>6.9081702723571406E-2</v>
      </c>
      <c r="AE19" s="17">
        <v>0.101402344423119</v>
      </c>
    </row>
    <row r="20" spans="2:31" x14ac:dyDescent="0.35">
      <c r="B20" s="18" t="s">
        <v>419</v>
      </c>
      <c r="C20" s="17">
        <v>7.3794681702708698E-2</v>
      </c>
      <c r="D20" s="17">
        <v>8.9745741906626694E-2</v>
      </c>
      <c r="E20" s="17">
        <v>5.89406463232258E-2</v>
      </c>
      <c r="F20" s="17"/>
      <c r="G20" s="17">
        <v>6.7011046384406595E-2</v>
      </c>
      <c r="H20" s="17">
        <v>3.5131993646514599E-2</v>
      </c>
      <c r="I20" s="17">
        <v>5.3898973952425801E-2</v>
      </c>
      <c r="J20" s="17">
        <v>5.6613025630657399E-2</v>
      </c>
      <c r="K20" s="17">
        <v>0.111650043676748</v>
      </c>
      <c r="L20" s="17">
        <v>9.4782004457268296E-2</v>
      </c>
      <c r="M20" s="17"/>
      <c r="N20" s="17">
        <v>8.1665332700222498E-2</v>
      </c>
      <c r="O20" s="17">
        <v>7.4816844249841002E-2</v>
      </c>
      <c r="P20" s="17">
        <v>5.4824611158931502E-2</v>
      </c>
      <c r="Q20" s="17">
        <v>7.8686603674647707E-2</v>
      </c>
      <c r="R20" s="17"/>
      <c r="S20" s="17">
        <v>0.10947283506762399</v>
      </c>
      <c r="T20" s="17">
        <v>5.3975004547860798E-2</v>
      </c>
      <c r="U20" s="17">
        <v>4.2463916581681901E-2</v>
      </c>
      <c r="V20" s="17"/>
      <c r="W20" s="17">
        <v>8.6334588181329802E-2</v>
      </c>
      <c r="X20" s="17">
        <v>4.5339384379048102E-2</v>
      </c>
      <c r="Y20" s="17">
        <v>9.9736133771068602E-2</v>
      </c>
      <c r="Z20" s="17">
        <v>0</v>
      </c>
      <c r="AA20" s="17">
        <v>7.0206139803294695E-2</v>
      </c>
      <c r="AB20" s="17"/>
      <c r="AC20" s="17">
        <v>8.3623224255084797E-2</v>
      </c>
      <c r="AD20" s="17">
        <v>5.5310853708648702E-2</v>
      </c>
      <c r="AE20" s="17">
        <v>6.2661439852530795E-2</v>
      </c>
    </row>
    <row r="21" spans="2:31" ht="58" x14ac:dyDescent="0.35">
      <c r="B21" s="18" t="s">
        <v>420</v>
      </c>
      <c r="C21" s="17">
        <v>5.6840959802396201E-2</v>
      </c>
      <c r="D21" s="17">
        <v>7.1298056925603495E-2</v>
      </c>
      <c r="E21" s="17">
        <v>4.3319275890925699E-2</v>
      </c>
      <c r="F21" s="17"/>
      <c r="G21" s="17">
        <v>2.2763014884740598E-2</v>
      </c>
      <c r="H21" s="17">
        <v>5.0687490012946701E-2</v>
      </c>
      <c r="I21" s="17">
        <v>6.21451851927248E-2</v>
      </c>
      <c r="J21" s="17">
        <v>4.7405465168138997E-2</v>
      </c>
      <c r="K21" s="17">
        <v>7.6644054898505704E-2</v>
      </c>
      <c r="L21" s="17">
        <v>6.5537766170003897E-2</v>
      </c>
      <c r="M21" s="17"/>
      <c r="N21" s="17">
        <v>4.0402414335759598E-2</v>
      </c>
      <c r="O21" s="17">
        <v>7.3569724841289402E-2</v>
      </c>
      <c r="P21" s="17">
        <v>6.28713011704468E-2</v>
      </c>
      <c r="Q21" s="17">
        <v>6.1191498852403402E-2</v>
      </c>
      <c r="R21" s="17"/>
      <c r="S21" s="17">
        <v>7.9204411819484996E-2</v>
      </c>
      <c r="T21" s="17">
        <v>5.1874327069287601E-2</v>
      </c>
      <c r="U21" s="17">
        <v>4.3899105738274297E-2</v>
      </c>
      <c r="V21" s="17"/>
      <c r="W21" s="17">
        <v>8.0018963794481104E-2</v>
      </c>
      <c r="X21" s="17">
        <v>3.61339125844835E-2</v>
      </c>
      <c r="Y21" s="17">
        <v>7.3923623335861693E-2</v>
      </c>
      <c r="Z21" s="17">
        <v>0.12342181118580201</v>
      </c>
      <c r="AA21" s="17">
        <v>6.2182516155882397E-2</v>
      </c>
      <c r="AB21" s="17"/>
      <c r="AC21" s="17">
        <v>8.8698385650861106E-2</v>
      </c>
      <c r="AD21" s="17">
        <v>6.0287418567133599E-2</v>
      </c>
      <c r="AE21" s="17">
        <v>6.5310889027752797E-2</v>
      </c>
    </row>
    <row r="22" spans="2:31" x14ac:dyDescent="0.35">
      <c r="B22" s="18" t="s">
        <v>421</v>
      </c>
      <c r="C22" s="17">
        <v>5.2856418831489199E-2</v>
      </c>
      <c r="D22" s="17">
        <v>5.3398640587316602E-2</v>
      </c>
      <c r="E22" s="17">
        <v>5.2646617375906403E-2</v>
      </c>
      <c r="F22" s="17"/>
      <c r="G22" s="17">
        <v>7.6544599705769906E-2</v>
      </c>
      <c r="H22" s="17">
        <v>7.3107019838738796E-2</v>
      </c>
      <c r="I22" s="17">
        <v>4.45473360844688E-2</v>
      </c>
      <c r="J22" s="17">
        <v>4.7405465168138997E-2</v>
      </c>
      <c r="K22" s="17">
        <v>4.7647648165451403E-2</v>
      </c>
      <c r="L22" s="17">
        <v>3.9869224589993799E-2</v>
      </c>
      <c r="M22" s="17"/>
      <c r="N22" s="17">
        <v>6.7123923196578603E-2</v>
      </c>
      <c r="O22" s="17">
        <v>5.2221246222446997E-2</v>
      </c>
      <c r="P22" s="17">
        <v>4.4521249528270301E-2</v>
      </c>
      <c r="Q22" s="17">
        <v>4.0555809540863103E-2</v>
      </c>
      <c r="R22" s="17"/>
      <c r="S22" s="17">
        <v>5.6689731932855002E-2</v>
      </c>
      <c r="T22" s="17">
        <v>6.0448759454000897E-2</v>
      </c>
      <c r="U22" s="17">
        <v>2.8254831981930201E-2</v>
      </c>
      <c r="V22" s="17"/>
      <c r="W22" s="17">
        <v>5.5851227195440098E-2</v>
      </c>
      <c r="X22" s="17">
        <v>5.8649068311445597E-2</v>
      </c>
      <c r="Y22" s="17">
        <v>4.07747988603036E-2</v>
      </c>
      <c r="Z22" s="17">
        <v>0</v>
      </c>
      <c r="AA22" s="17">
        <v>3.25478587586773E-2</v>
      </c>
      <c r="AB22" s="17"/>
      <c r="AC22" s="17">
        <v>8.7024234231570394E-2</v>
      </c>
      <c r="AD22" s="17">
        <v>5.50408129038545E-2</v>
      </c>
      <c r="AE22" s="17">
        <v>1.42262936178221E-2</v>
      </c>
    </row>
    <row r="23" spans="2:31" x14ac:dyDescent="0.35">
      <c r="B23" s="18" t="s">
        <v>422</v>
      </c>
      <c r="C23" s="17">
        <v>5.0374856533073303E-2</v>
      </c>
      <c r="D23" s="17">
        <v>4.4555657271102597E-2</v>
      </c>
      <c r="E23" s="17">
        <v>5.6246939107625203E-2</v>
      </c>
      <c r="F23" s="17"/>
      <c r="G23" s="17">
        <v>7.8962509677968695E-2</v>
      </c>
      <c r="H23" s="17">
        <v>9.5688914934473804E-2</v>
      </c>
      <c r="I23" s="17">
        <v>5.5870946495355803E-2</v>
      </c>
      <c r="J23" s="17">
        <v>4.5070233852858299E-2</v>
      </c>
      <c r="K23" s="17">
        <v>3.2001197755648601E-2</v>
      </c>
      <c r="L23" s="17">
        <v>1.8619251984534901E-2</v>
      </c>
      <c r="M23" s="17"/>
      <c r="N23" s="17">
        <v>6.4701642373662493E-2</v>
      </c>
      <c r="O23" s="17">
        <v>3.6710707140774103E-2</v>
      </c>
      <c r="P23" s="17">
        <v>5.5945685470594302E-2</v>
      </c>
      <c r="Q23" s="17">
        <v>4.2818596103659699E-2</v>
      </c>
      <c r="R23" s="17"/>
      <c r="S23" s="17">
        <v>6.0981761949221801E-2</v>
      </c>
      <c r="T23" s="17">
        <v>3.8881211634887898E-2</v>
      </c>
      <c r="U23" s="17">
        <v>5.0918831796709502E-2</v>
      </c>
      <c r="V23" s="17"/>
      <c r="W23" s="17">
        <v>5.9491205104088098E-2</v>
      </c>
      <c r="X23" s="17">
        <v>5.9401846152654703E-2</v>
      </c>
      <c r="Y23" s="17">
        <v>3.0189528288151499E-2</v>
      </c>
      <c r="Z23" s="17">
        <v>0</v>
      </c>
      <c r="AA23" s="17">
        <v>3.27589306906126E-2</v>
      </c>
      <c r="AB23" s="17"/>
      <c r="AC23" s="17">
        <v>7.1445024338506594E-2</v>
      </c>
      <c r="AD23" s="17">
        <v>6.0710763958781E-2</v>
      </c>
      <c r="AE23" s="17">
        <v>1.81844691083697E-2</v>
      </c>
    </row>
    <row r="24" spans="2:31" x14ac:dyDescent="0.35">
      <c r="B24" s="18" t="s">
        <v>423</v>
      </c>
      <c r="C24" s="17">
        <v>4.99139854382947E-2</v>
      </c>
      <c r="D24" s="17">
        <v>5.18553970762212E-2</v>
      </c>
      <c r="E24" s="17">
        <v>4.83460306367181E-2</v>
      </c>
      <c r="F24" s="17"/>
      <c r="G24" s="17">
        <v>8.1380419650167402E-2</v>
      </c>
      <c r="H24" s="17">
        <v>0.11542777748449901</v>
      </c>
      <c r="I24" s="17">
        <v>4.5533322355933797E-2</v>
      </c>
      <c r="J24" s="17">
        <v>4.1634069279239502E-2</v>
      </c>
      <c r="K24" s="17">
        <v>2.82881097970114E-2</v>
      </c>
      <c r="L24" s="17">
        <v>1.68314036309078E-2</v>
      </c>
      <c r="M24" s="17"/>
      <c r="N24" s="17">
        <v>5.5919447251093497E-2</v>
      </c>
      <c r="O24" s="17">
        <v>4.5791751079612003E-2</v>
      </c>
      <c r="P24" s="17">
        <v>4.2024625687742498E-2</v>
      </c>
      <c r="Q24" s="17">
        <v>5.4144498370584999E-2</v>
      </c>
      <c r="R24" s="17"/>
      <c r="S24" s="17">
        <v>5.0209793156426902E-2</v>
      </c>
      <c r="T24" s="17">
        <v>4.62200403692224E-2</v>
      </c>
      <c r="U24" s="17">
        <v>4.5539473726759899E-2</v>
      </c>
      <c r="V24" s="17"/>
      <c r="W24" s="17">
        <v>5.7992165137917502E-2</v>
      </c>
      <c r="X24" s="17">
        <v>5.0519411872703E-2</v>
      </c>
      <c r="Y24" s="17">
        <v>3.6703870664620102E-2</v>
      </c>
      <c r="Z24" s="17">
        <v>0</v>
      </c>
      <c r="AA24" s="17">
        <v>3.1222136091188901E-2</v>
      </c>
      <c r="AB24" s="17"/>
      <c r="AC24" s="17">
        <v>6.9138060049480199E-2</v>
      </c>
      <c r="AD24" s="17">
        <v>4.9188814927339598E-2</v>
      </c>
      <c r="AE24" s="17">
        <v>4.1456339500578601E-2</v>
      </c>
    </row>
    <row r="25" spans="2:31" x14ac:dyDescent="0.35">
      <c r="B25" s="18" t="s">
        <v>424</v>
      </c>
      <c r="C25" s="17">
        <v>4.0823784030488003E-2</v>
      </c>
      <c r="D25" s="17">
        <v>3.6241792970591602E-2</v>
      </c>
      <c r="E25" s="17">
        <v>4.5454208951669101E-2</v>
      </c>
      <c r="F25" s="17"/>
      <c r="G25" s="17">
        <v>5.37815848210293E-2</v>
      </c>
      <c r="H25" s="17">
        <v>7.8793084930158297E-2</v>
      </c>
      <c r="I25" s="17">
        <v>4.2455923185345801E-2</v>
      </c>
      <c r="J25" s="17">
        <v>2.3085583555598199E-2</v>
      </c>
      <c r="K25" s="17">
        <v>5.2863131635385599E-2</v>
      </c>
      <c r="L25" s="17">
        <v>6.2064173281783097E-3</v>
      </c>
      <c r="M25" s="17"/>
      <c r="N25" s="17">
        <v>5.1997908075689998E-2</v>
      </c>
      <c r="O25" s="17">
        <v>3.0304204709671202E-2</v>
      </c>
      <c r="P25" s="17">
        <v>3.8010402227397301E-2</v>
      </c>
      <c r="Q25" s="17">
        <v>4.0256090302325701E-2</v>
      </c>
      <c r="R25" s="17"/>
      <c r="S25" s="17">
        <v>5.59064659181552E-2</v>
      </c>
      <c r="T25" s="17">
        <v>3.9067065937572303E-2</v>
      </c>
      <c r="U25" s="17">
        <v>1.6879166374610399E-2</v>
      </c>
      <c r="V25" s="17"/>
      <c r="W25" s="17">
        <v>4.6674391827413099E-2</v>
      </c>
      <c r="X25" s="17">
        <v>6.2718151220006402E-2</v>
      </c>
      <c r="Y25" s="17">
        <v>2.66851098319369E-2</v>
      </c>
      <c r="Z25" s="17">
        <v>0</v>
      </c>
      <c r="AA25" s="17">
        <v>3.5629636253475802E-2</v>
      </c>
      <c r="AB25" s="17"/>
      <c r="AC25" s="17">
        <v>6.2884045523069795E-2</v>
      </c>
      <c r="AD25" s="17">
        <v>4.6930501637358603E-2</v>
      </c>
      <c r="AE25" s="17">
        <v>1.42262936178221E-2</v>
      </c>
    </row>
    <row r="26" spans="2:31" x14ac:dyDescent="0.35">
      <c r="B26" s="18" t="s">
        <v>425</v>
      </c>
      <c r="C26" s="17">
        <v>3.8467073811741199E-2</v>
      </c>
      <c r="D26" s="17">
        <v>3.6406540426302099E-2</v>
      </c>
      <c r="E26" s="17">
        <v>4.0667260034291997E-2</v>
      </c>
      <c r="F26" s="17"/>
      <c r="G26" s="17">
        <v>6.2175226440009099E-2</v>
      </c>
      <c r="H26" s="17">
        <v>4.7844457467236902E-2</v>
      </c>
      <c r="I26" s="17">
        <v>3.8273097387099803E-2</v>
      </c>
      <c r="J26" s="17">
        <v>2.7756046186159601E-2</v>
      </c>
      <c r="K26" s="17">
        <v>3.7216681225582797E-2</v>
      </c>
      <c r="L26" s="17">
        <v>2.4825669312713201E-2</v>
      </c>
      <c r="M26" s="17"/>
      <c r="N26" s="17">
        <v>5.27349476799958E-2</v>
      </c>
      <c r="O26" s="17">
        <v>3.1681636925670199E-2</v>
      </c>
      <c r="P26" s="17">
        <v>4.60943467669018E-2</v>
      </c>
      <c r="Q26" s="17">
        <v>2.06256757811005E-2</v>
      </c>
      <c r="R26" s="17"/>
      <c r="S26" s="17">
        <v>4.83444158089021E-2</v>
      </c>
      <c r="T26" s="17">
        <v>3.3445527648062301E-2</v>
      </c>
      <c r="U26" s="17">
        <v>1.5364283688479601E-2</v>
      </c>
      <c r="V26" s="17"/>
      <c r="W26" s="17">
        <v>5.0381887269048999E-2</v>
      </c>
      <c r="X26" s="17">
        <v>3.9059916602506503E-2</v>
      </c>
      <c r="Y26" s="17">
        <v>3.0189528288151499E-2</v>
      </c>
      <c r="Z26" s="17">
        <v>0</v>
      </c>
      <c r="AA26" s="17">
        <v>1.194814648563E-2</v>
      </c>
      <c r="AB26" s="17"/>
      <c r="AC26" s="17">
        <v>6.8534144525349103E-2</v>
      </c>
      <c r="AD26" s="17">
        <v>3.9296163973179997E-2</v>
      </c>
      <c r="AE26" s="17">
        <v>3.6368938216739401E-2</v>
      </c>
    </row>
    <row r="27" spans="2:31" x14ac:dyDescent="0.35">
      <c r="B27" s="18" t="s">
        <v>426</v>
      </c>
      <c r="C27" s="19">
        <v>3.5499255570946103E-2</v>
      </c>
      <c r="D27" s="19">
        <v>4.9683963149343598E-2</v>
      </c>
      <c r="E27" s="19">
        <v>2.2113513849068001E-2</v>
      </c>
      <c r="F27" s="19"/>
      <c r="G27" s="19">
        <v>4.0690209825083701E-2</v>
      </c>
      <c r="H27" s="19">
        <v>4.0818058737934003E-2</v>
      </c>
      <c r="I27" s="19">
        <v>3.7287111115634902E-2</v>
      </c>
      <c r="J27" s="19">
        <v>1.9649418981979399E-2</v>
      </c>
      <c r="K27" s="19">
        <v>3.5005988778242798E-2</v>
      </c>
      <c r="L27" s="19">
        <v>3.72385039690699E-2</v>
      </c>
      <c r="M27" s="19"/>
      <c r="N27" s="19">
        <v>4.4050644802761399E-2</v>
      </c>
      <c r="O27" s="19">
        <v>3.23519505804079E-2</v>
      </c>
      <c r="P27" s="19">
        <v>2.3212236544659801E-2</v>
      </c>
      <c r="Q27" s="19">
        <v>3.7127785703169998E-2</v>
      </c>
      <c r="R27" s="19"/>
      <c r="S27" s="19">
        <v>5.7906453992372202E-2</v>
      </c>
      <c r="T27" s="19">
        <v>2.02032900750517E-2</v>
      </c>
      <c r="U27" s="19">
        <v>3.2100230414501899E-2</v>
      </c>
      <c r="V27" s="19"/>
      <c r="W27" s="19">
        <v>4.3438282911042E-2</v>
      </c>
      <c r="X27" s="19">
        <v>3.1574717473289098E-2</v>
      </c>
      <c r="Y27" s="19">
        <v>4.2404862881233199E-2</v>
      </c>
      <c r="Z27" s="19">
        <v>0</v>
      </c>
      <c r="AA27" s="19">
        <v>2.13642505476264E-2</v>
      </c>
      <c r="AB27" s="19"/>
      <c r="AC27" s="19">
        <v>5.3444762951110197E-2</v>
      </c>
      <c r="AD27" s="19">
        <v>2.44499233896492E-2</v>
      </c>
      <c r="AE27" s="19">
        <v>7.3437801918759996E-2</v>
      </c>
    </row>
    <row r="28" spans="2:31" x14ac:dyDescent="0.35">
      <c r="B28" s="16"/>
    </row>
    <row r="29" spans="2:31" x14ac:dyDescent="0.35">
      <c r="B29" t="s">
        <v>61</v>
      </c>
    </row>
    <row r="30" spans="2:31" x14ac:dyDescent="0.35">
      <c r="B30" t="s">
        <v>62</v>
      </c>
    </row>
    <row r="32" spans="2:31" x14ac:dyDescent="0.35">
      <c r="B3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E21"/>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434</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43.5" x14ac:dyDescent="0.35">
      <c r="B9" s="18" t="s">
        <v>428</v>
      </c>
      <c r="C9" s="17">
        <v>0.33787809790711099</v>
      </c>
      <c r="D9" s="17">
        <v>0.34291334228336201</v>
      </c>
      <c r="E9" s="17">
        <v>0.335033173745654</v>
      </c>
      <c r="F9" s="17"/>
      <c r="G9" s="17">
        <v>0.39125472671526101</v>
      </c>
      <c r="H9" s="17">
        <v>0.35582803318862399</v>
      </c>
      <c r="I9" s="17">
        <v>0.41311618108637799</v>
      </c>
      <c r="J9" s="17">
        <v>0.24389965498793301</v>
      </c>
      <c r="K9" s="17">
        <v>0.27386672490233099</v>
      </c>
      <c r="L9" s="17">
        <v>0.34367736221363099</v>
      </c>
      <c r="M9" s="17"/>
      <c r="N9" s="17">
        <v>0.36793192567835098</v>
      </c>
      <c r="O9" s="17">
        <v>0.32401512693982198</v>
      </c>
      <c r="P9" s="17">
        <v>0.33695129654327199</v>
      </c>
      <c r="Q9" s="17">
        <v>0.316448105729632</v>
      </c>
      <c r="R9" s="17"/>
      <c r="S9" s="17">
        <v>0.31492770560397898</v>
      </c>
      <c r="T9" s="17">
        <v>0.36011528595909398</v>
      </c>
      <c r="U9" s="17">
        <v>0.31900411585935101</v>
      </c>
      <c r="V9" s="17"/>
      <c r="W9" s="17">
        <v>0.36269131815417799</v>
      </c>
      <c r="X9" s="17">
        <v>0.34282736932796998</v>
      </c>
      <c r="Y9" s="17">
        <v>0.38243235027829597</v>
      </c>
      <c r="Z9" s="17">
        <v>0.23262004777852899</v>
      </c>
      <c r="AA9" s="17">
        <v>0.30065742080181601</v>
      </c>
      <c r="AB9" s="17"/>
      <c r="AC9" s="17">
        <v>0.39062083385740098</v>
      </c>
      <c r="AD9" s="17">
        <v>0.36750294369455799</v>
      </c>
      <c r="AE9" s="17">
        <v>0.38491026727870298</v>
      </c>
    </row>
    <row r="10" spans="2:31" ht="43.5" x14ac:dyDescent="0.35">
      <c r="B10" s="18" t="s">
        <v>429</v>
      </c>
      <c r="C10" s="17">
        <v>0.32522304982036898</v>
      </c>
      <c r="D10" s="17">
        <v>0.35613132589941199</v>
      </c>
      <c r="E10" s="17">
        <v>0.29578302769783299</v>
      </c>
      <c r="F10" s="17"/>
      <c r="G10" s="17">
        <v>0.36976971010033599</v>
      </c>
      <c r="H10" s="17">
        <v>0.28272101334988597</v>
      </c>
      <c r="I10" s="17">
        <v>0.368688285358103</v>
      </c>
      <c r="J10" s="17">
        <v>0.273805701327892</v>
      </c>
      <c r="K10" s="17">
        <v>0.27015363694369399</v>
      </c>
      <c r="L10" s="17">
        <v>0.368503031526344</v>
      </c>
      <c r="M10" s="17"/>
      <c r="N10" s="17">
        <v>0.348159312515335</v>
      </c>
      <c r="O10" s="17">
        <v>0.32909735139186802</v>
      </c>
      <c r="P10" s="17">
        <v>0.27464551420121902</v>
      </c>
      <c r="Q10" s="17">
        <v>0.32460697521202098</v>
      </c>
      <c r="R10" s="17"/>
      <c r="S10" s="17">
        <v>0.32632544471884201</v>
      </c>
      <c r="T10" s="17">
        <v>0.34652161191134701</v>
      </c>
      <c r="U10" s="17">
        <v>0.28172512183825899</v>
      </c>
      <c r="V10" s="17"/>
      <c r="W10" s="17">
        <v>0.36605531151099002</v>
      </c>
      <c r="X10" s="17">
        <v>0.312201443173241</v>
      </c>
      <c r="Y10" s="17">
        <v>0.34877798735390803</v>
      </c>
      <c r="Z10" s="17">
        <v>0.26377183149150601</v>
      </c>
      <c r="AA10" s="17">
        <v>0.27004103943780999</v>
      </c>
      <c r="AB10" s="17"/>
      <c r="AC10" s="17">
        <v>0.45045994281985902</v>
      </c>
      <c r="AD10" s="17">
        <v>0.33235812757469202</v>
      </c>
      <c r="AE10" s="17">
        <v>0.36681854790691198</v>
      </c>
    </row>
    <row r="11" spans="2:31" ht="58" x14ac:dyDescent="0.35">
      <c r="B11" s="18" t="s">
        <v>430</v>
      </c>
      <c r="C11" s="17">
        <v>0.292985444452036</v>
      </c>
      <c r="D11" s="17">
        <v>0.28854494647297901</v>
      </c>
      <c r="E11" s="17">
        <v>0.29723274190210702</v>
      </c>
      <c r="F11" s="17"/>
      <c r="G11" s="17">
        <v>0.265626275565428</v>
      </c>
      <c r="H11" s="17">
        <v>0.29527111190066502</v>
      </c>
      <c r="I11" s="17">
        <v>0.32919032098715201</v>
      </c>
      <c r="J11" s="17">
        <v>0.23917732599449501</v>
      </c>
      <c r="K11" s="17">
        <v>0.244784516530066</v>
      </c>
      <c r="L11" s="17">
        <v>0.356090196869987</v>
      </c>
      <c r="M11" s="17"/>
      <c r="N11" s="17">
        <v>0.30285260972553801</v>
      </c>
      <c r="O11" s="17">
        <v>0.29175237903766799</v>
      </c>
      <c r="P11" s="17">
        <v>0.29740207453877499</v>
      </c>
      <c r="Q11" s="17">
        <v>0.278153658831367</v>
      </c>
      <c r="R11" s="17"/>
      <c r="S11" s="17">
        <v>0.28072746813654498</v>
      </c>
      <c r="T11" s="17">
        <v>0.30849209742880102</v>
      </c>
      <c r="U11" s="17">
        <v>0.28776223591667699</v>
      </c>
      <c r="V11" s="17"/>
      <c r="W11" s="17">
        <v>0.30827300709334199</v>
      </c>
      <c r="X11" s="17">
        <v>0.263075015093088</v>
      </c>
      <c r="Y11" s="17">
        <v>0.30304122288959101</v>
      </c>
      <c r="Z11" s="17">
        <v>0.40652982979308599</v>
      </c>
      <c r="AA11" s="17">
        <v>0.27582161550591699</v>
      </c>
      <c r="AB11" s="17"/>
      <c r="AC11" s="17">
        <v>0.356681617805581</v>
      </c>
      <c r="AD11" s="17">
        <v>0.30463146201144498</v>
      </c>
      <c r="AE11" s="17">
        <v>0.40581149016114698</v>
      </c>
    </row>
    <row r="12" spans="2:31" ht="43.5" x14ac:dyDescent="0.35">
      <c r="B12" s="18" t="s">
        <v>431</v>
      </c>
      <c r="C12" s="17">
        <v>0.27900104780712398</v>
      </c>
      <c r="D12" s="17">
        <v>0.30698871859201599</v>
      </c>
      <c r="E12" s="17">
        <v>0.25015865407177301</v>
      </c>
      <c r="F12" s="17"/>
      <c r="G12" s="17">
        <v>0.31096051608063902</v>
      </c>
      <c r="H12" s="17">
        <v>0.28556404589559498</v>
      </c>
      <c r="I12" s="17">
        <v>0.26815056242208501</v>
      </c>
      <c r="J12" s="17">
        <v>0.255390580402856</v>
      </c>
      <c r="K12" s="17">
        <v>0.26422985653771702</v>
      </c>
      <c r="L12" s="17">
        <v>0.29149740678631397</v>
      </c>
      <c r="M12" s="17"/>
      <c r="N12" s="17">
        <v>0.30954185963756897</v>
      </c>
      <c r="O12" s="17">
        <v>0.288605134125276</v>
      </c>
      <c r="P12" s="17">
        <v>0.24779285628009001</v>
      </c>
      <c r="Q12" s="17">
        <v>0.23932838793262801</v>
      </c>
      <c r="R12" s="17"/>
      <c r="S12" s="17">
        <v>0.28477704960685801</v>
      </c>
      <c r="T12" s="17">
        <v>0.29839778622480201</v>
      </c>
      <c r="U12" s="17">
        <v>0.26111689790206</v>
      </c>
      <c r="V12" s="17"/>
      <c r="W12" s="17">
        <v>0.30659736500162299</v>
      </c>
      <c r="X12" s="17">
        <v>0.29993527881488602</v>
      </c>
      <c r="Y12" s="17">
        <v>0.22559521953266001</v>
      </c>
      <c r="Z12" s="17">
        <v>0.23262004777852899</v>
      </c>
      <c r="AA12" s="17">
        <v>0.20291723278895701</v>
      </c>
      <c r="AB12" s="17"/>
      <c r="AC12" s="17">
        <v>0.34629174691292097</v>
      </c>
      <c r="AD12" s="17">
        <v>0.30413841547227299</v>
      </c>
      <c r="AE12" s="17">
        <v>0.32893255936260501</v>
      </c>
    </row>
    <row r="13" spans="2:31" ht="29" x14ac:dyDescent="0.35">
      <c r="B13" s="18" t="s">
        <v>432</v>
      </c>
      <c r="C13" s="17">
        <v>0.21952890079623999</v>
      </c>
      <c r="D13" s="17">
        <v>0.25311798520340401</v>
      </c>
      <c r="E13" s="17">
        <v>0.18496981160754999</v>
      </c>
      <c r="F13" s="17"/>
      <c r="G13" s="17">
        <v>0.290753497735529</v>
      </c>
      <c r="H13" s="17">
        <v>0.25043205224908099</v>
      </c>
      <c r="I13" s="17">
        <v>0.27134740194886597</v>
      </c>
      <c r="J13" s="17">
        <v>0.193006158883299</v>
      </c>
      <c r="K13" s="17">
        <v>0.174944142252003</v>
      </c>
      <c r="L13" s="17">
        <v>0.16652618795545099</v>
      </c>
      <c r="M13" s="17"/>
      <c r="N13" s="17">
        <v>0.26356724284188399</v>
      </c>
      <c r="O13" s="17">
        <v>0.219642897809842</v>
      </c>
      <c r="P13" s="17">
        <v>0.17794422467009899</v>
      </c>
      <c r="Q13" s="17">
        <v>0.180650950667958</v>
      </c>
      <c r="R13" s="17"/>
      <c r="S13" s="17">
        <v>0.19273031509711899</v>
      </c>
      <c r="T13" s="17">
        <v>0.23982585023931599</v>
      </c>
      <c r="U13" s="17">
        <v>0.212066906253537</v>
      </c>
      <c r="V13" s="17"/>
      <c r="W13" s="17">
        <v>0.21669326861067001</v>
      </c>
      <c r="X13" s="17">
        <v>0.27136163041501099</v>
      </c>
      <c r="Y13" s="17">
        <v>0.25647925980465403</v>
      </c>
      <c r="Z13" s="17">
        <v>0.109198236592727</v>
      </c>
      <c r="AA13" s="17">
        <v>0.160070662218085</v>
      </c>
      <c r="AB13" s="17"/>
      <c r="AC13" s="17">
        <v>0.29109409716518397</v>
      </c>
      <c r="AD13" s="17">
        <v>0.25410155819696001</v>
      </c>
      <c r="AE13" s="17">
        <v>0.21991025760017199</v>
      </c>
    </row>
    <row r="14" spans="2:31" x14ac:dyDescent="0.35">
      <c r="B14" s="18" t="s">
        <v>96</v>
      </c>
      <c r="C14" s="17">
        <v>0.200132943649521</v>
      </c>
      <c r="D14" s="17">
        <v>0.13420532771645299</v>
      </c>
      <c r="E14" s="17">
        <v>0.26228165022012101</v>
      </c>
      <c r="F14" s="17"/>
      <c r="G14" s="17">
        <v>0.208010695934953</v>
      </c>
      <c r="H14" s="17">
        <v>0.171413457230426</v>
      </c>
      <c r="I14" s="17">
        <v>0.18311927569520001</v>
      </c>
      <c r="J14" s="17">
        <v>0.22892069863651501</v>
      </c>
      <c r="K14" s="17">
        <v>0.23568434182307199</v>
      </c>
      <c r="L14" s="17">
        <v>0.177049070439146</v>
      </c>
      <c r="M14" s="17"/>
      <c r="N14" s="17">
        <v>0.14073908900618801</v>
      </c>
      <c r="O14" s="17">
        <v>0.19719453899103601</v>
      </c>
      <c r="P14" s="17">
        <v>0.24636555680841199</v>
      </c>
      <c r="Q14" s="17">
        <v>0.25106080492444999</v>
      </c>
      <c r="R14" s="17"/>
      <c r="S14" s="17">
        <v>0.183654770699097</v>
      </c>
      <c r="T14" s="17">
        <v>0.179244886425659</v>
      </c>
      <c r="U14" s="17">
        <v>0.25458166571806501</v>
      </c>
      <c r="V14" s="17"/>
      <c r="W14" s="17">
        <v>0.17451465281141401</v>
      </c>
      <c r="X14" s="17">
        <v>0.16186106474973</v>
      </c>
      <c r="Y14" s="17">
        <v>0.11355066810911001</v>
      </c>
      <c r="Z14" s="17">
        <v>0.29135288158721401</v>
      </c>
      <c r="AA14" s="17">
        <v>0.28474290444233902</v>
      </c>
      <c r="AB14" s="17"/>
      <c r="AC14" s="17">
        <v>0.140563948411107</v>
      </c>
      <c r="AD14" s="17">
        <v>0.158583413104216</v>
      </c>
      <c r="AE14" s="17">
        <v>9.35721784044619E-2</v>
      </c>
    </row>
    <row r="15" spans="2:31" ht="43.5" x14ac:dyDescent="0.35">
      <c r="B15" s="18" t="s">
        <v>433</v>
      </c>
      <c r="C15" s="17">
        <v>0.19730548236635201</v>
      </c>
      <c r="D15" s="17">
        <v>0.22607672311416099</v>
      </c>
      <c r="E15" s="17">
        <v>0.167233276173052</v>
      </c>
      <c r="F15" s="17"/>
      <c r="G15" s="17">
        <v>0.212930899759943</v>
      </c>
      <c r="H15" s="17">
        <v>0.249091718611197</v>
      </c>
      <c r="I15" s="17">
        <v>0.22987746503498499</v>
      </c>
      <c r="J15" s="17">
        <v>0.16868627727075799</v>
      </c>
      <c r="K15" s="17">
        <v>0.17636073612408901</v>
      </c>
      <c r="L15" s="17">
        <v>0.16305259506722999</v>
      </c>
      <c r="M15" s="17"/>
      <c r="N15" s="17">
        <v>0.22503709262428301</v>
      </c>
      <c r="O15" s="17">
        <v>0.17466899109891701</v>
      </c>
      <c r="P15" s="17">
        <v>0.22065200532729901</v>
      </c>
      <c r="Q15" s="17">
        <v>0.16539342586140601</v>
      </c>
      <c r="R15" s="17"/>
      <c r="S15" s="17">
        <v>0.19202980249679999</v>
      </c>
      <c r="T15" s="17">
        <v>0.20783971847485999</v>
      </c>
      <c r="U15" s="17">
        <v>0.19017309664783999</v>
      </c>
      <c r="V15" s="17"/>
      <c r="W15" s="17">
        <v>0.18182301670829501</v>
      </c>
      <c r="X15" s="17">
        <v>0.23722432479106501</v>
      </c>
      <c r="Y15" s="17">
        <v>0.251064430078627</v>
      </c>
      <c r="Z15" s="17">
        <v>0.32280901435884002</v>
      </c>
      <c r="AA15" s="17">
        <v>0.152891739247005</v>
      </c>
      <c r="AB15" s="17"/>
      <c r="AC15" s="17">
        <v>0.24267792430341101</v>
      </c>
      <c r="AD15" s="17">
        <v>0.21296585736108101</v>
      </c>
      <c r="AE15" s="17">
        <v>0.18934392278107401</v>
      </c>
    </row>
    <row r="16" spans="2:31" x14ac:dyDescent="0.35">
      <c r="B16" s="18" t="s">
        <v>80</v>
      </c>
      <c r="C16" s="19">
        <v>0.107286774577596</v>
      </c>
      <c r="D16" s="19">
        <v>0.14726930073363501</v>
      </c>
      <c r="E16" s="19">
        <v>6.9598648882859299E-2</v>
      </c>
      <c r="F16" s="19"/>
      <c r="G16" s="19">
        <v>2.0345104912541899E-2</v>
      </c>
      <c r="H16" s="19">
        <v>4.50014249215272E-2</v>
      </c>
      <c r="I16" s="19">
        <v>6.21451851927248E-2</v>
      </c>
      <c r="J16" s="19">
        <v>0.13767929767246001</v>
      </c>
      <c r="K16" s="19">
        <v>0.173441746740706</v>
      </c>
      <c r="L16" s="19">
        <v>0.16210761898089901</v>
      </c>
      <c r="M16" s="19"/>
      <c r="N16" s="19">
        <v>0.126225836171451</v>
      </c>
      <c r="O16" s="19">
        <v>0.12560372438650799</v>
      </c>
      <c r="P16" s="19">
        <v>9.2473479466398195E-2</v>
      </c>
      <c r="Q16" s="19">
        <v>7.3077420232317697E-2</v>
      </c>
      <c r="R16" s="19"/>
      <c r="S16" s="19">
        <v>0.163931694713051</v>
      </c>
      <c r="T16" s="19">
        <v>9.0817949811539705E-2</v>
      </c>
      <c r="U16" s="19">
        <v>7.1307301490710906E-2</v>
      </c>
      <c r="V16" s="19"/>
      <c r="W16" s="19">
        <v>0.14166295689562799</v>
      </c>
      <c r="X16" s="19">
        <v>8.5486525489804593E-2</v>
      </c>
      <c r="Y16" s="19">
        <v>8.4797326463412703E-2</v>
      </c>
      <c r="Z16" s="19">
        <v>0.12342181118580201</v>
      </c>
      <c r="AA16" s="19">
        <v>0.101933362933703</v>
      </c>
      <c r="AB16" s="19"/>
      <c r="AC16" s="19">
        <v>6.6528670848914007E-2</v>
      </c>
      <c r="AD16" s="19">
        <v>9.2537402095798804E-2</v>
      </c>
      <c r="AE16" s="19">
        <v>8.4738482384071306E-2</v>
      </c>
    </row>
    <row r="17" spans="2:2" x14ac:dyDescent="0.35">
      <c r="B17" s="16"/>
    </row>
    <row r="18" spans="2:2" x14ac:dyDescent="0.35">
      <c r="B18" t="s">
        <v>61</v>
      </c>
    </row>
    <row r="19" spans="2:2" x14ac:dyDescent="0.35">
      <c r="B19" t="s">
        <v>62</v>
      </c>
    </row>
    <row r="21" spans="2:2" x14ac:dyDescent="0.35">
      <c r="B21"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E17"/>
  <sheetViews>
    <sheetView showGridLines="0" topLeftCell="A6" workbookViewId="0">
      <pane xSplit="2" topLeftCell="C1" activePane="topRight" state="frozen"/>
      <selection pane="topRight" activeCell="B17" sqref="B17"/>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438</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43.5" x14ac:dyDescent="0.35">
      <c r="B9" s="18" t="s">
        <v>435</v>
      </c>
      <c r="C9" s="17">
        <v>0.74271153030939496</v>
      </c>
      <c r="D9" s="17">
        <v>0.70654725842053101</v>
      </c>
      <c r="E9" s="17">
        <v>0.77779154759495495</v>
      </c>
      <c r="F9" s="17"/>
      <c r="G9" s="17">
        <v>0.54050993131735503</v>
      </c>
      <c r="H9" s="17">
        <v>0.64819296772502599</v>
      </c>
      <c r="I9" s="17">
        <v>0.72545575852435296</v>
      </c>
      <c r="J9" s="17">
        <v>0.82659139373580404</v>
      </c>
      <c r="K9" s="17">
        <v>0.85121907673688002</v>
      </c>
      <c r="L9" s="17">
        <v>0.797078180342777</v>
      </c>
      <c r="M9" s="17"/>
      <c r="N9" s="17">
        <v>0.70007512895185797</v>
      </c>
      <c r="O9" s="17">
        <v>0.75464809630264595</v>
      </c>
      <c r="P9" s="17">
        <v>0.73561190765399498</v>
      </c>
      <c r="Q9" s="17">
        <v>0.79674729473927397</v>
      </c>
      <c r="R9" s="17"/>
      <c r="S9" s="17">
        <v>0.77016566696064703</v>
      </c>
      <c r="T9" s="17">
        <v>0.74428535580120303</v>
      </c>
      <c r="U9" s="17">
        <v>0.74485387259821401</v>
      </c>
      <c r="V9" s="17"/>
      <c r="W9" s="17">
        <v>0.74158077848052795</v>
      </c>
      <c r="X9" s="17">
        <v>0.74871109627323396</v>
      </c>
      <c r="Y9" s="17">
        <v>0.62313693629045996</v>
      </c>
      <c r="Z9" s="17">
        <v>0.68828230977700799</v>
      </c>
      <c r="AA9" s="17">
        <v>0.78251685170324803</v>
      </c>
      <c r="AB9" s="17"/>
      <c r="AC9" s="17">
        <v>0.70268909856397099</v>
      </c>
      <c r="AD9" s="17">
        <v>0.75830108858311596</v>
      </c>
      <c r="AE9" s="17">
        <v>0.65682579294091803</v>
      </c>
    </row>
    <row r="10" spans="2:31" ht="58" x14ac:dyDescent="0.35">
      <c r="B10" s="18" t="s">
        <v>436</v>
      </c>
      <c r="C10" s="17">
        <v>0.119303059654443</v>
      </c>
      <c r="D10" s="17">
        <v>0.151252218811152</v>
      </c>
      <c r="E10" s="17">
        <v>8.7453728471586806E-2</v>
      </c>
      <c r="F10" s="17"/>
      <c r="G10" s="17">
        <v>0.27524421276738398</v>
      </c>
      <c r="H10" s="17">
        <v>0.21111669241897299</v>
      </c>
      <c r="I10" s="17">
        <v>0.174125958895822</v>
      </c>
      <c r="J10" s="17">
        <v>4.7405465168138997E-2</v>
      </c>
      <c r="K10" s="17">
        <v>3.2001197755648601E-2</v>
      </c>
      <c r="L10" s="17">
        <v>3.72385039690699E-2</v>
      </c>
      <c r="M10" s="17"/>
      <c r="N10" s="17">
        <v>0.153617554378879</v>
      </c>
      <c r="O10" s="17">
        <v>8.8158588559287404E-2</v>
      </c>
      <c r="P10" s="17">
        <v>0.162070664401475</v>
      </c>
      <c r="Q10" s="17">
        <v>7.2554177679922602E-2</v>
      </c>
      <c r="R10" s="17"/>
      <c r="S10" s="17">
        <v>6.9535229534179302E-2</v>
      </c>
      <c r="T10" s="17">
        <v>0.141680069014465</v>
      </c>
      <c r="U10" s="17">
        <v>0.13176821993118301</v>
      </c>
      <c r="V10" s="17"/>
      <c r="W10" s="17">
        <v>0.11046892136247601</v>
      </c>
      <c r="X10" s="17">
        <v>0.15000568262340699</v>
      </c>
      <c r="Y10" s="17">
        <v>0.204151284904066</v>
      </c>
      <c r="Z10" s="17">
        <v>0.202519453630265</v>
      </c>
      <c r="AA10" s="17">
        <v>8.2835417078839402E-2</v>
      </c>
      <c r="AB10" s="17"/>
      <c r="AC10" s="17">
        <v>0.17061523096924699</v>
      </c>
      <c r="AD10" s="17">
        <v>0.13769389319949299</v>
      </c>
      <c r="AE10" s="17">
        <v>0.19740523360470499</v>
      </c>
    </row>
    <row r="11" spans="2:31" ht="58" x14ac:dyDescent="0.35">
      <c r="B11" s="18" t="s">
        <v>437</v>
      </c>
      <c r="C11" s="17">
        <v>0.100079379344983</v>
      </c>
      <c r="D11" s="17">
        <v>0.119637156435044</v>
      </c>
      <c r="E11" s="17">
        <v>8.1922943587670993E-2</v>
      </c>
      <c r="F11" s="17"/>
      <c r="G11" s="17">
        <v>0.12448853944745</v>
      </c>
      <c r="H11" s="17">
        <v>8.4479150021577701E-2</v>
      </c>
      <c r="I11" s="17">
        <v>4.6638748983591799E-2</v>
      </c>
      <c r="J11" s="17">
        <v>7.1591981982075406E-2</v>
      </c>
      <c r="K11" s="17">
        <v>0.102635670608966</v>
      </c>
      <c r="L11" s="17">
        <v>0.15505832938542399</v>
      </c>
      <c r="M11" s="17"/>
      <c r="N11" s="17">
        <v>0.11909058754016499</v>
      </c>
      <c r="O11" s="17">
        <v>0.11384147313932801</v>
      </c>
      <c r="P11" s="17">
        <v>7.3435187919948602E-2</v>
      </c>
      <c r="Q11" s="17">
        <v>7.3686024485514104E-2</v>
      </c>
      <c r="R11" s="17"/>
      <c r="S11" s="17">
        <v>0.141539659237993</v>
      </c>
      <c r="T11" s="17">
        <v>9.0310445074089904E-2</v>
      </c>
      <c r="U11" s="17">
        <v>4.6400595647989602E-2</v>
      </c>
      <c r="V11" s="17"/>
      <c r="W11" s="17">
        <v>0.120466620128972</v>
      </c>
      <c r="X11" s="17">
        <v>9.6433595963903398E-2</v>
      </c>
      <c r="Y11" s="17">
        <v>0.129926829713752</v>
      </c>
      <c r="Z11" s="17">
        <v>0</v>
      </c>
      <c r="AA11" s="17">
        <v>2.3823466703655E-2</v>
      </c>
      <c r="AB11" s="17"/>
      <c r="AC11" s="17">
        <v>8.5829971504793406E-2</v>
      </c>
      <c r="AD11" s="17">
        <v>7.4362248276653206E-2</v>
      </c>
      <c r="AE11" s="17">
        <v>0.137981844549771</v>
      </c>
    </row>
    <row r="12" spans="2:31" x14ac:dyDescent="0.35">
      <c r="B12" s="18" t="s">
        <v>325</v>
      </c>
      <c r="C12" s="19">
        <v>4.69821341149625E-2</v>
      </c>
      <c r="D12" s="19">
        <v>3.4709286316339703E-2</v>
      </c>
      <c r="E12" s="19">
        <v>5.9019145384972403E-2</v>
      </c>
      <c r="F12" s="19"/>
      <c r="G12" s="19">
        <v>8.0102421380352201E-2</v>
      </c>
      <c r="H12" s="19">
        <v>6.6080621109435897E-2</v>
      </c>
      <c r="I12" s="19">
        <v>6.1039758565066701E-2</v>
      </c>
      <c r="J12" s="19">
        <v>6.0182555002880701E-2</v>
      </c>
      <c r="K12" s="19">
        <v>2.82881097970114E-2</v>
      </c>
      <c r="L12" s="19">
        <v>1.0624986302729501E-2</v>
      </c>
      <c r="M12" s="19"/>
      <c r="N12" s="19">
        <v>3.7920071213446503E-2</v>
      </c>
      <c r="O12" s="19">
        <v>4.3351841998738802E-2</v>
      </c>
      <c r="P12" s="19">
        <v>5.3496939530087301E-2</v>
      </c>
      <c r="Q12" s="19">
        <v>6.3095804757965696E-2</v>
      </c>
      <c r="R12" s="19"/>
      <c r="S12" s="19">
        <v>2.4030463530519498E-2</v>
      </c>
      <c r="T12" s="19">
        <v>3.4680334277841098E-2</v>
      </c>
      <c r="U12" s="19">
        <v>8.9743717418723098E-2</v>
      </c>
      <c r="V12" s="19"/>
      <c r="W12" s="19">
        <v>3.60542730820618E-2</v>
      </c>
      <c r="X12" s="19">
        <v>2.2937290746829601E-2</v>
      </c>
      <c r="Y12" s="19">
        <v>4.2784949091721598E-2</v>
      </c>
      <c r="Z12" s="19">
        <v>0.109198236592727</v>
      </c>
      <c r="AA12" s="19">
        <v>0.110824264514258</v>
      </c>
      <c r="AB12" s="19"/>
      <c r="AC12" s="19">
        <v>4.08656989619883E-2</v>
      </c>
      <c r="AD12" s="19">
        <v>4.44454266707884E-2</v>
      </c>
      <c r="AE12" s="19">
        <v>3.0140335413435401E-2</v>
      </c>
    </row>
    <row r="13" spans="2:31" x14ac:dyDescent="0.35">
      <c r="B13" s="16"/>
    </row>
    <row r="14" spans="2:31" x14ac:dyDescent="0.35">
      <c r="B14" t="s">
        <v>61</v>
      </c>
    </row>
    <row r="15" spans="2:31" x14ac:dyDescent="0.35">
      <c r="B15" t="s">
        <v>62</v>
      </c>
    </row>
    <row r="17" spans="2:2" x14ac:dyDescent="0.35">
      <c r="B17"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E22"/>
  <sheetViews>
    <sheetView showGridLines="0" topLeftCell="A17" workbookViewId="0">
      <pane xSplit="2" topLeftCell="C1" activePane="topRight" state="frozen"/>
      <selection pane="topRight" activeCell="B22" sqref="B22"/>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447</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111</v>
      </c>
      <c r="D7" s="10">
        <v>59</v>
      </c>
      <c r="E7" s="10">
        <v>51</v>
      </c>
      <c r="F7" s="10"/>
      <c r="G7" s="10">
        <v>39</v>
      </c>
      <c r="H7" s="10">
        <v>26</v>
      </c>
      <c r="I7" s="10">
        <v>26</v>
      </c>
      <c r="J7" s="10">
        <v>7</v>
      </c>
      <c r="K7" s="10">
        <v>7</v>
      </c>
      <c r="L7" s="10">
        <v>6</v>
      </c>
      <c r="M7" s="10"/>
      <c r="N7" s="10">
        <v>48</v>
      </c>
      <c r="O7" s="10">
        <v>22</v>
      </c>
      <c r="P7" s="10">
        <v>25</v>
      </c>
      <c r="Q7" s="10">
        <v>15</v>
      </c>
      <c r="R7" s="10"/>
      <c r="S7" s="10">
        <v>23</v>
      </c>
      <c r="T7" s="10">
        <v>51</v>
      </c>
      <c r="U7" s="10">
        <v>19</v>
      </c>
      <c r="V7" s="10"/>
      <c r="W7" s="10">
        <v>35</v>
      </c>
      <c r="X7" s="10">
        <v>36</v>
      </c>
      <c r="Y7" s="10">
        <v>10</v>
      </c>
      <c r="Z7" s="10">
        <v>2</v>
      </c>
      <c r="AA7" s="10">
        <v>10</v>
      </c>
      <c r="AB7" s="10"/>
      <c r="AC7" s="10">
        <v>30</v>
      </c>
      <c r="AD7" s="10">
        <v>45</v>
      </c>
      <c r="AE7" s="10">
        <v>8</v>
      </c>
    </row>
    <row r="8" spans="2:31" ht="30" customHeight="1" x14ac:dyDescent="0.35">
      <c r="B8" s="11" t="s">
        <v>18</v>
      </c>
      <c r="C8" s="11">
        <v>120</v>
      </c>
      <c r="D8" s="11">
        <v>74</v>
      </c>
      <c r="E8" s="11">
        <v>45</v>
      </c>
      <c r="F8" s="11"/>
      <c r="G8" s="11">
        <v>39</v>
      </c>
      <c r="H8" s="11">
        <v>29</v>
      </c>
      <c r="I8" s="11">
        <v>32</v>
      </c>
      <c r="J8" s="11">
        <v>6</v>
      </c>
      <c r="K8" s="11">
        <v>6</v>
      </c>
      <c r="L8" s="11">
        <v>8</v>
      </c>
      <c r="M8" s="11"/>
      <c r="N8" s="11">
        <v>53</v>
      </c>
      <c r="O8" s="11">
        <v>23</v>
      </c>
      <c r="P8" s="11">
        <v>27</v>
      </c>
      <c r="Q8" s="11">
        <v>16</v>
      </c>
      <c r="R8" s="11"/>
      <c r="S8" s="11">
        <v>24</v>
      </c>
      <c r="T8" s="11">
        <v>58</v>
      </c>
      <c r="U8" s="11">
        <v>21</v>
      </c>
      <c r="V8" s="11"/>
      <c r="W8" s="11">
        <v>39</v>
      </c>
      <c r="X8" s="11">
        <v>37</v>
      </c>
      <c r="Y8" s="11">
        <v>12</v>
      </c>
      <c r="Z8" s="11">
        <v>2</v>
      </c>
      <c r="AA8" s="11">
        <v>12</v>
      </c>
      <c r="AB8" s="11"/>
      <c r="AC8" s="11">
        <v>34</v>
      </c>
      <c r="AD8" s="11">
        <v>47</v>
      </c>
      <c r="AE8" s="11">
        <v>10</v>
      </c>
    </row>
    <row r="9" spans="2:31" ht="43.5" x14ac:dyDescent="0.35">
      <c r="B9" s="18" t="s">
        <v>439</v>
      </c>
      <c r="C9" s="17">
        <v>0.39881039049101702</v>
      </c>
      <c r="D9" s="17">
        <v>0.47203028767084199</v>
      </c>
      <c r="E9" s="17">
        <v>0.28625379315324501</v>
      </c>
      <c r="F9" s="17"/>
      <c r="G9" s="17">
        <v>0.33080462845521402</v>
      </c>
      <c r="H9" s="17">
        <v>0.35340511397600899</v>
      </c>
      <c r="I9" s="17">
        <v>0.40494155630983603</v>
      </c>
      <c r="J9" s="17">
        <v>0.53624228305145105</v>
      </c>
      <c r="K9" s="17">
        <v>0.72099258606670602</v>
      </c>
      <c r="L9" s="17">
        <v>0.5</v>
      </c>
      <c r="M9" s="17"/>
      <c r="N9" s="17">
        <v>0.42416095677522098</v>
      </c>
      <c r="O9" s="17">
        <v>0.42944056613898202</v>
      </c>
      <c r="P9" s="17">
        <v>0.40393720032087899</v>
      </c>
      <c r="Q9" s="17">
        <v>0.28685463519953602</v>
      </c>
      <c r="R9" s="17"/>
      <c r="S9" s="17">
        <v>0.43351934317916302</v>
      </c>
      <c r="T9" s="17">
        <v>0.35968811058059103</v>
      </c>
      <c r="U9" s="17">
        <v>0.355558064732724</v>
      </c>
      <c r="V9" s="17"/>
      <c r="W9" s="17">
        <v>0.48978601489127599</v>
      </c>
      <c r="X9" s="17">
        <v>0.43595507751558399</v>
      </c>
      <c r="Y9" s="17">
        <v>0</v>
      </c>
      <c r="Z9" s="17">
        <v>1</v>
      </c>
      <c r="AA9" s="17">
        <v>0.62499282669716905</v>
      </c>
      <c r="AB9" s="17"/>
      <c r="AC9" s="17">
        <v>0.41382167777984202</v>
      </c>
      <c r="AD9" s="17">
        <v>0.41988442274506699</v>
      </c>
      <c r="AE9" s="17">
        <v>0.11323512604326701</v>
      </c>
    </row>
    <row r="10" spans="2:31" ht="58" x14ac:dyDescent="0.35">
      <c r="B10" s="18" t="s">
        <v>440</v>
      </c>
      <c r="C10" s="17">
        <v>0.35574617669032899</v>
      </c>
      <c r="D10" s="17">
        <v>0.33843966449719298</v>
      </c>
      <c r="E10" s="17">
        <v>0.392283562135124</v>
      </c>
      <c r="F10" s="17"/>
      <c r="G10" s="17">
        <v>0.282740178960111</v>
      </c>
      <c r="H10" s="17">
        <v>0.35975389493939902</v>
      </c>
      <c r="I10" s="17">
        <v>0.43462588426695198</v>
      </c>
      <c r="J10" s="17">
        <v>0.463757716948548</v>
      </c>
      <c r="K10" s="17">
        <v>0.51106672539964404</v>
      </c>
      <c r="L10" s="17">
        <v>0.16666666666666699</v>
      </c>
      <c r="M10" s="17"/>
      <c r="N10" s="17">
        <v>0.40481334205870101</v>
      </c>
      <c r="O10" s="17">
        <v>0.38398395859964202</v>
      </c>
      <c r="P10" s="17">
        <v>0.36539137366303298</v>
      </c>
      <c r="Q10" s="17">
        <v>0.158630638509446</v>
      </c>
      <c r="R10" s="17"/>
      <c r="S10" s="17">
        <v>0.328656173415453</v>
      </c>
      <c r="T10" s="17">
        <v>0.330829999871883</v>
      </c>
      <c r="U10" s="17">
        <v>0.46626583176323899</v>
      </c>
      <c r="V10" s="17"/>
      <c r="W10" s="17">
        <v>0.30720693292260898</v>
      </c>
      <c r="X10" s="17">
        <v>0.46703957261367302</v>
      </c>
      <c r="Y10" s="17">
        <v>0.221543368163273</v>
      </c>
      <c r="Z10" s="17">
        <v>0.61612525400629803</v>
      </c>
      <c r="AA10" s="17">
        <v>0.53561721296077303</v>
      </c>
      <c r="AB10" s="17"/>
      <c r="AC10" s="17">
        <v>0.39229579187298902</v>
      </c>
      <c r="AD10" s="17">
        <v>0.43118327938745099</v>
      </c>
      <c r="AE10" s="17">
        <v>0.50140565078395305</v>
      </c>
    </row>
    <row r="11" spans="2:31" ht="72.5" x14ac:dyDescent="0.35">
      <c r="B11" s="18" t="s">
        <v>441</v>
      </c>
      <c r="C11" s="17">
        <v>0.35242139176897402</v>
      </c>
      <c r="D11" s="17">
        <v>0.37008707508448802</v>
      </c>
      <c r="E11" s="17">
        <v>0.330920126637962</v>
      </c>
      <c r="F11" s="17"/>
      <c r="G11" s="17">
        <v>0.26102952576708199</v>
      </c>
      <c r="H11" s="17">
        <v>0.29318977204798302</v>
      </c>
      <c r="I11" s="17">
        <v>0.35123538907745899</v>
      </c>
      <c r="J11" s="17">
        <v>0.24349073966174201</v>
      </c>
      <c r="K11" s="17">
        <v>0.88397034426682497</v>
      </c>
      <c r="L11" s="17">
        <v>0.66666666666666696</v>
      </c>
      <c r="M11" s="17"/>
      <c r="N11" s="17">
        <v>0.45167811579189898</v>
      </c>
      <c r="O11" s="17">
        <v>0.30638125655140003</v>
      </c>
      <c r="P11" s="17">
        <v>0.32040767890754301</v>
      </c>
      <c r="Q11" s="17">
        <v>0.16677904422991699</v>
      </c>
      <c r="R11" s="17"/>
      <c r="S11" s="17">
        <v>0.39986418490364001</v>
      </c>
      <c r="T11" s="17">
        <v>0.47621155800982401</v>
      </c>
      <c r="U11" s="17">
        <v>5.6594021440656297E-2</v>
      </c>
      <c r="V11" s="17"/>
      <c r="W11" s="17">
        <v>0.473002767633663</v>
      </c>
      <c r="X11" s="17">
        <v>0.311259049626537</v>
      </c>
      <c r="Y11" s="17">
        <v>0.598404558610937</v>
      </c>
      <c r="Z11" s="17">
        <v>0</v>
      </c>
      <c r="AA11" s="17">
        <v>0</v>
      </c>
      <c r="AB11" s="17"/>
      <c r="AC11" s="17">
        <v>0.407317668997427</v>
      </c>
      <c r="AD11" s="17">
        <v>0.26300631672117702</v>
      </c>
      <c r="AE11" s="17">
        <v>0.51474939808634201</v>
      </c>
    </row>
    <row r="12" spans="2:31" ht="43.5" x14ac:dyDescent="0.35">
      <c r="B12" s="18" t="s">
        <v>442</v>
      </c>
      <c r="C12" s="17">
        <v>0.346010345835498</v>
      </c>
      <c r="D12" s="17">
        <v>0.372158748648376</v>
      </c>
      <c r="E12" s="17">
        <v>0.28823466774032602</v>
      </c>
      <c r="F12" s="17"/>
      <c r="G12" s="17">
        <v>0.31718177734727299</v>
      </c>
      <c r="H12" s="17">
        <v>0.27337435084343398</v>
      </c>
      <c r="I12" s="17">
        <v>0.39293063667220501</v>
      </c>
      <c r="J12" s="17">
        <v>0.41449691322058102</v>
      </c>
      <c r="K12" s="17">
        <v>0.55801482786658796</v>
      </c>
      <c r="L12" s="17">
        <v>0.33333333333333298</v>
      </c>
      <c r="M12" s="17"/>
      <c r="N12" s="17">
        <v>0.344498372277041</v>
      </c>
      <c r="O12" s="17">
        <v>0.27537949723385002</v>
      </c>
      <c r="P12" s="17">
        <v>0.43103097329068402</v>
      </c>
      <c r="Q12" s="17">
        <v>0.26915293503602999</v>
      </c>
      <c r="R12" s="17"/>
      <c r="S12" s="17">
        <v>0.38355204866245601</v>
      </c>
      <c r="T12" s="17">
        <v>0.36352833499376003</v>
      </c>
      <c r="U12" s="17">
        <v>0.27226127003906803</v>
      </c>
      <c r="V12" s="17"/>
      <c r="W12" s="17">
        <v>0.23008416791080699</v>
      </c>
      <c r="X12" s="17">
        <v>0.441083687399144</v>
      </c>
      <c r="Y12" s="17">
        <v>0.50691521582291399</v>
      </c>
      <c r="Z12" s="17">
        <v>0.38387474599370203</v>
      </c>
      <c r="AA12" s="17">
        <v>0.22734488203360001</v>
      </c>
      <c r="AB12" s="17"/>
      <c r="AC12" s="17">
        <v>0.28436727225923902</v>
      </c>
      <c r="AD12" s="17">
        <v>0.36643511214573998</v>
      </c>
      <c r="AE12" s="17">
        <v>0.38676487395673298</v>
      </c>
    </row>
    <row r="13" spans="2:31" ht="58" x14ac:dyDescent="0.35">
      <c r="B13" s="18" t="s">
        <v>443</v>
      </c>
      <c r="C13" s="17">
        <v>0.32159947084400198</v>
      </c>
      <c r="D13" s="17">
        <v>0.366160052005087</v>
      </c>
      <c r="E13" s="17">
        <v>0.25484046371543401</v>
      </c>
      <c r="F13" s="17"/>
      <c r="G13" s="17">
        <v>0.32202002968785598</v>
      </c>
      <c r="H13" s="17">
        <v>0.35340511397600899</v>
      </c>
      <c r="I13" s="17">
        <v>0.27985581352559602</v>
      </c>
      <c r="J13" s="17">
        <v>0.17100617355883899</v>
      </c>
      <c r="K13" s="17">
        <v>0.72099258606670602</v>
      </c>
      <c r="L13" s="17">
        <v>0.16666666666666699</v>
      </c>
      <c r="M13" s="17"/>
      <c r="N13" s="17">
        <v>0.33139952270235101</v>
      </c>
      <c r="O13" s="17">
        <v>0.335135099317456</v>
      </c>
      <c r="P13" s="17">
        <v>0.344320151068922</v>
      </c>
      <c r="Q13" s="17">
        <v>0.25123156079376102</v>
      </c>
      <c r="R13" s="17"/>
      <c r="S13" s="17">
        <v>0.20820647166256601</v>
      </c>
      <c r="T13" s="17">
        <v>0.34215238337374199</v>
      </c>
      <c r="U13" s="17">
        <v>0.35859214415469998</v>
      </c>
      <c r="V13" s="17"/>
      <c r="W13" s="17">
        <v>0.35738912742480899</v>
      </c>
      <c r="X13" s="17">
        <v>0.37016380307601898</v>
      </c>
      <c r="Y13" s="17">
        <v>0.20771293651744499</v>
      </c>
      <c r="Z13" s="17">
        <v>0</v>
      </c>
      <c r="AA13" s="17">
        <v>0.294079724409259</v>
      </c>
      <c r="AB13" s="17"/>
      <c r="AC13" s="17">
        <v>0.40875095619967</v>
      </c>
      <c r="AD13" s="17">
        <v>0.29902615873232502</v>
      </c>
      <c r="AE13" s="17">
        <v>0.24262530095682899</v>
      </c>
    </row>
    <row r="14" spans="2:31" ht="43.5" x14ac:dyDescent="0.35">
      <c r="B14" s="18" t="s">
        <v>444</v>
      </c>
      <c r="C14" s="17">
        <v>0.26635772051902501</v>
      </c>
      <c r="D14" s="17">
        <v>0.29175065390101101</v>
      </c>
      <c r="E14" s="17">
        <v>0.230149103155116</v>
      </c>
      <c r="F14" s="17"/>
      <c r="G14" s="17">
        <v>0.41764724122733099</v>
      </c>
      <c r="H14" s="17">
        <v>0.19334358771085799</v>
      </c>
      <c r="I14" s="17">
        <v>0.166780990378986</v>
      </c>
      <c r="J14" s="17">
        <v>0.463757716948548</v>
      </c>
      <c r="K14" s="17">
        <v>0.32595551640023701</v>
      </c>
      <c r="L14" s="17">
        <v>0</v>
      </c>
      <c r="M14" s="17"/>
      <c r="N14" s="17">
        <v>0.35907633267254502</v>
      </c>
      <c r="O14" s="17">
        <v>0.232205733921061</v>
      </c>
      <c r="P14" s="17">
        <v>9.7336346328934301E-2</v>
      </c>
      <c r="Q14" s="17">
        <v>0.31092376181061898</v>
      </c>
      <c r="R14" s="17"/>
      <c r="S14" s="17">
        <v>0.21469723485445999</v>
      </c>
      <c r="T14" s="17">
        <v>0.26685547316563402</v>
      </c>
      <c r="U14" s="17">
        <v>0.16155350300855401</v>
      </c>
      <c r="V14" s="17"/>
      <c r="W14" s="17">
        <v>0.29982451504517099</v>
      </c>
      <c r="X14" s="17">
        <v>0.32292356267864297</v>
      </c>
      <c r="Y14" s="17">
        <v>0.20771293651744499</v>
      </c>
      <c r="Z14" s="17">
        <v>0</v>
      </c>
      <c r="AA14" s="17">
        <v>9.9479834498887199E-2</v>
      </c>
      <c r="AB14" s="17"/>
      <c r="AC14" s="17">
        <v>0.33481652242231902</v>
      </c>
      <c r="AD14" s="17">
        <v>0.19445611330071699</v>
      </c>
      <c r="AE14" s="17">
        <v>0.129390174913562</v>
      </c>
    </row>
    <row r="15" spans="2:31" ht="43.5" x14ac:dyDescent="0.35">
      <c r="B15" s="18" t="s">
        <v>445</v>
      </c>
      <c r="C15" s="17">
        <v>0.22580096275676201</v>
      </c>
      <c r="D15" s="17">
        <v>0.23423820532133599</v>
      </c>
      <c r="E15" s="17">
        <v>0.21680063225417001</v>
      </c>
      <c r="F15" s="17"/>
      <c r="G15" s="17">
        <v>0.20003902184630801</v>
      </c>
      <c r="H15" s="17">
        <v>0.22662564915656599</v>
      </c>
      <c r="I15" s="17">
        <v>0.19646531833610301</v>
      </c>
      <c r="J15" s="17">
        <v>0.29275154338970999</v>
      </c>
      <c r="K15" s="17">
        <v>0.32595551640023701</v>
      </c>
      <c r="L15" s="17">
        <v>0.33333333333333298</v>
      </c>
      <c r="M15" s="17"/>
      <c r="N15" s="17">
        <v>0.23472952160784299</v>
      </c>
      <c r="O15" s="17">
        <v>0.43999814871776699</v>
      </c>
      <c r="P15" s="17">
        <v>0.100835857769242</v>
      </c>
      <c r="Q15" s="17">
        <v>0.111931514476783</v>
      </c>
      <c r="R15" s="17"/>
      <c r="S15" s="17">
        <v>0.29358314103842797</v>
      </c>
      <c r="T15" s="17">
        <v>0.25471530705421802</v>
      </c>
      <c r="U15" s="17">
        <v>0.16155350300855401</v>
      </c>
      <c r="V15" s="17"/>
      <c r="W15" s="17">
        <v>0.17041599475960301</v>
      </c>
      <c r="X15" s="17">
        <v>0.22933045352793799</v>
      </c>
      <c r="Y15" s="17">
        <v>0.40997396338710501</v>
      </c>
      <c r="Z15" s="17">
        <v>0.61612525400629803</v>
      </c>
      <c r="AA15" s="17">
        <v>0.1136724410168</v>
      </c>
      <c r="AB15" s="17"/>
      <c r="AC15" s="17">
        <v>0.13644384285234601</v>
      </c>
      <c r="AD15" s="17">
        <v>0.181712694330946</v>
      </c>
      <c r="AE15" s="17">
        <v>0.38676487395673298</v>
      </c>
    </row>
    <row r="16" spans="2:31" ht="58" x14ac:dyDescent="0.35">
      <c r="B16" s="18" t="s">
        <v>446</v>
      </c>
      <c r="C16" s="17">
        <v>0.19843479993240901</v>
      </c>
      <c r="D16" s="17">
        <v>0.177532654545387</v>
      </c>
      <c r="E16" s="17">
        <v>0.237459483440779</v>
      </c>
      <c r="F16" s="17"/>
      <c r="G16" s="17">
        <v>0.334946084113528</v>
      </c>
      <c r="H16" s="17">
        <v>0.22662564915656599</v>
      </c>
      <c r="I16" s="17">
        <v>7.1379575551863E-2</v>
      </c>
      <c r="J16" s="17">
        <v>0</v>
      </c>
      <c r="K16" s="17">
        <v>0.32595551640023701</v>
      </c>
      <c r="L16" s="17">
        <v>0</v>
      </c>
      <c r="M16" s="17"/>
      <c r="N16" s="17">
        <v>0.139753054886705</v>
      </c>
      <c r="O16" s="17">
        <v>0.40091470569306498</v>
      </c>
      <c r="P16" s="17">
        <v>0.155161101249635</v>
      </c>
      <c r="Q16" s="17">
        <v>0.185307981413739</v>
      </c>
      <c r="R16" s="17"/>
      <c r="S16" s="17">
        <v>0.26604341811168603</v>
      </c>
      <c r="T16" s="17">
        <v>0.12635357198887701</v>
      </c>
      <c r="U16" s="17">
        <v>0.33669552709061501</v>
      </c>
      <c r="V16" s="17"/>
      <c r="W16" s="17">
        <v>0.245033050875618</v>
      </c>
      <c r="X16" s="17">
        <v>0.159612276576165</v>
      </c>
      <c r="Y16" s="17">
        <v>0.110771684081637</v>
      </c>
      <c r="Z16" s="17">
        <v>0</v>
      </c>
      <c r="AA16" s="17">
        <v>0.25123051152353998</v>
      </c>
      <c r="AB16" s="17"/>
      <c r="AC16" s="17">
        <v>0.27417681710414998</v>
      </c>
      <c r="AD16" s="17">
        <v>0.11990778092439899</v>
      </c>
      <c r="AE16" s="17">
        <v>0.24262530095682899</v>
      </c>
    </row>
    <row r="17" spans="2:31" x14ac:dyDescent="0.35">
      <c r="B17" s="18" t="s">
        <v>80</v>
      </c>
      <c r="C17" s="19">
        <v>2.81375835713524E-2</v>
      </c>
      <c r="D17" s="19">
        <v>0</v>
      </c>
      <c r="E17" s="19">
        <v>7.5395784660318002E-2</v>
      </c>
      <c r="F17" s="19"/>
      <c r="G17" s="19">
        <v>4.3421306386058497E-2</v>
      </c>
      <c r="H17" s="19">
        <v>0</v>
      </c>
      <c r="I17" s="19">
        <v>2.9684327957116501E-2</v>
      </c>
      <c r="J17" s="19">
        <v>0.121745369830871</v>
      </c>
      <c r="K17" s="19">
        <v>0</v>
      </c>
      <c r="L17" s="19">
        <v>0</v>
      </c>
      <c r="M17" s="19"/>
      <c r="N17" s="19">
        <v>2.9955380307037802E-2</v>
      </c>
      <c r="O17" s="19">
        <v>7.7567774373184004E-2</v>
      </c>
      <c r="P17" s="19">
        <v>0</v>
      </c>
      <c r="Q17" s="19">
        <v>0</v>
      </c>
      <c r="R17" s="19"/>
      <c r="S17" s="19">
        <v>0</v>
      </c>
      <c r="T17" s="19">
        <v>2.9384948715121002E-2</v>
      </c>
      <c r="U17" s="19">
        <v>0</v>
      </c>
      <c r="V17" s="19"/>
      <c r="W17" s="19">
        <v>2.1196139171833502E-2</v>
      </c>
      <c r="X17" s="19">
        <v>2.0111798326495199E-2</v>
      </c>
      <c r="Y17" s="19">
        <v>0</v>
      </c>
      <c r="Z17" s="19">
        <v>0</v>
      </c>
      <c r="AA17" s="19">
        <v>0</v>
      </c>
      <c r="AB17" s="19"/>
      <c r="AC17" s="19">
        <v>0</v>
      </c>
      <c r="AD17" s="19">
        <v>5.1869779102056E-2</v>
      </c>
      <c r="AE17" s="19">
        <v>0</v>
      </c>
    </row>
    <row r="18" spans="2:31" x14ac:dyDescent="0.35">
      <c r="B18" t="s">
        <v>481</v>
      </c>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E23"/>
  <sheetViews>
    <sheetView showGridLines="0" workbookViewId="0">
      <pane xSplit="2" topLeftCell="C1" activePane="topRight" state="frozen"/>
      <selection pane="topRight" activeCell="K20" sqref="K20"/>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457</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98</v>
      </c>
      <c r="D7" s="10">
        <v>47</v>
      </c>
      <c r="E7" s="10">
        <v>51</v>
      </c>
      <c r="F7" s="10"/>
      <c r="G7" s="10">
        <v>18</v>
      </c>
      <c r="H7" s="10">
        <v>10</v>
      </c>
      <c r="I7" s="10">
        <v>7</v>
      </c>
      <c r="J7" s="10">
        <v>12</v>
      </c>
      <c r="K7" s="10">
        <v>24</v>
      </c>
      <c r="L7" s="10">
        <v>27</v>
      </c>
      <c r="M7" s="10"/>
      <c r="N7" s="10">
        <v>39</v>
      </c>
      <c r="O7" s="10">
        <v>30</v>
      </c>
      <c r="P7" s="10">
        <v>12</v>
      </c>
      <c r="Q7" s="10">
        <v>16</v>
      </c>
      <c r="R7" s="10"/>
      <c r="S7" s="10">
        <v>47</v>
      </c>
      <c r="T7" s="10">
        <v>34</v>
      </c>
      <c r="U7" s="10">
        <v>8</v>
      </c>
      <c r="V7" s="10"/>
      <c r="W7" s="10">
        <v>41</v>
      </c>
      <c r="X7" s="10">
        <v>24</v>
      </c>
      <c r="Y7" s="10">
        <v>7</v>
      </c>
      <c r="Z7" s="10" t="s">
        <v>455</v>
      </c>
      <c r="AA7" s="10">
        <v>4</v>
      </c>
      <c r="AB7" s="10"/>
      <c r="AC7" s="10">
        <v>16</v>
      </c>
      <c r="AD7" s="10">
        <v>26</v>
      </c>
      <c r="AE7" s="10">
        <v>7</v>
      </c>
    </row>
    <row r="8" spans="2:31" ht="30" customHeight="1" x14ac:dyDescent="0.35">
      <c r="B8" s="11" t="s">
        <v>18</v>
      </c>
      <c r="C8" s="11">
        <v>101</v>
      </c>
      <c r="D8" s="11">
        <v>59</v>
      </c>
      <c r="E8" s="11">
        <v>42</v>
      </c>
      <c r="F8" s="11"/>
      <c r="G8" s="11">
        <v>17</v>
      </c>
      <c r="H8" s="11">
        <v>11</v>
      </c>
      <c r="I8" s="11">
        <v>9</v>
      </c>
      <c r="J8" s="11">
        <v>9</v>
      </c>
      <c r="K8" s="11">
        <v>21</v>
      </c>
      <c r="L8" s="11">
        <v>33</v>
      </c>
      <c r="M8" s="11"/>
      <c r="N8" s="11">
        <v>41</v>
      </c>
      <c r="O8" s="11">
        <v>30</v>
      </c>
      <c r="P8" s="11">
        <v>12</v>
      </c>
      <c r="Q8" s="11">
        <v>16</v>
      </c>
      <c r="R8" s="11"/>
      <c r="S8" s="11">
        <v>48</v>
      </c>
      <c r="T8" s="11">
        <v>37</v>
      </c>
      <c r="U8" s="11">
        <v>7</v>
      </c>
      <c r="V8" s="11"/>
      <c r="W8" s="11">
        <v>43</v>
      </c>
      <c r="X8" s="11">
        <v>24</v>
      </c>
      <c r="Y8" s="11">
        <v>8</v>
      </c>
      <c r="Z8" s="11" t="s">
        <v>455</v>
      </c>
      <c r="AA8" s="11">
        <v>3</v>
      </c>
      <c r="AB8" s="11"/>
      <c r="AC8" s="11">
        <v>17</v>
      </c>
      <c r="AD8" s="11">
        <v>25</v>
      </c>
      <c r="AE8" s="11">
        <v>7</v>
      </c>
    </row>
    <row r="9" spans="2:31" ht="43.5" x14ac:dyDescent="0.35">
      <c r="B9" s="18" t="s">
        <v>448</v>
      </c>
      <c r="C9" s="17">
        <v>0.54189823018569605</v>
      </c>
      <c r="D9" s="17">
        <v>0.51049004703117695</v>
      </c>
      <c r="E9" s="17">
        <v>0.58585490500069404</v>
      </c>
      <c r="F9" s="17"/>
      <c r="G9" s="17">
        <v>0.422863609391669</v>
      </c>
      <c r="H9" s="17">
        <v>0.283173170273472</v>
      </c>
      <c r="I9" s="17">
        <v>0.733504064551181</v>
      </c>
      <c r="J9" s="17">
        <v>0.67753953841677095</v>
      </c>
      <c r="K9" s="17">
        <v>0.57967379785608897</v>
      </c>
      <c r="L9" s="17">
        <v>0.58277059891509098</v>
      </c>
      <c r="M9" s="17"/>
      <c r="N9" s="17">
        <v>0.52884276128823204</v>
      </c>
      <c r="O9" s="17">
        <v>0.58365671849159695</v>
      </c>
      <c r="P9" s="17">
        <v>0.63834412225093096</v>
      </c>
      <c r="Q9" s="17">
        <v>0.46987314864618301</v>
      </c>
      <c r="R9" s="17"/>
      <c r="S9" s="17">
        <v>0.57482798132614898</v>
      </c>
      <c r="T9" s="17">
        <v>0.58252606738506496</v>
      </c>
      <c r="U9" s="17">
        <v>0.33112255293096199</v>
      </c>
      <c r="V9" s="17"/>
      <c r="W9" s="17">
        <v>0.54939952997074004</v>
      </c>
      <c r="X9" s="17">
        <v>0.491270270264417</v>
      </c>
      <c r="Y9" s="17">
        <v>0.52986977438754901</v>
      </c>
      <c r="Z9" s="17" t="s">
        <v>456</v>
      </c>
      <c r="AA9" s="17">
        <v>0.49847154344682598</v>
      </c>
      <c r="AB9" s="17"/>
      <c r="AC9" s="17">
        <v>0.68951569341168195</v>
      </c>
      <c r="AD9" s="17">
        <v>0.53093423784301697</v>
      </c>
      <c r="AE9" s="17">
        <v>0.41799395998783301</v>
      </c>
    </row>
    <row r="10" spans="2:31" ht="43.5" x14ac:dyDescent="0.35">
      <c r="B10" s="18" t="s">
        <v>442</v>
      </c>
      <c r="C10" s="17">
        <v>0.495316932710821</v>
      </c>
      <c r="D10" s="17">
        <v>0.60180999234043697</v>
      </c>
      <c r="E10" s="17">
        <v>0.34627676794981699</v>
      </c>
      <c r="F10" s="17"/>
      <c r="G10" s="17">
        <v>0.34628183436499899</v>
      </c>
      <c r="H10" s="17">
        <v>0.2</v>
      </c>
      <c r="I10" s="17">
        <v>0.467008129102362</v>
      </c>
      <c r="J10" s="17">
        <v>0.43569419222935002</v>
      </c>
      <c r="K10" s="17">
        <v>0.71058109239359901</v>
      </c>
      <c r="L10" s="17">
        <v>0.565804592436427</v>
      </c>
      <c r="M10" s="17"/>
      <c r="N10" s="17">
        <v>0.58649959188790501</v>
      </c>
      <c r="O10" s="17">
        <v>0.48904305349173899</v>
      </c>
      <c r="P10" s="17">
        <v>0.46448915822558101</v>
      </c>
      <c r="Q10" s="17">
        <v>0.34058522332526803</v>
      </c>
      <c r="R10" s="17"/>
      <c r="S10" s="17">
        <v>0.56915121834410098</v>
      </c>
      <c r="T10" s="17">
        <v>0.47653125222253401</v>
      </c>
      <c r="U10" s="17">
        <v>0.37741897007508901</v>
      </c>
      <c r="V10" s="17"/>
      <c r="W10" s="17">
        <v>0.62881157851952696</v>
      </c>
      <c r="X10" s="17">
        <v>0.53800292820907203</v>
      </c>
      <c r="Y10" s="17">
        <v>0.280605614553115</v>
      </c>
      <c r="Z10" s="17" t="s">
        <v>456</v>
      </c>
      <c r="AA10" s="17">
        <v>0.278331982372789</v>
      </c>
      <c r="AB10" s="17"/>
      <c r="AC10" s="17">
        <v>0.411348799233479</v>
      </c>
      <c r="AD10" s="17">
        <v>0.45537820841005</v>
      </c>
      <c r="AE10" s="17">
        <v>0.26510371886974599</v>
      </c>
    </row>
    <row r="11" spans="2:31" ht="72.5" x14ac:dyDescent="0.35">
      <c r="B11" s="18" t="s">
        <v>449</v>
      </c>
      <c r="C11" s="17">
        <v>0.45815215108688601</v>
      </c>
      <c r="D11" s="17">
        <v>0.52315353697147304</v>
      </c>
      <c r="E11" s="17">
        <v>0.36718080238466499</v>
      </c>
      <c r="F11" s="17"/>
      <c r="G11" s="17">
        <v>0.13485002966916401</v>
      </c>
      <c r="H11" s="17">
        <v>0.2</v>
      </c>
      <c r="I11" s="17">
        <v>0.31133875273490802</v>
      </c>
      <c r="J11" s="17">
        <v>0.59692442302096405</v>
      </c>
      <c r="K11" s="17">
        <v>0.60895008167404396</v>
      </c>
      <c r="L11" s="17">
        <v>0.62279693837571504</v>
      </c>
      <c r="M11" s="17"/>
      <c r="N11" s="17">
        <v>0.43003191684034398</v>
      </c>
      <c r="O11" s="17">
        <v>0.52058819931840405</v>
      </c>
      <c r="P11" s="17">
        <v>0.436460648336088</v>
      </c>
      <c r="Q11" s="17">
        <v>0.38656703013625499</v>
      </c>
      <c r="R11" s="17"/>
      <c r="S11" s="17">
        <v>0.473143891560663</v>
      </c>
      <c r="T11" s="17">
        <v>0.57779745829382301</v>
      </c>
      <c r="U11" s="17">
        <v>0</v>
      </c>
      <c r="V11" s="17"/>
      <c r="W11" s="17">
        <v>0.54840151266980497</v>
      </c>
      <c r="X11" s="17">
        <v>0.41511865446260698</v>
      </c>
      <c r="Y11" s="17">
        <v>0.44126712450907202</v>
      </c>
      <c r="Z11" s="17" t="s">
        <v>456</v>
      </c>
      <c r="AA11" s="17">
        <v>0.49847154344682598</v>
      </c>
      <c r="AB11" s="17"/>
      <c r="AC11" s="17">
        <v>0.54548899473646195</v>
      </c>
      <c r="AD11" s="17">
        <v>0.301908662106672</v>
      </c>
      <c r="AE11" s="17">
        <v>0.286205106405647</v>
      </c>
    </row>
    <row r="12" spans="2:31" ht="43.5" x14ac:dyDescent="0.35">
      <c r="B12" s="18" t="s">
        <v>450</v>
      </c>
      <c r="C12" s="17">
        <v>0.392263453894453</v>
      </c>
      <c r="D12" s="17">
        <v>0.48711416208714298</v>
      </c>
      <c r="E12" s="17">
        <v>0.25951710191711902</v>
      </c>
      <c r="F12" s="17"/>
      <c r="G12" s="17">
        <v>0.192009053148336</v>
      </c>
      <c r="H12" s="17">
        <v>8.3173170273472499E-2</v>
      </c>
      <c r="I12" s="17">
        <v>0.110826559081365</v>
      </c>
      <c r="J12" s="17">
        <v>0.27446396143773499</v>
      </c>
      <c r="K12" s="17">
        <v>0.413425122511066</v>
      </c>
      <c r="L12" s="17">
        <v>0.69741377730928</v>
      </c>
      <c r="M12" s="17"/>
      <c r="N12" s="17">
        <v>0.48540959322663202</v>
      </c>
      <c r="O12" s="17">
        <v>0.27974756208656198</v>
      </c>
      <c r="P12" s="17">
        <v>0.108520638589386</v>
      </c>
      <c r="Q12" s="17">
        <v>0.52775158178805004</v>
      </c>
      <c r="R12" s="17"/>
      <c r="S12" s="17">
        <v>0.43587435315585599</v>
      </c>
      <c r="T12" s="17">
        <v>0.431132910570731</v>
      </c>
      <c r="U12" s="17">
        <v>0.22883810252799</v>
      </c>
      <c r="V12" s="17"/>
      <c r="W12" s="17">
        <v>0.51057822639565698</v>
      </c>
      <c r="X12" s="17">
        <v>0.28575291563616201</v>
      </c>
      <c r="Y12" s="17">
        <v>0.45276796870028901</v>
      </c>
      <c r="Z12" s="17" t="s">
        <v>456</v>
      </c>
      <c r="AA12" s="17">
        <v>0</v>
      </c>
      <c r="AB12" s="17"/>
      <c r="AC12" s="17">
        <v>0.27918879272754499</v>
      </c>
      <c r="AD12" s="17">
        <v>0.37890251820580001</v>
      </c>
      <c r="AE12" s="17">
        <v>0.18310245790691199</v>
      </c>
    </row>
    <row r="13" spans="2:31" ht="43.5" x14ac:dyDescent="0.35">
      <c r="B13" s="18" t="s">
        <v>451</v>
      </c>
      <c r="C13" s="17">
        <v>0.290480835155561</v>
      </c>
      <c r="D13" s="17">
        <v>0.31562710854031401</v>
      </c>
      <c r="E13" s="17">
        <v>0.255287886982002</v>
      </c>
      <c r="F13" s="17"/>
      <c r="G13" s="17">
        <v>9.6004526574168095E-2</v>
      </c>
      <c r="H13" s="17">
        <v>0.166346340546945</v>
      </c>
      <c r="I13" s="17">
        <v>0</v>
      </c>
      <c r="J13" s="17">
        <v>0.322460461583229</v>
      </c>
      <c r="K13" s="17">
        <v>0.36260961715128798</v>
      </c>
      <c r="L13" s="17">
        <v>0.45725574054553297</v>
      </c>
      <c r="M13" s="17"/>
      <c r="N13" s="17">
        <v>0.34682914886655097</v>
      </c>
      <c r="O13" s="17">
        <v>0.28184763607928098</v>
      </c>
      <c r="P13" s="17">
        <v>0.15418763443845801</v>
      </c>
      <c r="Q13" s="17">
        <v>0.29053589841122002</v>
      </c>
      <c r="R13" s="17"/>
      <c r="S13" s="17">
        <v>0.311813145950458</v>
      </c>
      <c r="T13" s="17">
        <v>0.29250392538525699</v>
      </c>
      <c r="U13" s="17">
        <v>0.34744651025279499</v>
      </c>
      <c r="V13" s="17"/>
      <c r="W13" s="17">
        <v>0.33891327179710301</v>
      </c>
      <c r="X13" s="17">
        <v>0.194398115517329</v>
      </c>
      <c r="Y13" s="17">
        <v>0.17216235414717401</v>
      </c>
      <c r="Z13" s="17" t="s">
        <v>456</v>
      </c>
      <c r="AA13" s="17">
        <v>0.28138889547913798</v>
      </c>
      <c r="AB13" s="17"/>
      <c r="AC13" s="17">
        <v>7.8355868897550598E-2</v>
      </c>
      <c r="AD13" s="17">
        <v>0.36360830551578499</v>
      </c>
      <c r="AE13" s="17">
        <v>0</v>
      </c>
    </row>
    <row r="14" spans="2:31" ht="58" x14ac:dyDescent="0.35">
      <c r="B14" s="18" t="s">
        <v>452</v>
      </c>
      <c r="C14" s="17">
        <v>0.28999330731461198</v>
      </c>
      <c r="D14" s="17">
        <v>0.28780835714804598</v>
      </c>
      <c r="E14" s="17">
        <v>0.29305120924692701</v>
      </c>
      <c r="F14" s="17"/>
      <c r="G14" s="17">
        <v>0.41370684919958101</v>
      </c>
      <c r="H14" s="17">
        <v>0.283173170273472</v>
      </c>
      <c r="I14" s="17">
        <v>0.15566937636745401</v>
      </c>
      <c r="J14" s="17">
        <v>0.35507907683354301</v>
      </c>
      <c r="K14" s="17">
        <v>0.33333333333333298</v>
      </c>
      <c r="L14" s="17">
        <v>0.217097703781787</v>
      </c>
      <c r="M14" s="17"/>
      <c r="N14" s="17">
        <v>0.14102492212353901</v>
      </c>
      <c r="O14" s="17">
        <v>0.37832520024279798</v>
      </c>
      <c r="P14" s="17">
        <v>0.50206257764110396</v>
      </c>
      <c r="Q14" s="17">
        <v>0.36760184848105698</v>
      </c>
      <c r="R14" s="17"/>
      <c r="S14" s="17">
        <v>0.26027565841088901</v>
      </c>
      <c r="T14" s="17">
        <v>0.28659444163443198</v>
      </c>
      <c r="U14" s="17">
        <v>0.435849988080238</v>
      </c>
      <c r="V14" s="17"/>
      <c r="W14" s="17">
        <v>0.28043030984557898</v>
      </c>
      <c r="X14" s="17">
        <v>0.28160926873935099</v>
      </c>
      <c r="Y14" s="17">
        <v>0</v>
      </c>
      <c r="Z14" s="17" t="s">
        <v>456</v>
      </c>
      <c r="AA14" s="17">
        <v>0</v>
      </c>
      <c r="AB14" s="17"/>
      <c r="AC14" s="17">
        <v>0.21954179805403501</v>
      </c>
      <c r="AD14" s="17">
        <v>0.37412466638361302</v>
      </c>
      <c r="AE14" s="17">
        <v>0.162001070371011</v>
      </c>
    </row>
    <row r="15" spans="2:31" ht="58" x14ac:dyDescent="0.35">
      <c r="B15" s="18" t="s">
        <v>453</v>
      </c>
      <c r="C15" s="17">
        <v>0.24977203924319899</v>
      </c>
      <c r="D15" s="17">
        <v>0.22989611942197399</v>
      </c>
      <c r="E15" s="17">
        <v>0.277588972808963</v>
      </c>
      <c r="F15" s="17"/>
      <c r="G15" s="17">
        <v>0.32685908281750098</v>
      </c>
      <c r="H15" s="17">
        <v>0.48317317027347301</v>
      </c>
      <c r="I15" s="17">
        <v>0</v>
      </c>
      <c r="J15" s="17">
        <v>0.24184534618742201</v>
      </c>
      <c r="K15" s="17">
        <v>0.26097860643173298</v>
      </c>
      <c r="L15" s="17">
        <v>0.18860153081214201</v>
      </c>
      <c r="M15" s="17"/>
      <c r="N15" s="17">
        <v>0.272937267355847</v>
      </c>
      <c r="O15" s="17">
        <v>0.23292824559991601</v>
      </c>
      <c r="P15" s="17">
        <v>0.26867741346436802</v>
      </c>
      <c r="Q15" s="17">
        <v>0.22844338351938101</v>
      </c>
      <c r="R15" s="17"/>
      <c r="S15" s="17">
        <v>0.27517527736645198</v>
      </c>
      <c r="T15" s="17">
        <v>0.21007580463412301</v>
      </c>
      <c r="U15" s="17">
        <v>0.44554160419495697</v>
      </c>
      <c r="V15" s="17"/>
      <c r="W15" s="17">
        <v>0.27753485604620298</v>
      </c>
      <c r="X15" s="17">
        <v>0.27637379782660199</v>
      </c>
      <c r="Y15" s="17">
        <v>0.123914662547028</v>
      </c>
      <c r="Z15" s="17" t="s">
        <v>456</v>
      </c>
      <c r="AA15" s="17">
        <v>0</v>
      </c>
      <c r="AB15" s="17"/>
      <c r="AC15" s="17">
        <v>0.231204938624574</v>
      </c>
      <c r="AD15" s="17">
        <v>0.27976225498240198</v>
      </c>
      <c r="AE15" s="17">
        <v>0.13178885358218601</v>
      </c>
    </row>
    <row r="16" spans="2:31" ht="58" x14ac:dyDescent="0.35">
      <c r="B16" s="18" t="s">
        <v>454</v>
      </c>
      <c r="C16" s="17">
        <v>0.10910756984966601</v>
      </c>
      <c r="D16" s="17">
        <v>0.12601496699666301</v>
      </c>
      <c r="E16" s="17">
        <v>8.5445170955011293E-2</v>
      </c>
      <c r="F16" s="17"/>
      <c r="G16" s="17">
        <v>0.23085455624333301</v>
      </c>
      <c r="H16" s="17">
        <v>0.166346340546945</v>
      </c>
      <c r="I16" s="17">
        <v>0.15566937636745401</v>
      </c>
      <c r="J16" s="17">
        <v>0</v>
      </c>
      <c r="K16" s="17">
        <v>5.0815505359777503E-2</v>
      </c>
      <c r="L16" s="17">
        <v>8.0052678921248899E-2</v>
      </c>
      <c r="M16" s="17"/>
      <c r="N16" s="17">
        <v>0.159857827748978</v>
      </c>
      <c r="O16" s="17">
        <v>7.7029557824413897E-2</v>
      </c>
      <c r="P16" s="17">
        <v>0</v>
      </c>
      <c r="Q16" s="17">
        <v>0.131024679995454</v>
      </c>
      <c r="R16" s="17"/>
      <c r="S16" s="17">
        <v>7.3591621871603896E-2</v>
      </c>
      <c r="T16" s="17">
        <v>9.8130172987052802E-2</v>
      </c>
      <c r="U16" s="17">
        <v>0.24516205984982301</v>
      </c>
      <c r="V16" s="17"/>
      <c r="W16" s="17">
        <v>0.113423636568595</v>
      </c>
      <c r="X16" s="17">
        <v>3.4996046246907497E-2</v>
      </c>
      <c r="Y16" s="17">
        <v>0.15232174361970999</v>
      </c>
      <c r="Z16" s="17" t="s">
        <v>456</v>
      </c>
      <c r="AA16" s="17">
        <v>0.28138889547913798</v>
      </c>
      <c r="AB16" s="17"/>
      <c r="AC16" s="17">
        <v>0.26636312055342398</v>
      </c>
      <c r="AD16" s="17">
        <v>3.3188387084478098E-2</v>
      </c>
      <c r="AE16" s="17">
        <v>0</v>
      </c>
    </row>
    <row r="17" spans="2:31" x14ac:dyDescent="0.35">
      <c r="B17" s="18" t="s">
        <v>96</v>
      </c>
      <c r="C17" s="17">
        <v>1.3336934123720201E-2</v>
      </c>
      <c r="D17" s="17">
        <v>2.2866519139887801E-2</v>
      </c>
      <c r="E17" s="17">
        <v>0</v>
      </c>
      <c r="F17" s="17"/>
      <c r="G17" s="17">
        <v>0</v>
      </c>
      <c r="H17" s="17">
        <v>0.116826829726528</v>
      </c>
      <c r="I17" s="17">
        <v>0</v>
      </c>
      <c r="J17" s="17">
        <v>0</v>
      </c>
      <c r="K17" s="17">
        <v>0</v>
      </c>
      <c r="L17" s="17">
        <v>0</v>
      </c>
      <c r="M17" s="17"/>
      <c r="N17" s="17">
        <v>3.2745387039937797E-2</v>
      </c>
      <c r="O17" s="17">
        <v>0</v>
      </c>
      <c r="P17" s="17">
        <v>0</v>
      </c>
      <c r="Q17" s="17">
        <v>0</v>
      </c>
      <c r="R17" s="17"/>
      <c r="S17" s="17">
        <v>0</v>
      </c>
      <c r="T17" s="17">
        <v>3.6330085941292098E-2</v>
      </c>
      <c r="U17" s="17">
        <v>0</v>
      </c>
      <c r="V17" s="17"/>
      <c r="W17" s="17">
        <v>0</v>
      </c>
      <c r="X17" s="17">
        <v>0</v>
      </c>
      <c r="Y17" s="17">
        <v>0.17405320891824899</v>
      </c>
      <c r="Z17" s="17" t="s">
        <v>456</v>
      </c>
      <c r="AA17" s="17">
        <v>0</v>
      </c>
      <c r="AB17" s="17"/>
      <c r="AC17" s="17">
        <v>0</v>
      </c>
      <c r="AD17" s="17">
        <v>0</v>
      </c>
      <c r="AE17" s="17">
        <v>0.185113467560235</v>
      </c>
    </row>
    <row r="18" spans="2:31" x14ac:dyDescent="0.35">
      <c r="B18" s="18" t="s">
        <v>80</v>
      </c>
      <c r="C18" s="19">
        <v>1.5737803721459099E-2</v>
      </c>
      <c r="D18" s="19">
        <v>0</v>
      </c>
      <c r="E18" s="19">
        <v>3.77633222649255E-2</v>
      </c>
      <c r="F18" s="19"/>
      <c r="G18" s="19">
        <v>4.8002263287084103E-2</v>
      </c>
      <c r="H18" s="19">
        <v>0</v>
      </c>
      <c r="I18" s="19">
        <v>0</v>
      </c>
      <c r="J18" s="19">
        <v>0</v>
      </c>
      <c r="K18" s="19">
        <v>3.61773634508002E-2</v>
      </c>
      <c r="L18" s="19">
        <v>0</v>
      </c>
      <c r="M18" s="19"/>
      <c r="N18" s="19">
        <v>3.8640100433667099E-2</v>
      </c>
      <c r="O18" s="19">
        <v>0</v>
      </c>
      <c r="P18" s="19">
        <v>0</v>
      </c>
      <c r="Q18" s="19">
        <v>0</v>
      </c>
      <c r="R18" s="19"/>
      <c r="S18" s="19">
        <v>0</v>
      </c>
      <c r="T18" s="19">
        <v>2.0234768059298799E-2</v>
      </c>
      <c r="U18" s="19">
        <v>0</v>
      </c>
      <c r="V18" s="19"/>
      <c r="W18" s="19">
        <v>1.9437040973296502E-2</v>
      </c>
      <c r="X18" s="19">
        <v>3.12845747023629E-2</v>
      </c>
      <c r="Y18" s="19">
        <v>0</v>
      </c>
      <c r="Z18" s="19" t="s">
        <v>456</v>
      </c>
      <c r="AA18" s="19">
        <v>0</v>
      </c>
      <c r="AB18" s="19"/>
      <c r="AC18" s="19">
        <v>0</v>
      </c>
      <c r="AD18" s="19">
        <v>6.2857012153432604E-2</v>
      </c>
      <c r="AE18" s="19">
        <v>0</v>
      </c>
    </row>
    <row r="19" spans="2:31" x14ac:dyDescent="0.35">
      <c r="B19" t="s">
        <v>482</v>
      </c>
    </row>
    <row r="20" spans="2:31" x14ac:dyDescent="0.35">
      <c r="B20" t="s">
        <v>61</v>
      </c>
    </row>
    <row r="21" spans="2:31" x14ac:dyDescent="0.35">
      <c r="B21" t="s">
        <v>62</v>
      </c>
    </row>
    <row r="23" spans="2:31" x14ac:dyDescent="0.35">
      <c r="B23"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E16"/>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460</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ht="72.5" x14ac:dyDescent="0.35">
      <c r="B9" s="18" t="s">
        <v>458</v>
      </c>
      <c r="C9" s="17">
        <v>0.35673711655779899</v>
      </c>
      <c r="D9" s="17">
        <v>0.41961267202450803</v>
      </c>
      <c r="E9" s="17">
        <v>0.298571817946712</v>
      </c>
      <c r="F9" s="17"/>
      <c r="G9" s="17">
        <v>0.38413908336609698</v>
      </c>
      <c r="H9" s="17">
        <v>0.31935570590422602</v>
      </c>
      <c r="I9" s="17">
        <v>0.36967427162956801</v>
      </c>
      <c r="J9" s="17">
        <v>0.31919453114083601</v>
      </c>
      <c r="K9" s="17">
        <v>0.379592988173102</v>
      </c>
      <c r="L9" s="17">
        <v>0.35261660398176597</v>
      </c>
      <c r="M9" s="17"/>
      <c r="N9" s="17">
        <v>0.40049701862423498</v>
      </c>
      <c r="O9" s="17">
        <v>0.36173463096664699</v>
      </c>
      <c r="P9" s="17">
        <v>0.316198906895516</v>
      </c>
      <c r="Q9" s="17">
        <v>0.323685092502488</v>
      </c>
      <c r="R9" s="17"/>
      <c r="S9" s="17">
        <v>0.324487020818373</v>
      </c>
      <c r="T9" s="17">
        <v>0.43039233763052398</v>
      </c>
      <c r="U9" s="17">
        <v>0.278297679090036</v>
      </c>
      <c r="V9" s="17"/>
      <c r="W9" s="17">
        <v>0.34054487302102099</v>
      </c>
      <c r="X9" s="17">
        <v>0.43053211114798601</v>
      </c>
      <c r="Y9" s="17">
        <v>0.48012502349497799</v>
      </c>
      <c r="Z9" s="17">
        <v>0.248199160994966</v>
      </c>
      <c r="AA9" s="17">
        <v>0.26047340505914002</v>
      </c>
      <c r="AB9" s="17"/>
      <c r="AC9" s="17">
        <v>0.36013366341893699</v>
      </c>
      <c r="AD9" s="17">
        <v>0.39522382427818897</v>
      </c>
      <c r="AE9" s="17">
        <v>0.45193960889520302</v>
      </c>
    </row>
    <row r="10" spans="2:31" ht="87" x14ac:dyDescent="0.35">
      <c r="B10" s="18" t="s">
        <v>459</v>
      </c>
      <c r="C10" s="17">
        <v>0.532349439409606</v>
      </c>
      <c r="D10" s="17">
        <v>0.487504896827125</v>
      </c>
      <c r="E10" s="17">
        <v>0.57258467074770103</v>
      </c>
      <c r="F10" s="17"/>
      <c r="G10" s="17">
        <v>0.51541339034100897</v>
      </c>
      <c r="H10" s="17">
        <v>0.50482196059325801</v>
      </c>
      <c r="I10" s="17">
        <v>0.51132361041088703</v>
      </c>
      <c r="J10" s="17">
        <v>0.57445174674508703</v>
      </c>
      <c r="K10" s="17">
        <v>0.52961890202988604</v>
      </c>
      <c r="L10" s="17">
        <v>0.55617708826821999</v>
      </c>
      <c r="M10" s="17"/>
      <c r="N10" s="17">
        <v>0.51421734582252299</v>
      </c>
      <c r="O10" s="17">
        <v>0.54763785659310604</v>
      </c>
      <c r="P10" s="17">
        <v>0.54970280768132096</v>
      </c>
      <c r="Q10" s="17">
        <v>0.52128441948347704</v>
      </c>
      <c r="R10" s="17"/>
      <c r="S10" s="17">
        <v>0.59136201080822703</v>
      </c>
      <c r="T10" s="17">
        <v>0.47820752072252198</v>
      </c>
      <c r="U10" s="17">
        <v>0.53891545488581005</v>
      </c>
      <c r="V10" s="17"/>
      <c r="W10" s="17">
        <v>0.58602111559244996</v>
      </c>
      <c r="X10" s="17">
        <v>0.469910338601431</v>
      </c>
      <c r="Y10" s="17">
        <v>0.42032409860840197</v>
      </c>
      <c r="Z10" s="17">
        <v>0.48427193361418702</v>
      </c>
      <c r="AA10" s="17">
        <v>0.54682690972854997</v>
      </c>
      <c r="AB10" s="17"/>
      <c r="AC10" s="17">
        <v>0.55593331933630896</v>
      </c>
      <c r="AD10" s="17">
        <v>0.50104213978304002</v>
      </c>
      <c r="AE10" s="17">
        <v>0.46088434029949998</v>
      </c>
    </row>
    <row r="11" spans="2:31" x14ac:dyDescent="0.35">
      <c r="B11" s="18" t="s">
        <v>96</v>
      </c>
      <c r="C11" s="19">
        <v>0.110913444032595</v>
      </c>
      <c r="D11" s="19">
        <v>9.2882431148367403E-2</v>
      </c>
      <c r="E11" s="19">
        <v>0.12884351130558799</v>
      </c>
      <c r="F11" s="19"/>
      <c r="G11" s="19">
        <v>0.100447526292894</v>
      </c>
      <c r="H11" s="19">
        <v>0.175822333502516</v>
      </c>
      <c r="I11" s="19">
        <v>0.119002117959546</v>
      </c>
      <c r="J11" s="19">
        <v>0.106353722114077</v>
      </c>
      <c r="K11" s="19">
        <v>9.0788109797011393E-2</v>
      </c>
      <c r="L11" s="19">
        <v>9.1206307750013996E-2</v>
      </c>
      <c r="M11" s="19"/>
      <c r="N11" s="19">
        <v>8.5285635553242298E-2</v>
      </c>
      <c r="O11" s="19">
        <v>9.0627512440246596E-2</v>
      </c>
      <c r="P11" s="19">
        <v>0.13409828542316399</v>
      </c>
      <c r="Q11" s="19">
        <v>0.15503048801403499</v>
      </c>
      <c r="R11" s="19"/>
      <c r="S11" s="19">
        <v>8.4150968373400206E-2</v>
      </c>
      <c r="T11" s="19">
        <v>9.1400141646953398E-2</v>
      </c>
      <c r="U11" s="19">
        <v>0.182786866024154</v>
      </c>
      <c r="V11" s="19"/>
      <c r="W11" s="19">
        <v>7.3434011386528594E-2</v>
      </c>
      <c r="X11" s="19">
        <v>9.9557550250583604E-2</v>
      </c>
      <c r="Y11" s="19">
        <v>9.9550877896619996E-2</v>
      </c>
      <c r="Z11" s="19">
        <v>0.267528905390847</v>
      </c>
      <c r="AA11" s="19">
        <v>0.19269968521231101</v>
      </c>
      <c r="AB11" s="19"/>
      <c r="AC11" s="19">
        <v>8.3933017244753994E-2</v>
      </c>
      <c r="AD11" s="19">
        <v>0.10373403593877099</v>
      </c>
      <c r="AE11" s="19">
        <v>8.7176050805297098E-2</v>
      </c>
    </row>
    <row r="12" spans="2:31" x14ac:dyDescent="0.35">
      <c r="B12" s="16"/>
    </row>
    <row r="13" spans="2:31" x14ac:dyDescent="0.35">
      <c r="B13" t="s">
        <v>61</v>
      </c>
    </row>
    <row r="14" spans="2:31" x14ac:dyDescent="0.35">
      <c r="B14" t="s">
        <v>62</v>
      </c>
    </row>
    <row r="16" spans="2:31" x14ac:dyDescent="0.35">
      <c r="B16"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F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6" width="20.6328125" customWidth="1"/>
  </cols>
  <sheetData>
    <row r="2" spans="2:6" ht="39.9" customHeight="1" x14ac:dyDescent="0.35">
      <c r="D2" s="30" t="s">
        <v>464</v>
      </c>
      <c r="E2" s="26"/>
      <c r="F2" s="26"/>
    </row>
    <row r="6" spans="2:6" ht="50.15" customHeight="1" x14ac:dyDescent="0.35">
      <c r="B6" s="20" t="s">
        <v>13</v>
      </c>
      <c r="C6" s="20" t="s">
        <v>461</v>
      </c>
      <c r="D6" s="20" t="s">
        <v>462</v>
      </c>
      <c r="E6" s="20" t="s">
        <v>463</v>
      </c>
    </row>
    <row r="7" spans="2:6" x14ac:dyDescent="0.35">
      <c r="B7" s="18" t="s">
        <v>133</v>
      </c>
      <c r="C7" s="17">
        <v>0.55913334231715695</v>
      </c>
      <c r="D7" s="17">
        <v>0.38734385453943798</v>
      </c>
      <c r="E7" s="17">
        <v>0.30463765287856698</v>
      </c>
    </row>
    <row r="8" spans="2:6" x14ac:dyDescent="0.35">
      <c r="B8" s="18" t="s">
        <v>134</v>
      </c>
      <c r="C8" s="17">
        <v>0.28991149265516297</v>
      </c>
      <c r="D8" s="17">
        <v>0.37065079151935298</v>
      </c>
      <c r="E8" s="17">
        <v>0.379174545155817</v>
      </c>
    </row>
    <row r="9" spans="2:6" x14ac:dyDescent="0.35">
      <c r="B9" s="18" t="s">
        <v>135</v>
      </c>
      <c r="C9" s="17">
        <v>8.92049372580314E-2</v>
      </c>
      <c r="D9" s="17">
        <v>0.14903919299889201</v>
      </c>
      <c r="E9" s="17">
        <v>0.20539787979734001</v>
      </c>
    </row>
    <row r="10" spans="2:6" x14ac:dyDescent="0.35">
      <c r="B10" s="18" t="s">
        <v>136</v>
      </c>
      <c r="C10" s="17">
        <v>1.03249143911414E-2</v>
      </c>
      <c r="D10" s="17">
        <v>2.1379177055825701E-2</v>
      </c>
      <c r="E10" s="17">
        <v>2.91749999909609E-2</v>
      </c>
    </row>
    <row r="11" spans="2:6" x14ac:dyDescent="0.35">
      <c r="B11" s="18" t="s">
        <v>137</v>
      </c>
      <c r="C11" s="17">
        <v>8.6961124908354996E-3</v>
      </c>
      <c r="D11" s="17">
        <v>1.51209781277876E-2</v>
      </c>
      <c r="E11" s="17">
        <v>1.8866482292335202E-2</v>
      </c>
    </row>
    <row r="12" spans="2:6" x14ac:dyDescent="0.35">
      <c r="B12" s="18" t="s">
        <v>96</v>
      </c>
      <c r="C12" s="17">
        <v>4.2729200887671598E-2</v>
      </c>
      <c r="D12" s="17">
        <v>5.6466005758704099E-2</v>
      </c>
      <c r="E12" s="17">
        <v>6.2748439884980398E-2</v>
      </c>
    </row>
    <row r="13" spans="2:6" x14ac:dyDescent="0.35">
      <c r="B13" s="23" t="s">
        <v>138</v>
      </c>
      <c r="C13" s="21">
        <v>0.84904483497231997</v>
      </c>
      <c r="D13" s="21">
        <v>0.75799464605879097</v>
      </c>
      <c r="E13" s="21">
        <v>0.68381219803438398</v>
      </c>
    </row>
    <row r="14" spans="2:6" x14ac:dyDescent="0.35">
      <c r="B14" s="23" t="s">
        <v>139</v>
      </c>
      <c r="C14" s="21">
        <v>1.9021026881976901E-2</v>
      </c>
      <c r="D14" s="21">
        <v>3.65001551836132E-2</v>
      </c>
      <c r="E14" s="21">
        <v>4.8041482283296098E-2</v>
      </c>
    </row>
    <row r="15" spans="2:6" x14ac:dyDescent="0.35">
      <c r="B15" s="23" t="s">
        <v>113</v>
      </c>
      <c r="C15" s="22">
        <v>0.83002380809034304</v>
      </c>
      <c r="D15" s="22">
        <v>0.72149449087517703</v>
      </c>
      <c r="E15" s="22">
        <v>0.63577071575108701</v>
      </c>
    </row>
    <row r="16" spans="2:6" x14ac:dyDescent="0.35">
      <c r="B16" s="16"/>
      <c r="C16" s="16"/>
      <c r="D16" s="16"/>
      <c r="E16" s="16"/>
    </row>
    <row r="17" spans="2:2" x14ac:dyDescent="0.35">
      <c r="B17" t="s">
        <v>61</v>
      </c>
    </row>
    <row r="18" spans="2:2" x14ac:dyDescent="0.35">
      <c r="B18" t="s">
        <v>62</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465</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133</v>
      </c>
      <c r="C9" s="17">
        <v>0.38734385453943798</v>
      </c>
      <c r="D9" s="17">
        <v>0.413078307693659</v>
      </c>
      <c r="E9" s="17">
        <v>0.36129590217561502</v>
      </c>
      <c r="F9" s="17"/>
      <c r="G9" s="17">
        <v>0.34439699598912599</v>
      </c>
      <c r="H9" s="17">
        <v>0.350304333367148</v>
      </c>
      <c r="I9" s="17">
        <v>0.430714030194634</v>
      </c>
      <c r="J9" s="17">
        <v>0.39994220722255303</v>
      </c>
      <c r="K9" s="17">
        <v>0.41530727388738797</v>
      </c>
      <c r="L9" s="17">
        <v>0.36755805544001302</v>
      </c>
      <c r="M9" s="17"/>
      <c r="N9" s="17">
        <v>0.40054707894836</v>
      </c>
      <c r="O9" s="17">
        <v>0.41232530031817199</v>
      </c>
      <c r="P9" s="17">
        <v>0.35691171811727901</v>
      </c>
      <c r="Q9" s="17">
        <v>0.35844185026483799</v>
      </c>
      <c r="R9" s="17"/>
      <c r="S9" s="17">
        <v>0.37211998592426299</v>
      </c>
      <c r="T9" s="17">
        <v>0.41813590239180598</v>
      </c>
      <c r="U9" s="17">
        <v>0.35934782002267901</v>
      </c>
      <c r="V9" s="17"/>
      <c r="W9" s="17">
        <v>0.373093571512224</v>
      </c>
      <c r="X9" s="17">
        <v>0.46554972861268401</v>
      </c>
      <c r="Y9" s="17">
        <v>0.37787381519365798</v>
      </c>
      <c r="Z9" s="17">
        <v>0.33703258895191501</v>
      </c>
      <c r="AA9" s="17">
        <v>0.34394917944455899</v>
      </c>
      <c r="AB9" s="17"/>
      <c r="AC9" s="17">
        <v>0.35210595920627302</v>
      </c>
      <c r="AD9" s="17">
        <v>0.44507493345601501</v>
      </c>
      <c r="AE9" s="17">
        <v>0.492006929148604</v>
      </c>
    </row>
    <row r="10" spans="2:31" x14ac:dyDescent="0.35">
      <c r="B10" s="18" t="s">
        <v>134</v>
      </c>
      <c r="C10" s="17">
        <v>0.37065079151935298</v>
      </c>
      <c r="D10" s="17">
        <v>0.37350244733924798</v>
      </c>
      <c r="E10" s="17">
        <v>0.36788482819483298</v>
      </c>
      <c r="F10" s="17"/>
      <c r="G10" s="17">
        <v>0.33377723365221801</v>
      </c>
      <c r="H10" s="17">
        <v>0.424688542025216</v>
      </c>
      <c r="I10" s="17">
        <v>0.31466987104948402</v>
      </c>
      <c r="J10" s="17">
        <v>0.36192953367841302</v>
      </c>
      <c r="K10" s="17">
        <v>0.35033917652241497</v>
      </c>
      <c r="L10" s="17">
        <v>0.433197925429051</v>
      </c>
      <c r="M10" s="17"/>
      <c r="N10" s="17">
        <v>0.41944055237596101</v>
      </c>
      <c r="O10" s="17">
        <v>0.369341853420663</v>
      </c>
      <c r="P10" s="17">
        <v>0.36465528541780101</v>
      </c>
      <c r="Q10" s="17">
        <v>0.29873020368082598</v>
      </c>
      <c r="R10" s="17"/>
      <c r="S10" s="17">
        <v>0.38484954883358202</v>
      </c>
      <c r="T10" s="17">
        <v>0.39072658990424702</v>
      </c>
      <c r="U10" s="17">
        <v>0.32601097377771998</v>
      </c>
      <c r="V10" s="17"/>
      <c r="W10" s="17">
        <v>0.37733482050830602</v>
      </c>
      <c r="X10" s="17">
        <v>0.35038842779882601</v>
      </c>
      <c r="Y10" s="17">
        <v>0.411700158793667</v>
      </c>
      <c r="Z10" s="17">
        <v>0.46493574649840902</v>
      </c>
      <c r="AA10" s="17">
        <v>0.33488669449218</v>
      </c>
      <c r="AB10" s="17"/>
      <c r="AC10" s="17">
        <v>0.38684833921723599</v>
      </c>
      <c r="AD10" s="17">
        <v>0.35766954209562601</v>
      </c>
      <c r="AE10" s="17">
        <v>0.33391977090625802</v>
      </c>
    </row>
    <row r="11" spans="2:31" x14ac:dyDescent="0.35">
      <c r="B11" s="18" t="s">
        <v>135</v>
      </c>
      <c r="C11" s="17">
        <v>0.14903919299889201</v>
      </c>
      <c r="D11" s="17">
        <v>0.133677708670151</v>
      </c>
      <c r="E11" s="17">
        <v>0.16463441865711101</v>
      </c>
      <c r="F11" s="17"/>
      <c r="G11" s="17">
        <v>0.19263949753424001</v>
      </c>
      <c r="H11" s="17">
        <v>0.12797787603527899</v>
      </c>
      <c r="I11" s="17">
        <v>0.148043017834881</v>
      </c>
      <c r="J11" s="17">
        <v>0.16296674774473499</v>
      </c>
      <c r="K11" s="17">
        <v>0.15249401122175699</v>
      </c>
      <c r="L11" s="17">
        <v>0.123081266658202</v>
      </c>
      <c r="M11" s="17"/>
      <c r="N11" s="17">
        <v>0.10747386681210699</v>
      </c>
      <c r="O11" s="17">
        <v>0.15105178149120499</v>
      </c>
      <c r="P11" s="17">
        <v>0.18736494307703699</v>
      </c>
      <c r="Q11" s="17">
        <v>0.190751208886347</v>
      </c>
      <c r="R11" s="17"/>
      <c r="S11" s="17">
        <v>0.14976872281738801</v>
      </c>
      <c r="T11" s="17">
        <v>0.11753105940608601</v>
      </c>
      <c r="U11" s="17">
        <v>0.21022980207966499</v>
      </c>
      <c r="V11" s="17"/>
      <c r="W11" s="17">
        <v>0.16172755812057399</v>
      </c>
      <c r="X11" s="17">
        <v>0.115650129689804</v>
      </c>
      <c r="Y11" s="17">
        <v>0.10305412869830299</v>
      </c>
      <c r="Z11" s="17">
        <v>8.8833427956948902E-2</v>
      </c>
      <c r="AA11" s="17">
        <v>0.20265058444002099</v>
      </c>
      <c r="AB11" s="17"/>
      <c r="AC11" s="17">
        <v>0.178888698406415</v>
      </c>
      <c r="AD11" s="17">
        <v>9.9840515961338999E-2</v>
      </c>
      <c r="AE11" s="17">
        <v>0.13062401595317499</v>
      </c>
    </row>
    <row r="12" spans="2:31" x14ac:dyDescent="0.35">
      <c r="B12" s="18" t="s">
        <v>136</v>
      </c>
      <c r="C12" s="17">
        <v>2.1379177055825701E-2</v>
      </c>
      <c r="D12" s="17">
        <v>1.7557851531001901E-2</v>
      </c>
      <c r="E12" s="17">
        <v>2.5166642300785799E-2</v>
      </c>
      <c r="F12" s="17"/>
      <c r="G12" s="17">
        <v>3.8272299852885001E-2</v>
      </c>
      <c r="H12" s="17">
        <v>7.0263987293029103E-3</v>
      </c>
      <c r="I12" s="17">
        <v>3.00268861468009E-2</v>
      </c>
      <c r="J12" s="17">
        <v>1.15427917777991E-2</v>
      </c>
      <c r="K12" s="17">
        <v>1.7857142857142901E-2</v>
      </c>
      <c r="L12" s="17">
        <v>2.1249972605458901E-2</v>
      </c>
      <c r="M12" s="17"/>
      <c r="N12" s="17">
        <v>2.427061243416E-2</v>
      </c>
      <c r="O12" s="17">
        <v>1.55281887998375E-2</v>
      </c>
      <c r="P12" s="17">
        <v>1.9730376347601601E-2</v>
      </c>
      <c r="Q12" s="17">
        <v>2.0221301294125402E-2</v>
      </c>
      <c r="R12" s="17"/>
      <c r="S12" s="17">
        <v>1.8917378526767E-2</v>
      </c>
      <c r="T12" s="17">
        <v>2.5032571259780801E-2</v>
      </c>
      <c r="U12" s="17">
        <v>1.98968775262942E-2</v>
      </c>
      <c r="V12" s="17"/>
      <c r="W12" s="17">
        <v>2.3685108522960002E-2</v>
      </c>
      <c r="X12" s="17">
        <v>1.02479489920177E-2</v>
      </c>
      <c r="Y12" s="17">
        <v>5.2803709924404897E-2</v>
      </c>
      <c r="Z12" s="17">
        <v>0</v>
      </c>
      <c r="AA12" s="17">
        <v>2.1986434685329799E-2</v>
      </c>
      <c r="AB12" s="17"/>
      <c r="AC12" s="17">
        <v>2.06193590430588E-2</v>
      </c>
      <c r="AD12" s="17">
        <v>1.9857853134369899E-2</v>
      </c>
      <c r="AE12" s="17">
        <v>0</v>
      </c>
    </row>
    <row r="13" spans="2:31" x14ac:dyDescent="0.35">
      <c r="B13" s="18" t="s">
        <v>137</v>
      </c>
      <c r="C13" s="17">
        <v>1.51209781277876E-2</v>
      </c>
      <c r="D13" s="17">
        <v>2.1496715531677299E-2</v>
      </c>
      <c r="E13" s="17">
        <v>9.0994637581714999E-3</v>
      </c>
      <c r="F13" s="17"/>
      <c r="G13" s="17">
        <v>2.2763014884740598E-2</v>
      </c>
      <c r="H13" s="17">
        <v>1.68958300043155E-2</v>
      </c>
      <c r="I13" s="17">
        <v>1.55064362091329E-2</v>
      </c>
      <c r="J13" s="17">
        <v>0</v>
      </c>
      <c r="K13" s="17">
        <v>2.0861933879737098E-2</v>
      </c>
      <c r="L13" s="17">
        <v>1.24128346563566E-2</v>
      </c>
      <c r="M13" s="17"/>
      <c r="N13" s="17">
        <v>9.15250473163845E-3</v>
      </c>
      <c r="O13" s="17">
        <v>1.7203711523171499E-2</v>
      </c>
      <c r="P13" s="17">
        <v>7.0508302829531801E-3</v>
      </c>
      <c r="Q13" s="17">
        <v>2.8883452515041999E-2</v>
      </c>
      <c r="R13" s="17"/>
      <c r="S13" s="17">
        <v>2.29036372914962E-2</v>
      </c>
      <c r="T13" s="17">
        <v>4.6717013050772303E-3</v>
      </c>
      <c r="U13" s="17">
        <v>2.09811404031576E-2</v>
      </c>
      <c r="V13" s="17"/>
      <c r="W13" s="17">
        <v>2.1870803749382401E-2</v>
      </c>
      <c r="X13" s="17">
        <v>7.2310649552675098E-3</v>
      </c>
      <c r="Y13" s="17">
        <v>1.6099839259784799E-2</v>
      </c>
      <c r="Z13" s="17">
        <v>0.109198236592727</v>
      </c>
      <c r="AA13" s="17">
        <v>9.4161040619964199E-3</v>
      </c>
      <c r="AB13" s="17"/>
      <c r="AC13" s="17">
        <v>2.7523404515411701E-2</v>
      </c>
      <c r="AD13" s="17">
        <v>8.1080888220959497E-3</v>
      </c>
      <c r="AE13" s="17">
        <v>1.81844691083697E-2</v>
      </c>
    </row>
    <row r="14" spans="2:31" x14ac:dyDescent="0.35">
      <c r="B14" s="18" t="s">
        <v>96</v>
      </c>
      <c r="C14" s="17">
        <v>5.6466005758704099E-2</v>
      </c>
      <c r="D14" s="17">
        <v>4.0686969234262599E-2</v>
      </c>
      <c r="E14" s="17">
        <v>7.1918744913483698E-2</v>
      </c>
      <c r="F14" s="17"/>
      <c r="G14" s="17">
        <v>6.8150958086790198E-2</v>
      </c>
      <c r="H14" s="17">
        <v>7.3107019838738796E-2</v>
      </c>
      <c r="I14" s="17">
        <v>6.1039758565066701E-2</v>
      </c>
      <c r="J14" s="17">
        <v>6.3618719576499505E-2</v>
      </c>
      <c r="K14" s="17">
        <v>4.3140461631559997E-2</v>
      </c>
      <c r="L14" s="17">
        <v>4.2499945210917801E-2</v>
      </c>
      <c r="M14" s="17"/>
      <c r="N14" s="17">
        <v>3.9115384697774001E-2</v>
      </c>
      <c r="O14" s="17">
        <v>3.4549164446951199E-2</v>
      </c>
      <c r="P14" s="17">
        <v>6.4286846757328403E-2</v>
      </c>
      <c r="Q14" s="17">
        <v>0.102971983358821</v>
      </c>
      <c r="R14" s="17"/>
      <c r="S14" s="17">
        <v>5.1440726606503298E-2</v>
      </c>
      <c r="T14" s="17">
        <v>4.3902175733002403E-2</v>
      </c>
      <c r="U14" s="17">
        <v>6.3533386190483807E-2</v>
      </c>
      <c r="V14" s="17"/>
      <c r="W14" s="17">
        <v>4.2288137586553497E-2</v>
      </c>
      <c r="X14" s="17">
        <v>5.0932699951400401E-2</v>
      </c>
      <c r="Y14" s="17">
        <v>3.8468348130183301E-2</v>
      </c>
      <c r="Z14" s="17">
        <v>0</v>
      </c>
      <c r="AA14" s="17">
        <v>8.7111002875914195E-2</v>
      </c>
      <c r="AB14" s="17"/>
      <c r="AC14" s="17">
        <v>3.40142396116054E-2</v>
      </c>
      <c r="AD14" s="17">
        <v>6.9449066530554202E-2</v>
      </c>
      <c r="AE14" s="17">
        <v>2.5264814883592401E-2</v>
      </c>
    </row>
    <row r="15" spans="2:31" x14ac:dyDescent="0.35">
      <c r="B15" s="18" t="s">
        <v>138</v>
      </c>
      <c r="C15" s="21">
        <v>0.75799464605879097</v>
      </c>
      <c r="D15" s="21">
        <v>0.78658075503290703</v>
      </c>
      <c r="E15" s="21">
        <v>0.72918073037044795</v>
      </c>
      <c r="F15" s="21"/>
      <c r="G15" s="21">
        <v>0.678174229641344</v>
      </c>
      <c r="H15" s="21">
        <v>0.77499287539236394</v>
      </c>
      <c r="I15" s="21">
        <v>0.74538390124411802</v>
      </c>
      <c r="J15" s="21">
        <v>0.76187174090096699</v>
      </c>
      <c r="K15" s="21">
        <v>0.76564645040980295</v>
      </c>
      <c r="L15" s="21">
        <v>0.80075598086906397</v>
      </c>
      <c r="M15" s="21"/>
      <c r="N15" s="21">
        <v>0.81998763132432095</v>
      </c>
      <c r="O15" s="21">
        <v>0.781667153738835</v>
      </c>
      <c r="P15" s="21">
        <v>0.72156700353507996</v>
      </c>
      <c r="Q15" s="21">
        <v>0.65717205394566403</v>
      </c>
      <c r="R15" s="21"/>
      <c r="S15" s="21">
        <v>0.75696953475784601</v>
      </c>
      <c r="T15" s="21">
        <v>0.808862492296054</v>
      </c>
      <c r="U15" s="21">
        <v>0.68535879380039899</v>
      </c>
      <c r="V15" s="21"/>
      <c r="W15" s="21">
        <v>0.75042839202053002</v>
      </c>
      <c r="X15" s="21">
        <v>0.81593815641151002</v>
      </c>
      <c r="Y15" s="21">
        <v>0.78957397398732398</v>
      </c>
      <c r="Z15" s="21">
        <v>0.80196833545032398</v>
      </c>
      <c r="AA15" s="21">
        <v>0.67883587393673905</v>
      </c>
      <c r="AB15" s="21"/>
      <c r="AC15" s="21">
        <v>0.73895429842350902</v>
      </c>
      <c r="AD15" s="21">
        <v>0.80274447555164097</v>
      </c>
      <c r="AE15" s="21">
        <v>0.82592670005486302</v>
      </c>
    </row>
    <row r="16" spans="2:31" x14ac:dyDescent="0.35">
      <c r="B16" s="18" t="s">
        <v>139</v>
      </c>
      <c r="C16" s="21">
        <v>3.65001551836132E-2</v>
      </c>
      <c r="D16" s="21">
        <v>3.90545670626792E-2</v>
      </c>
      <c r="E16" s="21">
        <v>3.4266106058957302E-2</v>
      </c>
      <c r="F16" s="21"/>
      <c r="G16" s="21">
        <v>6.10353147376256E-2</v>
      </c>
      <c r="H16" s="21">
        <v>2.39222287336185E-2</v>
      </c>
      <c r="I16" s="21">
        <v>4.5533322355933797E-2</v>
      </c>
      <c r="J16" s="21">
        <v>1.15427917777991E-2</v>
      </c>
      <c r="K16" s="21">
        <v>3.8719076736879902E-2</v>
      </c>
      <c r="L16" s="21">
        <v>3.3662807261815503E-2</v>
      </c>
      <c r="M16" s="21"/>
      <c r="N16" s="21">
        <v>3.3423117165798398E-2</v>
      </c>
      <c r="O16" s="21">
        <v>3.2731900323009003E-2</v>
      </c>
      <c r="P16" s="21">
        <v>2.6781206630554801E-2</v>
      </c>
      <c r="Q16" s="21">
        <v>4.9104753809167401E-2</v>
      </c>
      <c r="R16" s="21"/>
      <c r="S16" s="21">
        <v>4.1821015818263099E-2</v>
      </c>
      <c r="T16" s="21">
        <v>2.9704272564858001E-2</v>
      </c>
      <c r="U16" s="21">
        <v>4.0878017929451803E-2</v>
      </c>
      <c r="V16" s="21"/>
      <c r="W16" s="21">
        <v>4.5555912272342403E-2</v>
      </c>
      <c r="X16" s="21">
        <v>1.74790139472852E-2</v>
      </c>
      <c r="Y16" s="21">
        <v>6.8903549184189603E-2</v>
      </c>
      <c r="Z16" s="21">
        <v>0.109198236592727</v>
      </c>
      <c r="AA16" s="21">
        <v>3.1402538747326202E-2</v>
      </c>
      <c r="AB16" s="21"/>
      <c r="AC16" s="21">
        <v>4.8142763558470497E-2</v>
      </c>
      <c r="AD16" s="21">
        <v>2.7965941956465901E-2</v>
      </c>
      <c r="AE16" s="21">
        <v>1.81844691083697E-2</v>
      </c>
    </row>
    <row r="17" spans="2:31" x14ac:dyDescent="0.35">
      <c r="B17" s="18" t="s">
        <v>113</v>
      </c>
      <c r="C17" s="22">
        <v>0.72149449087517703</v>
      </c>
      <c r="D17" s="22">
        <v>0.74752618797022796</v>
      </c>
      <c r="E17" s="22">
        <v>0.69491462431149098</v>
      </c>
      <c r="F17" s="22"/>
      <c r="G17" s="22">
        <v>0.61713891490371897</v>
      </c>
      <c r="H17" s="22">
        <v>0.75107064665874601</v>
      </c>
      <c r="I17" s="22">
        <v>0.69985057888818403</v>
      </c>
      <c r="J17" s="22">
        <v>0.75032894912316805</v>
      </c>
      <c r="K17" s="22">
        <v>0.72692737367292304</v>
      </c>
      <c r="L17" s="22">
        <v>0.76709317360724905</v>
      </c>
      <c r="M17" s="22"/>
      <c r="N17" s="22">
        <v>0.78656451415852202</v>
      </c>
      <c r="O17" s="22">
        <v>0.74893525341582601</v>
      </c>
      <c r="P17" s="22">
        <v>0.69478579690452502</v>
      </c>
      <c r="Q17" s="22">
        <v>0.60806730013649701</v>
      </c>
      <c r="R17" s="22"/>
      <c r="S17" s="22">
        <v>0.71514851893958298</v>
      </c>
      <c r="T17" s="22">
        <v>0.77915821973119603</v>
      </c>
      <c r="U17" s="22">
        <v>0.64448077587094699</v>
      </c>
      <c r="V17" s="22"/>
      <c r="W17" s="22">
        <v>0.70487247974818801</v>
      </c>
      <c r="X17" s="22">
        <v>0.798459142464225</v>
      </c>
      <c r="Y17" s="22">
        <v>0.72067042480313503</v>
      </c>
      <c r="Z17" s="22">
        <v>0.69277009885759699</v>
      </c>
      <c r="AA17" s="22">
        <v>0.64743333518941304</v>
      </c>
      <c r="AB17" s="22"/>
      <c r="AC17" s="22">
        <v>0.69081153486503899</v>
      </c>
      <c r="AD17" s="22">
        <v>0.77477853359517501</v>
      </c>
      <c r="AE17" s="22">
        <v>0.807742230946493</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466</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133</v>
      </c>
      <c r="C9" s="17">
        <v>0.55913334231715695</v>
      </c>
      <c r="D9" s="17">
        <v>0.58071365601772895</v>
      </c>
      <c r="E9" s="17">
        <v>0.53807348012188105</v>
      </c>
      <c r="F9" s="17"/>
      <c r="G9" s="17">
        <v>0.43403297069084201</v>
      </c>
      <c r="H9" s="17">
        <v>0.51341420304894103</v>
      </c>
      <c r="I9" s="17">
        <v>0.56325061182038305</v>
      </c>
      <c r="J9" s="17">
        <v>0.62185721191322596</v>
      </c>
      <c r="K9" s="17">
        <v>0.56992617591727401</v>
      </c>
      <c r="L9" s="17">
        <v>0.618343365369036</v>
      </c>
      <c r="M9" s="17"/>
      <c r="N9" s="17">
        <v>0.525115830299974</v>
      </c>
      <c r="O9" s="17">
        <v>0.57531705013780499</v>
      </c>
      <c r="P9" s="17">
        <v>0.56390860172735402</v>
      </c>
      <c r="Q9" s="17">
        <v>0.57269737844382995</v>
      </c>
      <c r="R9" s="17"/>
      <c r="S9" s="17">
        <v>0.57431547192562904</v>
      </c>
      <c r="T9" s="17">
        <v>0.593608261065806</v>
      </c>
      <c r="U9" s="17">
        <v>0.50947187227952395</v>
      </c>
      <c r="V9" s="17"/>
      <c r="W9" s="17">
        <v>0.56331031676020704</v>
      </c>
      <c r="X9" s="17">
        <v>0.617720014682828</v>
      </c>
      <c r="Y9" s="17">
        <v>0.46782650819281402</v>
      </c>
      <c r="Z9" s="17">
        <v>0.60769374479998906</v>
      </c>
      <c r="AA9" s="17">
        <v>0.490642795710927</v>
      </c>
      <c r="AB9" s="17"/>
      <c r="AC9" s="17">
        <v>0.52217607440636804</v>
      </c>
      <c r="AD9" s="17">
        <v>0.61288760943143095</v>
      </c>
      <c r="AE9" s="17">
        <v>0.48520409665157799</v>
      </c>
    </row>
    <row r="10" spans="2:31" x14ac:dyDescent="0.35">
      <c r="B10" s="18" t="s">
        <v>134</v>
      </c>
      <c r="C10" s="17">
        <v>0.28991149265516297</v>
      </c>
      <c r="D10" s="17">
        <v>0.28087833340935298</v>
      </c>
      <c r="E10" s="17">
        <v>0.29806199464757099</v>
      </c>
      <c r="F10" s="17"/>
      <c r="G10" s="17">
        <v>0.28597138047796999</v>
      </c>
      <c r="H10" s="17">
        <v>0.303737064719241</v>
      </c>
      <c r="I10" s="17">
        <v>0.29805800821269302</v>
      </c>
      <c r="J10" s="17">
        <v>0.237027325840695</v>
      </c>
      <c r="K10" s="17">
        <v>0.33185953836844001</v>
      </c>
      <c r="L10" s="17">
        <v>0.26920035427549099</v>
      </c>
      <c r="M10" s="17"/>
      <c r="N10" s="17">
        <v>0.35063868337844201</v>
      </c>
      <c r="O10" s="17">
        <v>0.29960988614390899</v>
      </c>
      <c r="P10" s="17">
        <v>0.30256770319655202</v>
      </c>
      <c r="Q10" s="17">
        <v>0.19005707493828</v>
      </c>
      <c r="R10" s="17"/>
      <c r="S10" s="17">
        <v>0.28696307399030802</v>
      </c>
      <c r="T10" s="17">
        <v>0.29347044080108398</v>
      </c>
      <c r="U10" s="17">
        <v>0.27707889996294999</v>
      </c>
      <c r="V10" s="17"/>
      <c r="W10" s="17">
        <v>0.30883781432144303</v>
      </c>
      <c r="X10" s="17">
        <v>0.250949392728471</v>
      </c>
      <c r="Y10" s="17">
        <v>0.384652554608853</v>
      </c>
      <c r="Z10" s="17">
        <v>0.28310801860728402</v>
      </c>
      <c r="AA10" s="17">
        <v>0.31002328734034701</v>
      </c>
      <c r="AB10" s="17"/>
      <c r="AC10" s="17">
        <v>0.34173777975734199</v>
      </c>
      <c r="AD10" s="17">
        <v>0.247405628011129</v>
      </c>
      <c r="AE10" s="17">
        <v>0.40554412885566898</v>
      </c>
    </row>
    <row r="11" spans="2:31" x14ac:dyDescent="0.35">
      <c r="B11" s="18" t="s">
        <v>135</v>
      </c>
      <c r="C11" s="17">
        <v>8.92049372580314E-2</v>
      </c>
      <c r="D11" s="17">
        <v>8.4596129245079699E-2</v>
      </c>
      <c r="E11" s="17">
        <v>9.4144662529014406E-2</v>
      </c>
      <c r="F11" s="17"/>
      <c r="G11" s="17">
        <v>0.173572390891513</v>
      </c>
      <c r="H11" s="17">
        <v>0.13082090858098799</v>
      </c>
      <c r="I11" s="17">
        <v>7.0391396433023695E-2</v>
      </c>
      <c r="J11" s="17">
        <v>7.5161511354298605E-2</v>
      </c>
      <c r="K11" s="17">
        <v>3.7924978161625801E-2</v>
      </c>
      <c r="L11" s="17">
        <v>8.0581321447284499E-2</v>
      </c>
      <c r="M11" s="17"/>
      <c r="N11" s="17">
        <v>7.0311368554448694E-2</v>
      </c>
      <c r="O11" s="17">
        <v>8.3325036901556598E-2</v>
      </c>
      <c r="P11" s="17">
        <v>8.3090963531277304E-2</v>
      </c>
      <c r="Q11" s="17">
        <v>0.13518548899648999</v>
      </c>
      <c r="R11" s="17"/>
      <c r="S11" s="17">
        <v>8.5126304436967296E-2</v>
      </c>
      <c r="T11" s="17">
        <v>6.4494011919212793E-2</v>
      </c>
      <c r="U11" s="17">
        <v>0.15063984826976601</v>
      </c>
      <c r="V11" s="17"/>
      <c r="W11" s="17">
        <v>7.7296396120100697E-2</v>
      </c>
      <c r="X11" s="17">
        <v>8.2100064805748704E-2</v>
      </c>
      <c r="Y11" s="17">
        <v>5.2558037158550001E-2</v>
      </c>
      <c r="Z11" s="17">
        <v>0.109198236592727</v>
      </c>
      <c r="AA11" s="17">
        <v>0.12267121188358</v>
      </c>
      <c r="AB11" s="17"/>
      <c r="AC11" s="17">
        <v>7.7730608033402898E-2</v>
      </c>
      <c r="AD11" s="17">
        <v>7.3872162173693995E-2</v>
      </c>
      <c r="AE11" s="17">
        <v>4.3449283991962101E-2</v>
      </c>
    </row>
    <row r="12" spans="2:31" x14ac:dyDescent="0.35">
      <c r="B12" s="18" t="s">
        <v>136</v>
      </c>
      <c r="C12" s="17">
        <v>1.03249143911414E-2</v>
      </c>
      <c r="D12" s="17">
        <v>1.1296542943384599E-2</v>
      </c>
      <c r="E12" s="17">
        <v>9.4542824270524503E-3</v>
      </c>
      <c r="F12" s="17"/>
      <c r="G12" s="17">
        <v>2.3902926587124201E-2</v>
      </c>
      <c r="H12" s="17">
        <v>0</v>
      </c>
      <c r="I12" s="17">
        <v>7.2602249688339801E-3</v>
      </c>
      <c r="J12" s="17">
        <v>1.3878023093079801E-2</v>
      </c>
      <c r="K12" s="17">
        <v>1.935953836844E-2</v>
      </c>
      <c r="L12" s="17">
        <v>0</v>
      </c>
      <c r="M12" s="17"/>
      <c r="N12" s="17">
        <v>9.3801768040313802E-3</v>
      </c>
      <c r="O12" s="17">
        <v>6.8603939193459798E-3</v>
      </c>
      <c r="P12" s="17">
        <v>1.1322797909920501E-2</v>
      </c>
      <c r="Q12" s="17">
        <v>1.1937559041857299E-2</v>
      </c>
      <c r="R12" s="17"/>
      <c r="S12" s="17">
        <v>6.1579646996326098E-3</v>
      </c>
      <c r="T12" s="17">
        <v>9.5026288460679995E-3</v>
      </c>
      <c r="U12" s="17">
        <v>1.06182242642544E-2</v>
      </c>
      <c r="V12" s="17"/>
      <c r="W12" s="17">
        <v>1.32551115473316E-2</v>
      </c>
      <c r="X12" s="17">
        <v>3.0168840367502201E-3</v>
      </c>
      <c r="Y12" s="17">
        <v>2.2614181636253401E-2</v>
      </c>
      <c r="Z12" s="17">
        <v>0</v>
      </c>
      <c r="AA12" s="17">
        <v>7.3665203159696997E-3</v>
      </c>
      <c r="AB12" s="17"/>
      <c r="AC12" s="17">
        <v>1.5957569235773201E-2</v>
      </c>
      <c r="AD12" s="17">
        <v>1.33094986488464E-2</v>
      </c>
      <c r="AE12" s="17">
        <v>0</v>
      </c>
    </row>
    <row r="13" spans="2:31" x14ac:dyDescent="0.35">
      <c r="B13" s="18" t="s">
        <v>137</v>
      </c>
      <c r="C13" s="17">
        <v>8.6961124908354996E-3</v>
      </c>
      <c r="D13" s="17">
        <v>8.8147637321193597E-3</v>
      </c>
      <c r="E13" s="17">
        <v>8.6333786139199901E-3</v>
      </c>
      <c r="F13" s="17"/>
      <c r="G13" s="17">
        <v>2.6320836559322901E-2</v>
      </c>
      <c r="H13" s="17">
        <v>7.0263987293029103E-3</v>
      </c>
      <c r="I13" s="17">
        <v>5.1688120697109801E-3</v>
      </c>
      <c r="J13" s="17">
        <v>8.1066272041802594E-3</v>
      </c>
      <c r="K13" s="17">
        <v>1.0430966939868501E-2</v>
      </c>
      <c r="L13" s="17">
        <v>0</v>
      </c>
      <c r="M13" s="17"/>
      <c r="N13" s="17">
        <v>1.40118537549763E-2</v>
      </c>
      <c r="O13" s="17">
        <v>6.8382655064251697E-3</v>
      </c>
      <c r="P13" s="17">
        <v>0</v>
      </c>
      <c r="Q13" s="17">
        <v>9.6546877783516907E-3</v>
      </c>
      <c r="R13" s="17"/>
      <c r="S13" s="17">
        <v>1.2038873440762E-2</v>
      </c>
      <c r="T13" s="17">
        <v>6.4242652981661499E-3</v>
      </c>
      <c r="U13" s="17">
        <v>7.4572934639824803E-3</v>
      </c>
      <c r="V13" s="17"/>
      <c r="W13" s="17">
        <v>8.8204093345881605E-3</v>
      </c>
      <c r="X13" s="17">
        <v>7.2310649552675098E-3</v>
      </c>
      <c r="Y13" s="17">
        <v>3.3880370273346498E-2</v>
      </c>
      <c r="Z13" s="17">
        <v>0</v>
      </c>
      <c r="AA13" s="17">
        <v>0</v>
      </c>
      <c r="AB13" s="17"/>
      <c r="AC13" s="17">
        <v>1.48745640517017E-2</v>
      </c>
      <c r="AD13" s="17">
        <v>5.2880259511867899E-3</v>
      </c>
      <c r="AE13" s="17">
        <v>2.2353206508829299E-2</v>
      </c>
    </row>
    <row r="14" spans="2:31" x14ac:dyDescent="0.35">
      <c r="B14" s="18" t="s">
        <v>96</v>
      </c>
      <c r="C14" s="17">
        <v>4.2729200887671598E-2</v>
      </c>
      <c r="D14" s="17">
        <v>3.3700574652334399E-2</v>
      </c>
      <c r="E14" s="17">
        <v>5.1632201660561601E-2</v>
      </c>
      <c r="F14" s="17"/>
      <c r="G14" s="17">
        <v>5.6199494793228097E-2</v>
      </c>
      <c r="H14" s="17">
        <v>4.50014249215272E-2</v>
      </c>
      <c r="I14" s="17">
        <v>5.5870946495355803E-2</v>
      </c>
      <c r="J14" s="17">
        <v>4.39693005945202E-2</v>
      </c>
      <c r="K14" s="17">
        <v>3.0498802244351499E-2</v>
      </c>
      <c r="L14" s="17">
        <v>3.1874958908188401E-2</v>
      </c>
      <c r="M14" s="17"/>
      <c r="N14" s="17">
        <v>3.05420872081274E-2</v>
      </c>
      <c r="O14" s="17">
        <v>2.8049367390958299E-2</v>
      </c>
      <c r="P14" s="17">
        <v>3.9109933634895497E-2</v>
      </c>
      <c r="Q14" s="17">
        <v>8.0467810801190101E-2</v>
      </c>
      <c r="R14" s="17"/>
      <c r="S14" s="17">
        <v>3.5398311506701301E-2</v>
      </c>
      <c r="T14" s="17">
        <v>3.2500392069662903E-2</v>
      </c>
      <c r="U14" s="17">
        <v>4.4733861759523402E-2</v>
      </c>
      <c r="V14" s="17"/>
      <c r="W14" s="17">
        <v>2.8479951916329498E-2</v>
      </c>
      <c r="X14" s="17">
        <v>3.8982578790934801E-2</v>
      </c>
      <c r="Y14" s="17">
        <v>3.8468348130183301E-2</v>
      </c>
      <c r="Z14" s="17">
        <v>0</v>
      </c>
      <c r="AA14" s="17">
        <v>6.9296184749176301E-2</v>
      </c>
      <c r="AB14" s="17"/>
      <c r="AC14" s="17">
        <v>2.7523404515411701E-2</v>
      </c>
      <c r="AD14" s="17">
        <v>4.7237075783712501E-2</v>
      </c>
      <c r="AE14" s="17">
        <v>4.3449283991962101E-2</v>
      </c>
    </row>
    <row r="15" spans="2:31" x14ac:dyDescent="0.35">
      <c r="B15" s="18" t="s">
        <v>138</v>
      </c>
      <c r="C15" s="21">
        <v>0.84904483497231997</v>
      </c>
      <c r="D15" s="21">
        <v>0.86159198942708204</v>
      </c>
      <c r="E15" s="21">
        <v>0.83613547476945105</v>
      </c>
      <c r="F15" s="21"/>
      <c r="G15" s="21">
        <v>0.72000435116881101</v>
      </c>
      <c r="H15" s="21">
        <v>0.81715126776818103</v>
      </c>
      <c r="I15" s="21">
        <v>0.86130862003307596</v>
      </c>
      <c r="J15" s="21">
        <v>0.85888453775392104</v>
      </c>
      <c r="K15" s="21">
        <v>0.90178571428571397</v>
      </c>
      <c r="L15" s="21">
        <v>0.88754371964452705</v>
      </c>
      <c r="M15" s="21"/>
      <c r="N15" s="21">
        <v>0.87575451367841595</v>
      </c>
      <c r="O15" s="21">
        <v>0.87492693628171403</v>
      </c>
      <c r="P15" s="21">
        <v>0.86647630492390704</v>
      </c>
      <c r="Q15" s="21">
        <v>0.76275445338211001</v>
      </c>
      <c r="R15" s="21"/>
      <c r="S15" s="21">
        <v>0.861278545915937</v>
      </c>
      <c r="T15" s="21">
        <v>0.88707870186688997</v>
      </c>
      <c r="U15" s="21">
        <v>0.78655077224247305</v>
      </c>
      <c r="V15" s="21"/>
      <c r="W15" s="21">
        <v>0.87214813108165001</v>
      </c>
      <c r="X15" s="21">
        <v>0.86866940741129905</v>
      </c>
      <c r="Y15" s="21">
        <v>0.85247906280166696</v>
      </c>
      <c r="Z15" s="21">
        <v>0.89080176340727302</v>
      </c>
      <c r="AA15" s="21">
        <v>0.80066608305127396</v>
      </c>
      <c r="AB15" s="21"/>
      <c r="AC15" s="21">
        <v>0.86391385416371003</v>
      </c>
      <c r="AD15" s="21">
        <v>0.86029323744256003</v>
      </c>
      <c r="AE15" s="21">
        <v>0.89074822550724697</v>
      </c>
    </row>
    <row r="16" spans="2:31" x14ac:dyDescent="0.35">
      <c r="B16" s="18" t="s">
        <v>139</v>
      </c>
      <c r="C16" s="21">
        <v>1.9021026881976901E-2</v>
      </c>
      <c r="D16" s="21">
        <v>2.0111306675503999E-2</v>
      </c>
      <c r="E16" s="21">
        <v>1.80876610409724E-2</v>
      </c>
      <c r="F16" s="21"/>
      <c r="G16" s="21">
        <v>5.0223763146446998E-2</v>
      </c>
      <c r="H16" s="21">
        <v>7.0263987293029103E-3</v>
      </c>
      <c r="I16" s="21">
        <v>1.2429037038544999E-2</v>
      </c>
      <c r="J16" s="21">
        <v>2.19846502972601E-2</v>
      </c>
      <c r="K16" s="21">
        <v>2.9790505308308499E-2</v>
      </c>
      <c r="L16" s="21">
        <v>0</v>
      </c>
      <c r="M16" s="21"/>
      <c r="N16" s="21">
        <v>2.3392030559007699E-2</v>
      </c>
      <c r="O16" s="21">
        <v>1.36986594257712E-2</v>
      </c>
      <c r="P16" s="21">
        <v>1.1322797909920501E-2</v>
      </c>
      <c r="Q16" s="21">
        <v>2.1592246820209E-2</v>
      </c>
      <c r="R16" s="21"/>
      <c r="S16" s="21">
        <v>1.8196838140394599E-2</v>
      </c>
      <c r="T16" s="21">
        <v>1.5926894144234101E-2</v>
      </c>
      <c r="U16" s="21">
        <v>1.8075517728236901E-2</v>
      </c>
      <c r="V16" s="21"/>
      <c r="W16" s="21">
        <v>2.2075520881919799E-2</v>
      </c>
      <c r="X16" s="21">
        <v>1.02479489920177E-2</v>
      </c>
      <c r="Y16" s="21">
        <v>5.6494551909599899E-2</v>
      </c>
      <c r="Z16" s="21">
        <v>0</v>
      </c>
      <c r="AA16" s="21">
        <v>7.3665203159696997E-3</v>
      </c>
      <c r="AB16" s="21"/>
      <c r="AC16" s="21">
        <v>3.0832133287474899E-2</v>
      </c>
      <c r="AD16" s="21">
        <v>1.8597524600033201E-2</v>
      </c>
      <c r="AE16" s="21">
        <v>2.2353206508829299E-2</v>
      </c>
    </row>
    <row r="17" spans="2:31" x14ac:dyDescent="0.35">
      <c r="B17" s="18" t="s">
        <v>113</v>
      </c>
      <c r="C17" s="22">
        <v>0.83002380809034304</v>
      </c>
      <c r="D17" s="22">
        <v>0.84148068275157795</v>
      </c>
      <c r="E17" s="22">
        <v>0.81804781372847901</v>
      </c>
      <c r="F17" s="22"/>
      <c r="G17" s="22">
        <v>0.66978058802236395</v>
      </c>
      <c r="H17" s="22">
        <v>0.81012486903887804</v>
      </c>
      <c r="I17" s="22">
        <v>0.84887958299453103</v>
      </c>
      <c r="J17" s="22">
        <v>0.836899887456661</v>
      </c>
      <c r="K17" s="22">
        <v>0.87199520897740601</v>
      </c>
      <c r="L17" s="22">
        <v>0.88754371964452705</v>
      </c>
      <c r="M17" s="22"/>
      <c r="N17" s="22">
        <v>0.85236248311940799</v>
      </c>
      <c r="O17" s="22">
        <v>0.86122827685594305</v>
      </c>
      <c r="P17" s="22">
        <v>0.85515350701398596</v>
      </c>
      <c r="Q17" s="22">
        <v>0.74116220656190102</v>
      </c>
      <c r="R17" s="22"/>
      <c r="S17" s="22">
        <v>0.84308170777554203</v>
      </c>
      <c r="T17" s="22">
        <v>0.87115180772265599</v>
      </c>
      <c r="U17" s="22">
        <v>0.76847525451423604</v>
      </c>
      <c r="V17" s="22"/>
      <c r="W17" s="22">
        <v>0.85007261019973002</v>
      </c>
      <c r="X17" s="22">
        <v>0.85842145841928097</v>
      </c>
      <c r="Y17" s="22">
        <v>0.79598451089206701</v>
      </c>
      <c r="Z17" s="22">
        <v>0.89080176340727302</v>
      </c>
      <c r="AA17" s="22">
        <v>0.793299562735304</v>
      </c>
      <c r="AB17" s="22"/>
      <c r="AC17" s="22">
        <v>0.833081720876236</v>
      </c>
      <c r="AD17" s="22">
        <v>0.84169571284252698</v>
      </c>
      <c r="AE17" s="22">
        <v>0.86839501899841698</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467</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1006</v>
      </c>
      <c r="D7" s="10">
        <v>409</v>
      </c>
      <c r="E7" s="10">
        <v>594</v>
      </c>
      <c r="F7" s="10"/>
      <c r="G7" s="10">
        <v>153</v>
      </c>
      <c r="H7" s="10">
        <v>130</v>
      </c>
      <c r="I7" s="10">
        <v>170</v>
      </c>
      <c r="J7" s="10">
        <v>148</v>
      </c>
      <c r="K7" s="10">
        <v>224</v>
      </c>
      <c r="L7" s="10">
        <v>181</v>
      </c>
      <c r="M7" s="10"/>
      <c r="N7" s="10">
        <v>336</v>
      </c>
      <c r="O7" s="10">
        <v>266</v>
      </c>
      <c r="P7" s="10">
        <v>169</v>
      </c>
      <c r="Q7" s="10">
        <v>223</v>
      </c>
      <c r="R7" s="10"/>
      <c r="S7" s="10">
        <v>336</v>
      </c>
      <c r="T7" s="10">
        <v>398</v>
      </c>
      <c r="U7" s="10">
        <v>163</v>
      </c>
      <c r="V7" s="10"/>
      <c r="W7" s="10">
        <v>345</v>
      </c>
      <c r="X7" s="10">
        <v>254</v>
      </c>
      <c r="Y7" s="10">
        <v>57</v>
      </c>
      <c r="Z7" s="10">
        <v>10</v>
      </c>
      <c r="AA7" s="10">
        <v>146</v>
      </c>
      <c r="AB7" s="10"/>
      <c r="AC7" s="10">
        <v>189</v>
      </c>
      <c r="AD7" s="10">
        <v>345</v>
      </c>
      <c r="AE7" s="10">
        <v>51</v>
      </c>
    </row>
    <row r="8" spans="2:31" ht="30" customHeight="1" x14ac:dyDescent="0.35">
      <c r="B8" s="11" t="s">
        <v>18</v>
      </c>
      <c r="C8" s="11">
        <v>1006</v>
      </c>
      <c r="D8" s="11">
        <v>491</v>
      </c>
      <c r="E8" s="11">
        <v>512</v>
      </c>
      <c r="F8" s="11"/>
      <c r="G8" s="11">
        <v>140</v>
      </c>
      <c r="H8" s="11">
        <v>136</v>
      </c>
      <c r="I8" s="11">
        <v>185</v>
      </c>
      <c r="J8" s="11">
        <v>130</v>
      </c>
      <c r="K8" s="11">
        <v>201</v>
      </c>
      <c r="L8" s="11">
        <v>214</v>
      </c>
      <c r="M8" s="11"/>
      <c r="N8" s="11">
        <v>344</v>
      </c>
      <c r="O8" s="11">
        <v>262</v>
      </c>
      <c r="P8" s="11">
        <v>167</v>
      </c>
      <c r="Q8" s="11">
        <v>221</v>
      </c>
      <c r="R8" s="11"/>
      <c r="S8" s="11">
        <v>341</v>
      </c>
      <c r="T8" s="11">
        <v>409</v>
      </c>
      <c r="U8" s="11">
        <v>158</v>
      </c>
      <c r="V8" s="11"/>
      <c r="W8" s="11">
        <v>357</v>
      </c>
      <c r="X8" s="11">
        <v>248</v>
      </c>
      <c r="Y8" s="11">
        <v>59</v>
      </c>
      <c r="Z8" s="11">
        <v>11</v>
      </c>
      <c r="AA8" s="11">
        <v>143</v>
      </c>
      <c r="AB8" s="11"/>
      <c r="AC8" s="11">
        <v>197</v>
      </c>
      <c r="AD8" s="11">
        <v>339</v>
      </c>
      <c r="AE8" s="11">
        <v>53</v>
      </c>
    </row>
    <row r="9" spans="2:31" x14ac:dyDescent="0.35">
      <c r="B9" s="18" t="s">
        <v>133</v>
      </c>
      <c r="C9" s="17">
        <v>0.30463765287856698</v>
      </c>
      <c r="D9" s="17">
        <v>0.31271008250115601</v>
      </c>
      <c r="E9" s="17">
        <v>0.29503119002571299</v>
      </c>
      <c r="F9" s="17"/>
      <c r="G9" s="17">
        <v>0.319354157699619</v>
      </c>
      <c r="H9" s="17">
        <v>0.31935570590422602</v>
      </c>
      <c r="I9" s="17">
        <v>0.374723643343085</v>
      </c>
      <c r="J9" s="17">
        <v>0.31433883734879398</v>
      </c>
      <c r="K9" s="17">
        <v>0.28058460388356299</v>
      </c>
      <c r="L9" s="17">
        <v>0.241846068160887</v>
      </c>
      <c r="M9" s="17"/>
      <c r="N9" s="17">
        <v>0.29385126140898798</v>
      </c>
      <c r="O9" s="17">
        <v>0.33327232707958598</v>
      </c>
      <c r="P9" s="17">
        <v>0.28901061102674103</v>
      </c>
      <c r="Q9" s="17">
        <v>0.28707334902502002</v>
      </c>
      <c r="R9" s="17"/>
      <c r="S9" s="17">
        <v>0.292553486683165</v>
      </c>
      <c r="T9" s="17">
        <v>0.31705619165893201</v>
      </c>
      <c r="U9" s="17">
        <v>0.30608936968704198</v>
      </c>
      <c r="V9" s="17"/>
      <c r="W9" s="17">
        <v>0.30216605122080498</v>
      </c>
      <c r="X9" s="17">
        <v>0.34735282292387798</v>
      </c>
      <c r="Y9" s="17">
        <v>0.32157088241125897</v>
      </c>
      <c r="Z9" s="17">
        <v>0.57310536157113601</v>
      </c>
      <c r="AA9" s="17">
        <v>0.25670461876981099</v>
      </c>
      <c r="AB9" s="17"/>
      <c r="AC9" s="17">
        <v>0.32087143475539298</v>
      </c>
      <c r="AD9" s="17">
        <v>0.32724632187704</v>
      </c>
      <c r="AE9" s="17">
        <v>0.35909677857345002</v>
      </c>
    </row>
    <row r="10" spans="2:31" x14ac:dyDescent="0.35">
      <c r="B10" s="18" t="s">
        <v>134</v>
      </c>
      <c r="C10" s="17">
        <v>0.379174545155817</v>
      </c>
      <c r="D10" s="17">
        <v>0.38310323614207198</v>
      </c>
      <c r="E10" s="17">
        <v>0.37542637602006501</v>
      </c>
      <c r="F10" s="17"/>
      <c r="G10" s="17">
        <v>0.36849171183052098</v>
      </c>
      <c r="H10" s="17">
        <v>0.40360934583730801</v>
      </c>
      <c r="I10" s="17">
        <v>0.336450545955986</v>
      </c>
      <c r="J10" s="17">
        <v>0.36770092956731298</v>
      </c>
      <c r="K10" s="17">
        <v>0.35192737367292298</v>
      </c>
      <c r="L10" s="17">
        <v>0.44014511120549199</v>
      </c>
      <c r="M10" s="17"/>
      <c r="N10" s="17">
        <v>0.43069807383130498</v>
      </c>
      <c r="O10" s="17">
        <v>0.343070753940317</v>
      </c>
      <c r="P10" s="17">
        <v>0.40104842832041798</v>
      </c>
      <c r="Q10" s="17">
        <v>0.33830424519048202</v>
      </c>
      <c r="R10" s="17"/>
      <c r="S10" s="17">
        <v>0.35847520342797201</v>
      </c>
      <c r="T10" s="17">
        <v>0.41953561230562098</v>
      </c>
      <c r="U10" s="17">
        <v>0.325952016403596</v>
      </c>
      <c r="V10" s="17"/>
      <c r="W10" s="17">
        <v>0.37928422498130399</v>
      </c>
      <c r="X10" s="17">
        <v>0.403983228563222</v>
      </c>
      <c r="Y10" s="17">
        <v>0.42298773490142</v>
      </c>
      <c r="Z10" s="17">
        <v>0.19291905202697299</v>
      </c>
      <c r="AA10" s="17">
        <v>0.35589155005222201</v>
      </c>
      <c r="AB10" s="17"/>
      <c r="AC10" s="17">
        <v>0.36667899414757998</v>
      </c>
      <c r="AD10" s="17">
        <v>0.383190441667981</v>
      </c>
      <c r="AE10" s="17">
        <v>0.48558694820885301</v>
      </c>
    </row>
    <row r="11" spans="2:31" x14ac:dyDescent="0.35">
      <c r="B11" s="18" t="s">
        <v>135</v>
      </c>
      <c r="C11" s="17">
        <v>0.20539787979734001</v>
      </c>
      <c r="D11" s="17">
        <v>0.21625557180468999</v>
      </c>
      <c r="E11" s="17">
        <v>0.19619647507490301</v>
      </c>
      <c r="F11" s="17"/>
      <c r="G11" s="17">
        <v>0.162622752732903</v>
      </c>
      <c r="H11" s="17">
        <v>0.185691764777528</v>
      </c>
      <c r="I11" s="17">
        <v>0.177083917710217</v>
      </c>
      <c r="J11" s="17">
        <v>0.220814071432335</v>
      </c>
      <c r="K11" s="17">
        <v>0.24177972550747201</v>
      </c>
      <c r="L11" s="17">
        <v>0.22680251288360601</v>
      </c>
      <c r="M11" s="17"/>
      <c r="N11" s="17">
        <v>0.190202118369663</v>
      </c>
      <c r="O11" s="17">
        <v>0.21406935416128201</v>
      </c>
      <c r="P11" s="17">
        <v>0.23308321206559399</v>
      </c>
      <c r="Q11" s="17">
        <v>0.20065217757357701</v>
      </c>
      <c r="R11" s="17"/>
      <c r="S11" s="17">
        <v>0.237547737188713</v>
      </c>
      <c r="T11" s="17">
        <v>0.17430318103828801</v>
      </c>
      <c r="U11" s="17">
        <v>0.25162047031194401</v>
      </c>
      <c r="V11" s="17"/>
      <c r="W11" s="17">
        <v>0.213736288017876</v>
      </c>
      <c r="X11" s="17">
        <v>0.166665296687525</v>
      </c>
      <c r="Y11" s="17">
        <v>0.11795716788652499</v>
      </c>
      <c r="Z11" s="17">
        <v>0.124777349809164</v>
      </c>
      <c r="AA11" s="17">
        <v>0.25941908174623901</v>
      </c>
      <c r="AB11" s="17"/>
      <c r="AC11" s="17">
        <v>0.20921557753529699</v>
      </c>
      <c r="AD11" s="17">
        <v>0.16520763820864201</v>
      </c>
      <c r="AE11" s="17">
        <v>7.7658136608848599E-2</v>
      </c>
    </row>
    <row r="12" spans="2:31" x14ac:dyDescent="0.35">
      <c r="B12" s="18" t="s">
        <v>136</v>
      </c>
      <c r="C12" s="17">
        <v>2.91749999909609E-2</v>
      </c>
      <c r="D12" s="17">
        <v>2.3948775189446599E-2</v>
      </c>
      <c r="E12" s="17">
        <v>3.4354539729076802E-2</v>
      </c>
      <c r="F12" s="17"/>
      <c r="G12" s="17">
        <v>3.8272299852885001E-2</v>
      </c>
      <c r="H12" s="17">
        <v>2.10791961879087E-2</v>
      </c>
      <c r="I12" s="17">
        <v>2.2766661177966899E-2</v>
      </c>
      <c r="J12" s="17">
        <v>2.54208148708789E-2</v>
      </c>
      <c r="K12" s="17">
        <v>4.3140461631559997E-2</v>
      </c>
      <c r="L12" s="17">
        <v>2.3037820959086099E-2</v>
      </c>
      <c r="M12" s="17"/>
      <c r="N12" s="17">
        <v>3.2611554708973298E-2</v>
      </c>
      <c r="O12" s="17">
        <v>2.8872890193527501E-2</v>
      </c>
      <c r="P12" s="17">
        <v>2.2262221069585902E-2</v>
      </c>
      <c r="Q12" s="17">
        <v>3.0997678108440199E-2</v>
      </c>
      <c r="R12" s="17"/>
      <c r="S12" s="17">
        <v>3.4660728423972699E-2</v>
      </c>
      <c r="T12" s="17">
        <v>3.0480456698632401E-2</v>
      </c>
      <c r="U12" s="17">
        <v>1.08126128994178E-2</v>
      </c>
      <c r="V12" s="17"/>
      <c r="W12" s="17">
        <v>4.2666216649697997E-2</v>
      </c>
      <c r="X12" s="17">
        <v>1.07294247790685E-2</v>
      </c>
      <c r="Y12" s="17">
        <v>7.0320606607257294E-2</v>
      </c>
      <c r="Z12" s="17">
        <v>0</v>
      </c>
      <c r="AA12" s="17">
        <v>1.1111159144512399E-2</v>
      </c>
      <c r="AB12" s="17"/>
      <c r="AC12" s="17">
        <v>3.1184147299871501E-2</v>
      </c>
      <c r="AD12" s="17">
        <v>3.9206748739346098E-2</v>
      </c>
      <c r="AE12" s="17">
        <v>1.9982558999064402E-2</v>
      </c>
    </row>
    <row r="13" spans="2:31" x14ac:dyDescent="0.35">
      <c r="B13" s="18" t="s">
        <v>137</v>
      </c>
      <c r="C13" s="17">
        <v>1.8866482292335202E-2</v>
      </c>
      <c r="D13" s="17">
        <v>2.2062466901664801E-2</v>
      </c>
      <c r="E13" s="17">
        <v>1.5914220708276802E-2</v>
      </c>
      <c r="F13" s="17"/>
      <c r="G13" s="17">
        <v>3.4714478178302699E-2</v>
      </c>
      <c r="H13" s="17">
        <v>0</v>
      </c>
      <c r="I13" s="17">
        <v>1.2429037038544999E-2</v>
      </c>
      <c r="J13" s="17">
        <v>1.9649418981979399E-2</v>
      </c>
      <c r="K13" s="17">
        <v>2.1570230815779998E-2</v>
      </c>
      <c r="L13" s="17">
        <v>2.3037820959086099E-2</v>
      </c>
      <c r="M13" s="17"/>
      <c r="N13" s="17">
        <v>8.2736675726797597E-3</v>
      </c>
      <c r="O13" s="17">
        <v>3.6474241113927101E-2</v>
      </c>
      <c r="P13" s="17">
        <v>1.2070566837186301E-2</v>
      </c>
      <c r="Q13" s="17">
        <v>2.06492169847933E-2</v>
      </c>
      <c r="R13" s="17"/>
      <c r="S13" s="17">
        <v>2.59523381260835E-2</v>
      </c>
      <c r="T13" s="17">
        <v>1.0254566107088799E-2</v>
      </c>
      <c r="U13" s="17">
        <v>3.2313696000912398E-2</v>
      </c>
      <c r="V13" s="17"/>
      <c r="W13" s="17">
        <v>2.1218673628709099E-2</v>
      </c>
      <c r="X13" s="17">
        <v>1.19713742514419E-2</v>
      </c>
      <c r="Y13" s="17">
        <v>1.2595420803570101E-2</v>
      </c>
      <c r="Z13" s="17">
        <v>0.109198236592727</v>
      </c>
      <c r="AA13" s="17">
        <v>2.29864793625374E-2</v>
      </c>
      <c r="AB13" s="17"/>
      <c r="AC13" s="17">
        <v>2.67928584359968E-2</v>
      </c>
      <c r="AD13" s="17">
        <v>1.12225432292056E-2</v>
      </c>
      <c r="AE13" s="17">
        <v>1.42262936178221E-2</v>
      </c>
    </row>
    <row r="14" spans="2:31" x14ac:dyDescent="0.35">
      <c r="B14" s="18" t="s">
        <v>96</v>
      </c>
      <c r="C14" s="17">
        <v>6.2748439884980398E-2</v>
      </c>
      <c r="D14" s="17">
        <v>4.1919867460970303E-2</v>
      </c>
      <c r="E14" s="17">
        <v>8.3077198441965594E-2</v>
      </c>
      <c r="F14" s="17"/>
      <c r="G14" s="17">
        <v>7.6544599705769906E-2</v>
      </c>
      <c r="H14" s="17">
        <v>7.0263987293029101E-2</v>
      </c>
      <c r="I14" s="17">
        <v>7.6546194774199702E-2</v>
      </c>
      <c r="J14" s="17">
        <v>5.2075927798700399E-2</v>
      </c>
      <c r="K14" s="17">
        <v>6.0997604488702901E-2</v>
      </c>
      <c r="L14" s="17">
        <v>4.5130665831841797E-2</v>
      </c>
      <c r="M14" s="17"/>
      <c r="N14" s="17">
        <v>4.4363324108390799E-2</v>
      </c>
      <c r="O14" s="17">
        <v>4.4240433511360602E-2</v>
      </c>
      <c r="P14" s="17">
        <v>4.2524960680474497E-2</v>
      </c>
      <c r="Q14" s="17">
        <v>0.122323333117688</v>
      </c>
      <c r="R14" s="17"/>
      <c r="S14" s="17">
        <v>5.0810506150093603E-2</v>
      </c>
      <c r="T14" s="17">
        <v>4.83699921914377E-2</v>
      </c>
      <c r="U14" s="17">
        <v>7.3211834697087294E-2</v>
      </c>
      <c r="V14" s="17"/>
      <c r="W14" s="17">
        <v>4.09285455016066E-2</v>
      </c>
      <c r="X14" s="17">
        <v>5.9297852794865102E-2</v>
      </c>
      <c r="Y14" s="17">
        <v>5.4568187389968E-2</v>
      </c>
      <c r="Z14" s="17">
        <v>0</v>
      </c>
      <c r="AA14" s="17">
        <v>9.3887110924678205E-2</v>
      </c>
      <c r="AB14" s="17"/>
      <c r="AC14" s="17">
        <v>4.5256987825863099E-2</v>
      </c>
      <c r="AD14" s="17">
        <v>7.3926306277785805E-2</v>
      </c>
      <c r="AE14" s="17">
        <v>4.3449283991962101E-2</v>
      </c>
    </row>
    <row r="15" spans="2:31" x14ac:dyDescent="0.35">
      <c r="B15" s="18" t="s">
        <v>138</v>
      </c>
      <c r="C15" s="21">
        <v>0.68381219803438398</v>
      </c>
      <c r="D15" s="21">
        <v>0.69581331864322804</v>
      </c>
      <c r="E15" s="21">
        <v>0.670457566045778</v>
      </c>
      <c r="F15" s="21"/>
      <c r="G15" s="21">
        <v>0.68784586953013904</v>
      </c>
      <c r="H15" s="21">
        <v>0.72296505174153403</v>
      </c>
      <c r="I15" s="21">
        <v>0.71117418929907095</v>
      </c>
      <c r="J15" s="21">
        <v>0.68203976691610702</v>
      </c>
      <c r="K15" s="21">
        <v>0.63251197755648603</v>
      </c>
      <c r="L15" s="21">
        <v>0.68199117936637998</v>
      </c>
      <c r="M15" s="21"/>
      <c r="N15" s="21">
        <v>0.72454933524029297</v>
      </c>
      <c r="O15" s="21">
        <v>0.67634308101990304</v>
      </c>
      <c r="P15" s="21">
        <v>0.69005903934715895</v>
      </c>
      <c r="Q15" s="21">
        <v>0.62537759421550199</v>
      </c>
      <c r="R15" s="21"/>
      <c r="S15" s="21">
        <v>0.65102869011113795</v>
      </c>
      <c r="T15" s="21">
        <v>0.73659180396455304</v>
      </c>
      <c r="U15" s="21">
        <v>0.63204138609063798</v>
      </c>
      <c r="V15" s="21"/>
      <c r="W15" s="21">
        <v>0.68145027620210996</v>
      </c>
      <c r="X15" s="21">
        <v>0.75133605148710003</v>
      </c>
      <c r="Y15" s="21">
        <v>0.74455861731267903</v>
      </c>
      <c r="Z15" s="21">
        <v>0.76602441359810902</v>
      </c>
      <c r="AA15" s="21">
        <v>0.61259616882203405</v>
      </c>
      <c r="AB15" s="21"/>
      <c r="AC15" s="21">
        <v>0.68755042890297202</v>
      </c>
      <c r="AD15" s="21">
        <v>0.71043676354502105</v>
      </c>
      <c r="AE15" s="21">
        <v>0.84468372678230297</v>
      </c>
    </row>
    <row r="16" spans="2:31" x14ac:dyDescent="0.35">
      <c r="B16" s="18" t="s">
        <v>139</v>
      </c>
      <c r="C16" s="21">
        <v>4.8041482283296098E-2</v>
      </c>
      <c r="D16" s="21">
        <v>4.6011242091111397E-2</v>
      </c>
      <c r="E16" s="21">
        <v>5.02687604373536E-2</v>
      </c>
      <c r="F16" s="21"/>
      <c r="G16" s="21">
        <v>7.2986778031187693E-2</v>
      </c>
      <c r="H16" s="21">
        <v>2.10791961879087E-2</v>
      </c>
      <c r="I16" s="21">
        <v>3.5195698216511903E-2</v>
      </c>
      <c r="J16" s="21">
        <v>4.5070233852858299E-2</v>
      </c>
      <c r="K16" s="21">
        <v>6.4710692447340096E-2</v>
      </c>
      <c r="L16" s="21">
        <v>4.6075641918172199E-2</v>
      </c>
      <c r="M16" s="21"/>
      <c r="N16" s="21">
        <v>4.0885222281653102E-2</v>
      </c>
      <c r="O16" s="21">
        <v>6.5347131307454703E-2</v>
      </c>
      <c r="P16" s="21">
        <v>3.4332787906772202E-2</v>
      </c>
      <c r="Q16" s="21">
        <v>5.1646895093233502E-2</v>
      </c>
      <c r="R16" s="21"/>
      <c r="S16" s="21">
        <v>6.0613066550056202E-2</v>
      </c>
      <c r="T16" s="21">
        <v>4.0735022805721201E-2</v>
      </c>
      <c r="U16" s="21">
        <v>4.3126308900330201E-2</v>
      </c>
      <c r="V16" s="21"/>
      <c r="W16" s="21">
        <v>6.3884890278407103E-2</v>
      </c>
      <c r="X16" s="21">
        <v>2.27007990305104E-2</v>
      </c>
      <c r="Y16" s="21">
        <v>8.29160274108275E-2</v>
      </c>
      <c r="Z16" s="21">
        <v>0.109198236592727</v>
      </c>
      <c r="AA16" s="21">
        <v>3.40976385070497E-2</v>
      </c>
      <c r="AB16" s="21"/>
      <c r="AC16" s="21">
        <v>5.7977005735868302E-2</v>
      </c>
      <c r="AD16" s="21">
        <v>5.0429291968551698E-2</v>
      </c>
      <c r="AE16" s="21">
        <v>3.4208852616886498E-2</v>
      </c>
    </row>
    <row r="17" spans="2:31" x14ac:dyDescent="0.35">
      <c r="B17" s="18" t="s">
        <v>113</v>
      </c>
      <c r="C17" s="22">
        <v>0.63577071575108701</v>
      </c>
      <c r="D17" s="22">
        <v>0.64980207655211597</v>
      </c>
      <c r="E17" s="22">
        <v>0.62018880560842404</v>
      </c>
      <c r="F17" s="22"/>
      <c r="G17" s="22">
        <v>0.61485909149895102</v>
      </c>
      <c r="H17" s="22">
        <v>0.70188585555362504</v>
      </c>
      <c r="I17" s="22">
        <v>0.67597849108255903</v>
      </c>
      <c r="J17" s="22">
        <v>0.63696953306324799</v>
      </c>
      <c r="K17" s="22">
        <v>0.56780128510914596</v>
      </c>
      <c r="L17" s="22">
        <v>0.63591553744820695</v>
      </c>
      <c r="M17" s="22"/>
      <c r="N17" s="22">
        <v>0.68366411295864005</v>
      </c>
      <c r="O17" s="22">
        <v>0.61099594971244797</v>
      </c>
      <c r="P17" s="22">
        <v>0.65572625144038699</v>
      </c>
      <c r="Q17" s="22">
        <v>0.57373069912226804</v>
      </c>
      <c r="R17" s="22"/>
      <c r="S17" s="22">
        <v>0.59041562356108102</v>
      </c>
      <c r="T17" s="22">
        <v>0.69585678115883098</v>
      </c>
      <c r="U17" s="22">
        <v>0.588915077190308</v>
      </c>
      <c r="V17" s="22"/>
      <c r="W17" s="22">
        <v>0.61756538592370303</v>
      </c>
      <c r="X17" s="22">
        <v>0.72863525245659</v>
      </c>
      <c r="Y17" s="22">
        <v>0.66164258990185199</v>
      </c>
      <c r="Z17" s="22">
        <v>0.65682617700538204</v>
      </c>
      <c r="AA17" s="22">
        <v>0.57849853031498399</v>
      </c>
      <c r="AB17" s="22"/>
      <c r="AC17" s="22">
        <v>0.62957342316710396</v>
      </c>
      <c r="AD17" s="22">
        <v>0.660007471576469</v>
      </c>
      <c r="AE17" s="22">
        <v>0.81047487416541597</v>
      </c>
    </row>
    <row r="18" spans="2:31" x14ac:dyDescent="0.35">
      <c r="B18" s="16"/>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469</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330</v>
      </c>
      <c r="D7" s="10">
        <v>139</v>
      </c>
      <c r="E7" s="10">
        <v>190</v>
      </c>
      <c r="F7" s="10"/>
      <c r="G7" s="10">
        <v>53</v>
      </c>
      <c r="H7" s="10">
        <v>39</v>
      </c>
      <c r="I7" s="10">
        <v>55</v>
      </c>
      <c r="J7" s="10">
        <v>54</v>
      </c>
      <c r="K7" s="10">
        <v>78</v>
      </c>
      <c r="L7" s="10">
        <v>51</v>
      </c>
      <c r="M7" s="10"/>
      <c r="N7" s="10">
        <v>124</v>
      </c>
      <c r="O7" s="10">
        <v>84</v>
      </c>
      <c r="P7" s="10">
        <v>50</v>
      </c>
      <c r="Q7" s="10">
        <v>67</v>
      </c>
      <c r="R7" s="10"/>
      <c r="S7" s="10">
        <v>116</v>
      </c>
      <c r="T7" s="10">
        <v>121</v>
      </c>
      <c r="U7" s="10">
        <v>53</v>
      </c>
      <c r="V7" s="10"/>
      <c r="W7" s="10">
        <v>119</v>
      </c>
      <c r="X7" s="10">
        <v>72</v>
      </c>
      <c r="Y7" s="10">
        <v>23</v>
      </c>
      <c r="Z7" s="10">
        <v>4</v>
      </c>
      <c r="AA7" s="10">
        <v>49</v>
      </c>
      <c r="AB7" s="10"/>
      <c r="AC7" s="10">
        <v>75</v>
      </c>
      <c r="AD7" s="10">
        <v>87</v>
      </c>
      <c r="AE7" s="10">
        <v>22</v>
      </c>
    </row>
    <row r="8" spans="2:31" ht="30" customHeight="1" x14ac:dyDescent="0.35">
      <c r="B8" s="11" t="s">
        <v>18</v>
      </c>
      <c r="C8" s="11">
        <v>329</v>
      </c>
      <c r="D8" s="11">
        <v>166</v>
      </c>
      <c r="E8" s="11">
        <v>162</v>
      </c>
      <c r="F8" s="11"/>
      <c r="G8" s="11">
        <v>47</v>
      </c>
      <c r="H8" s="11">
        <v>41</v>
      </c>
      <c r="I8" s="11">
        <v>61</v>
      </c>
      <c r="J8" s="11">
        <v>48</v>
      </c>
      <c r="K8" s="11">
        <v>71</v>
      </c>
      <c r="L8" s="11">
        <v>61</v>
      </c>
      <c r="M8" s="11"/>
      <c r="N8" s="11">
        <v>130</v>
      </c>
      <c r="O8" s="11">
        <v>82</v>
      </c>
      <c r="P8" s="11">
        <v>48</v>
      </c>
      <c r="Q8" s="11">
        <v>65</v>
      </c>
      <c r="R8" s="11"/>
      <c r="S8" s="11">
        <v>118</v>
      </c>
      <c r="T8" s="11">
        <v>126</v>
      </c>
      <c r="U8" s="11">
        <v>51</v>
      </c>
      <c r="V8" s="11"/>
      <c r="W8" s="11">
        <v>124</v>
      </c>
      <c r="X8" s="11">
        <v>70</v>
      </c>
      <c r="Y8" s="11">
        <v>25</v>
      </c>
      <c r="Z8" s="11">
        <v>4</v>
      </c>
      <c r="AA8" s="11">
        <v>47</v>
      </c>
      <c r="AB8" s="11"/>
      <c r="AC8" s="11">
        <v>79</v>
      </c>
      <c r="AD8" s="11">
        <v>84</v>
      </c>
      <c r="AE8" s="11">
        <v>22</v>
      </c>
    </row>
    <row r="9" spans="2:31" x14ac:dyDescent="0.35">
      <c r="B9" s="18" t="s">
        <v>133</v>
      </c>
      <c r="C9" s="17">
        <v>0.123395736212194</v>
      </c>
      <c r="D9" s="17">
        <v>0.13961046248679801</v>
      </c>
      <c r="E9" s="17">
        <v>0.107695260871466</v>
      </c>
      <c r="F9" s="17"/>
      <c r="G9" s="17">
        <v>0.139869502363899</v>
      </c>
      <c r="H9" s="17">
        <v>0.27131185316692202</v>
      </c>
      <c r="I9" s="17">
        <v>0.17770778489399799</v>
      </c>
      <c r="J9" s="17">
        <v>9.6916672426829498E-2</v>
      </c>
      <c r="K9" s="17">
        <v>9.1114634355760393E-2</v>
      </c>
      <c r="L9" s="17">
        <v>1.5442314124957101E-2</v>
      </c>
      <c r="M9" s="17"/>
      <c r="N9" s="17">
        <v>0.113646111198064</v>
      </c>
      <c r="O9" s="17">
        <v>0.17761565910577601</v>
      </c>
      <c r="P9" s="17">
        <v>0.120049518890778</v>
      </c>
      <c r="Q9" s="17">
        <v>8.5630261727969406E-2</v>
      </c>
      <c r="R9" s="17"/>
      <c r="S9" s="17">
        <v>9.2252748824719705E-2</v>
      </c>
      <c r="T9" s="17">
        <v>0.16193867878017901</v>
      </c>
      <c r="U9" s="17">
        <v>0.11063970406842399</v>
      </c>
      <c r="V9" s="17"/>
      <c r="W9" s="17">
        <v>0.12723451279751499</v>
      </c>
      <c r="X9" s="17">
        <v>0.15822100495306801</v>
      </c>
      <c r="Y9" s="17">
        <v>0.107521630432413</v>
      </c>
      <c r="Z9" s="17">
        <v>0</v>
      </c>
      <c r="AA9" s="17">
        <v>0.11990945070306799</v>
      </c>
      <c r="AB9" s="17"/>
      <c r="AC9" s="17">
        <v>0.182186587869341</v>
      </c>
      <c r="AD9" s="17">
        <v>0.14231099045538301</v>
      </c>
      <c r="AE9" s="17">
        <v>9.9843257108751401E-2</v>
      </c>
    </row>
    <row r="10" spans="2:31" x14ac:dyDescent="0.35">
      <c r="B10" s="18" t="s">
        <v>134</v>
      </c>
      <c r="C10" s="17">
        <v>0.232152486340958</v>
      </c>
      <c r="D10" s="17">
        <v>0.23376633891606899</v>
      </c>
      <c r="E10" s="17">
        <v>0.225157282166426</v>
      </c>
      <c r="F10" s="17"/>
      <c r="G10" s="17">
        <v>0.247334079569447</v>
      </c>
      <c r="H10" s="17">
        <v>0.28001100362299902</v>
      </c>
      <c r="I10" s="17">
        <v>0.33024717404263398</v>
      </c>
      <c r="J10" s="17">
        <v>0.27515317432564301</v>
      </c>
      <c r="K10" s="17">
        <v>0.12283063332541901</v>
      </c>
      <c r="L10" s="17">
        <v>0.18271888175374101</v>
      </c>
      <c r="M10" s="17"/>
      <c r="N10" s="17">
        <v>0.23555236172704699</v>
      </c>
      <c r="O10" s="17">
        <v>0.197050816924006</v>
      </c>
      <c r="P10" s="17">
        <v>0.34820143390989</v>
      </c>
      <c r="Q10" s="17">
        <v>0.18504146017495901</v>
      </c>
      <c r="R10" s="17"/>
      <c r="S10" s="17">
        <v>0.21105999137253501</v>
      </c>
      <c r="T10" s="17">
        <v>0.25385099689795498</v>
      </c>
      <c r="U10" s="17">
        <v>0.22842813039246301</v>
      </c>
      <c r="V10" s="17"/>
      <c r="W10" s="17">
        <v>0.179170207651069</v>
      </c>
      <c r="X10" s="17">
        <v>0.27865146392149398</v>
      </c>
      <c r="Y10" s="17">
        <v>0.30608885605173503</v>
      </c>
      <c r="Z10" s="17">
        <v>0.50392320283294101</v>
      </c>
      <c r="AA10" s="17">
        <v>0.15889488475423599</v>
      </c>
      <c r="AB10" s="17"/>
      <c r="AC10" s="17">
        <v>0.27465347219598102</v>
      </c>
      <c r="AD10" s="17">
        <v>0.28403136707846799</v>
      </c>
      <c r="AE10" s="17">
        <v>0.104643055442463</v>
      </c>
    </row>
    <row r="11" spans="2:31" x14ac:dyDescent="0.35">
      <c r="B11" s="18" t="s">
        <v>135</v>
      </c>
      <c r="C11" s="17">
        <v>0.29571000344346299</v>
      </c>
      <c r="D11" s="17">
        <v>0.25819923112956999</v>
      </c>
      <c r="E11" s="17">
        <v>0.336078181718514</v>
      </c>
      <c r="F11" s="17"/>
      <c r="G11" s="17">
        <v>0.329640812762024</v>
      </c>
      <c r="H11" s="17">
        <v>0.25241461864769299</v>
      </c>
      <c r="I11" s="17">
        <v>0.31766297616995198</v>
      </c>
      <c r="J11" s="17">
        <v>0.27479276414765902</v>
      </c>
      <c r="K11" s="17">
        <v>0.313615220416885</v>
      </c>
      <c r="L11" s="17">
        <v>0.27242703941542001</v>
      </c>
      <c r="M11" s="17"/>
      <c r="N11" s="17">
        <v>0.28744738497091998</v>
      </c>
      <c r="O11" s="17">
        <v>0.28504376452463798</v>
      </c>
      <c r="P11" s="17">
        <v>0.22040520138373501</v>
      </c>
      <c r="Q11" s="17">
        <v>0.38820183860181101</v>
      </c>
      <c r="R11" s="17"/>
      <c r="S11" s="17">
        <v>0.216188681841922</v>
      </c>
      <c r="T11" s="17">
        <v>0.32955912503553803</v>
      </c>
      <c r="U11" s="17">
        <v>0.34902138756274798</v>
      </c>
      <c r="V11" s="17"/>
      <c r="W11" s="17">
        <v>0.25813202557974801</v>
      </c>
      <c r="X11" s="17">
        <v>0.22491478660429601</v>
      </c>
      <c r="Y11" s="17">
        <v>0.43050216486616</v>
      </c>
      <c r="Z11" s="17">
        <v>0</v>
      </c>
      <c r="AA11" s="17">
        <v>0.391624708608381</v>
      </c>
      <c r="AB11" s="17"/>
      <c r="AC11" s="17">
        <v>0.23191526207051</v>
      </c>
      <c r="AD11" s="17">
        <v>0.219486626808371</v>
      </c>
      <c r="AE11" s="17">
        <v>0.62120394966960202</v>
      </c>
    </row>
    <row r="12" spans="2:31" x14ac:dyDescent="0.35">
      <c r="B12" s="18" t="s">
        <v>136</v>
      </c>
      <c r="C12" s="17">
        <v>0.12019823452047</v>
      </c>
      <c r="D12" s="17">
        <v>0.12846161591344801</v>
      </c>
      <c r="E12" s="17">
        <v>0.11259603394661</v>
      </c>
      <c r="F12" s="17"/>
      <c r="G12" s="17">
        <v>0.132622421218519</v>
      </c>
      <c r="H12" s="17">
        <v>7.9503832498153695E-2</v>
      </c>
      <c r="I12" s="17">
        <v>6.8494406170098096E-2</v>
      </c>
      <c r="J12" s="17">
        <v>8.1319829471984503E-2</v>
      </c>
      <c r="K12" s="17">
        <v>0.13138595170536399</v>
      </c>
      <c r="L12" s="17">
        <v>0.20735521648520799</v>
      </c>
      <c r="M12" s="17"/>
      <c r="N12" s="17">
        <v>0.14568757062073801</v>
      </c>
      <c r="O12" s="17">
        <v>8.1009497006879705E-2</v>
      </c>
      <c r="P12" s="17">
        <v>8.1230406379444106E-2</v>
      </c>
      <c r="Q12" s="17">
        <v>0.15557663329698701</v>
      </c>
      <c r="R12" s="17"/>
      <c r="S12" s="17">
        <v>0.15846910888957699</v>
      </c>
      <c r="T12" s="17">
        <v>0.106262904313908</v>
      </c>
      <c r="U12" s="17">
        <v>8.0848140104215094E-2</v>
      </c>
      <c r="V12" s="17"/>
      <c r="W12" s="17">
        <v>0.141044935670674</v>
      </c>
      <c r="X12" s="17">
        <v>0.13597822811322199</v>
      </c>
      <c r="Y12" s="17">
        <v>0.117613114482033</v>
      </c>
      <c r="Z12" s="17">
        <v>0</v>
      </c>
      <c r="AA12" s="17">
        <v>6.1234676460808303E-2</v>
      </c>
      <c r="AB12" s="17"/>
      <c r="AC12" s="17">
        <v>0.100779479258278</v>
      </c>
      <c r="AD12" s="17">
        <v>0.117141211204604</v>
      </c>
      <c r="AE12" s="17">
        <v>9.62518061106932E-2</v>
      </c>
    </row>
    <row r="13" spans="2:31" x14ac:dyDescent="0.35">
      <c r="B13" s="18" t="s">
        <v>468</v>
      </c>
      <c r="C13" s="17">
        <v>0.141017803624436</v>
      </c>
      <c r="D13" s="17">
        <v>0.158010591542844</v>
      </c>
      <c r="E13" s="17">
        <v>0.124645423981431</v>
      </c>
      <c r="F13" s="17"/>
      <c r="G13" s="17">
        <v>1.7910762867591402E-2</v>
      </c>
      <c r="H13" s="17">
        <v>7.0055215238539498E-2</v>
      </c>
      <c r="I13" s="17">
        <v>5.2943829361658701E-2</v>
      </c>
      <c r="J13" s="17">
        <v>0.11548871990145</v>
      </c>
      <c r="K13" s="17">
        <v>0.26478858468733601</v>
      </c>
      <c r="L13" s="17">
        <v>0.24779070468395201</v>
      </c>
      <c r="M13" s="17"/>
      <c r="N13" s="17">
        <v>0.134897495674483</v>
      </c>
      <c r="O13" s="17">
        <v>0.14784982972348801</v>
      </c>
      <c r="P13" s="17">
        <v>0.159798372963499</v>
      </c>
      <c r="Q13" s="17">
        <v>0.112741938715974</v>
      </c>
      <c r="R13" s="17"/>
      <c r="S13" s="17">
        <v>0.25923521366975999</v>
      </c>
      <c r="T13" s="17">
        <v>6.6441791825254296E-2</v>
      </c>
      <c r="U13" s="17">
        <v>9.6055431399562297E-2</v>
      </c>
      <c r="V13" s="17"/>
      <c r="W13" s="17">
        <v>0.22861759545156299</v>
      </c>
      <c r="X13" s="17">
        <v>0.105747301941234</v>
      </c>
      <c r="Y13" s="17">
        <v>3.8274234167658197E-2</v>
      </c>
      <c r="Z13" s="17">
        <v>0</v>
      </c>
      <c r="AA13" s="17">
        <v>0.12811918822410101</v>
      </c>
      <c r="AB13" s="17"/>
      <c r="AC13" s="17">
        <v>0.16336257514996999</v>
      </c>
      <c r="AD13" s="17">
        <v>0.12948900864260099</v>
      </c>
      <c r="AE13" s="17">
        <v>7.8057931668490496E-2</v>
      </c>
    </row>
    <row r="14" spans="2:31" x14ac:dyDescent="0.35">
      <c r="B14" s="18" t="s">
        <v>96</v>
      </c>
      <c r="C14" s="17">
        <v>8.7525735858478795E-2</v>
      </c>
      <c r="D14" s="17">
        <v>8.1951760011271302E-2</v>
      </c>
      <c r="E14" s="17">
        <v>9.3827817315554396E-2</v>
      </c>
      <c r="F14" s="17"/>
      <c r="G14" s="17">
        <v>0.132622421218519</v>
      </c>
      <c r="H14" s="17">
        <v>4.6703476825693001E-2</v>
      </c>
      <c r="I14" s="17">
        <v>5.2943829361658701E-2</v>
      </c>
      <c r="J14" s="17">
        <v>0.15632883972643399</v>
      </c>
      <c r="K14" s="17">
        <v>7.6264975509235E-2</v>
      </c>
      <c r="L14" s="17">
        <v>7.4265843536721804E-2</v>
      </c>
      <c r="M14" s="17"/>
      <c r="N14" s="17">
        <v>8.2769075808746997E-2</v>
      </c>
      <c r="O14" s="17">
        <v>0.111430432715213</v>
      </c>
      <c r="P14" s="17">
        <v>7.03150664726543E-2</v>
      </c>
      <c r="Q14" s="17">
        <v>7.2807867482298602E-2</v>
      </c>
      <c r="R14" s="17"/>
      <c r="S14" s="17">
        <v>6.2794255401486102E-2</v>
      </c>
      <c r="T14" s="17">
        <v>8.1946503147165797E-2</v>
      </c>
      <c r="U14" s="17">
        <v>0.13500720647258699</v>
      </c>
      <c r="V14" s="17"/>
      <c r="W14" s="17">
        <v>6.5800722849430393E-2</v>
      </c>
      <c r="X14" s="17">
        <v>9.6487214466685706E-2</v>
      </c>
      <c r="Y14" s="17">
        <v>0</v>
      </c>
      <c r="Z14" s="17">
        <v>0.49607679716705999</v>
      </c>
      <c r="AA14" s="17">
        <v>0.14021709124940501</v>
      </c>
      <c r="AB14" s="17"/>
      <c r="AC14" s="17">
        <v>4.71026234559207E-2</v>
      </c>
      <c r="AD14" s="17">
        <v>0.10754079581057301</v>
      </c>
      <c r="AE14" s="17">
        <v>0</v>
      </c>
    </row>
    <row r="15" spans="2:31" x14ac:dyDescent="0.35">
      <c r="B15" s="18" t="s">
        <v>138</v>
      </c>
      <c r="C15" s="21">
        <v>0.35554822255315099</v>
      </c>
      <c r="D15" s="21">
        <v>0.373376801402867</v>
      </c>
      <c r="E15" s="21">
        <v>0.33285254303789102</v>
      </c>
      <c r="F15" s="21"/>
      <c r="G15" s="21">
        <v>0.38720358193334597</v>
      </c>
      <c r="H15" s="21">
        <v>0.55132285678991999</v>
      </c>
      <c r="I15" s="21">
        <v>0.50795495893663201</v>
      </c>
      <c r="J15" s="21">
        <v>0.37206984675247301</v>
      </c>
      <c r="K15" s="21">
        <v>0.21394526768118</v>
      </c>
      <c r="L15" s="21">
        <v>0.19816119587869799</v>
      </c>
      <c r="M15" s="21"/>
      <c r="N15" s="21">
        <v>0.34919847292511103</v>
      </c>
      <c r="O15" s="21">
        <v>0.37466647602978198</v>
      </c>
      <c r="P15" s="21">
        <v>0.46825095280066797</v>
      </c>
      <c r="Q15" s="21">
        <v>0.27067172190292799</v>
      </c>
      <c r="R15" s="21"/>
      <c r="S15" s="21">
        <v>0.30331274019725402</v>
      </c>
      <c r="T15" s="21">
        <v>0.41578967567813402</v>
      </c>
      <c r="U15" s="21">
        <v>0.33906783446088801</v>
      </c>
      <c r="V15" s="21"/>
      <c r="W15" s="21">
        <v>0.30640472044858402</v>
      </c>
      <c r="X15" s="21">
        <v>0.43687246887456199</v>
      </c>
      <c r="Y15" s="21">
        <v>0.413610486484149</v>
      </c>
      <c r="Z15" s="21">
        <v>0.50392320283294101</v>
      </c>
      <c r="AA15" s="21">
        <v>0.27880433545730399</v>
      </c>
      <c r="AB15" s="21"/>
      <c r="AC15" s="21">
        <v>0.45684006006532202</v>
      </c>
      <c r="AD15" s="21">
        <v>0.42634235753385102</v>
      </c>
      <c r="AE15" s="21">
        <v>0.20448631255121499</v>
      </c>
    </row>
    <row r="16" spans="2:31" x14ac:dyDescent="0.35">
      <c r="B16" s="18" t="s">
        <v>139</v>
      </c>
      <c r="C16" s="21">
        <v>0.26121603814490602</v>
      </c>
      <c r="D16" s="21">
        <v>0.28647220745629198</v>
      </c>
      <c r="E16" s="21">
        <v>0.23724145792803999</v>
      </c>
      <c r="F16" s="21"/>
      <c r="G16" s="21">
        <v>0.15053318408611099</v>
      </c>
      <c r="H16" s="21">
        <v>0.14955904773669301</v>
      </c>
      <c r="I16" s="21">
        <v>0.12143823553175701</v>
      </c>
      <c r="J16" s="21">
        <v>0.19680854937343401</v>
      </c>
      <c r="K16" s="21">
        <v>0.396174536392701</v>
      </c>
      <c r="L16" s="21">
        <v>0.45514592116916103</v>
      </c>
      <c r="M16" s="21"/>
      <c r="N16" s="21">
        <v>0.28058506629522201</v>
      </c>
      <c r="O16" s="21">
        <v>0.22885932673036699</v>
      </c>
      <c r="P16" s="21">
        <v>0.24102877934294301</v>
      </c>
      <c r="Q16" s="21">
        <v>0.268318572012961</v>
      </c>
      <c r="R16" s="21"/>
      <c r="S16" s="21">
        <v>0.41770432255933698</v>
      </c>
      <c r="T16" s="21">
        <v>0.17270469613916301</v>
      </c>
      <c r="U16" s="21">
        <v>0.176903571503777</v>
      </c>
      <c r="V16" s="21"/>
      <c r="W16" s="21">
        <v>0.36966253112223701</v>
      </c>
      <c r="X16" s="21">
        <v>0.24172553005445599</v>
      </c>
      <c r="Y16" s="21">
        <v>0.155887348649691</v>
      </c>
      <c r="Z16" s="21">
        <v>0</v>
      </c>
      <c r="AA16" s="21">
        <v>0.18935386468491</v>
      </c>
      <c r="AB16" s="21"/>
      <c r="AC16" s="21">
        <v>0.26414205440824801</v>
      </c>
      <c r="AD16" s="21">
        <v>0.24663021984720501</v>
      </c>
      <c r="AE16" s="21">
        <v>0.17430973777918399</v>
      </c>
    </row>
    <row r="17" spans="2:31" x14ac:dyDescent="0.35">
      <c r="B17" s="18" t="s">
        <v>113</v>
      </c>
      <c r="C17" s="22">
        <v>9.4332184408245007E-2</v>
      </c>
      <c r="D17" s="22">
        <v>8.6904593946575098E-2</v>
      </c>
      <c r="E17" s="22">
        <v>9.5611085109851099E-2</v>
      </c>
      <c r="F17" s="22"/>
      <c r="G17" s="22">
        <v>0.23667039784723601</v>
      </c>
      <c r="H17" s="22">
        <v>0.40176380905322701</v>
      </c>
      <c r="I17" s="22">
        <v>0.38651672340487497</v>
      </c>
      <c r="J17" s="22">
        <v>0.175261297379039</v>
      </c>
      <c r="K17" s="22">
        <v>-0.18222926871152101</v>
      </c>
      <c r="L17" s="22">
        <v>-0.25698472529046301</v>
      </c>
      <c r="M17" s="22"/>
      <c r="N17" s="22">
        <v>6.8613406629889503E-2</v>
      </c>
      <c r="O17" s="22">
        <v>0.14580714929941399</v>
      </c>
      <c r="P17" s="22">
        <v>0.227222173457725</v>
      </c>
      <c r="Q17" s="22">
        <v>2.3531498899669301E-3</v>
      </c>
      <c r="R17" s="22"/>
      <c r="S17" s="22">
        <v>-0.11439158236208299</v>
      </c>
      <c r="T17" s="22">
        <v>0.24308497953897201</v>
      </c>
      <c r="U17" s="22">
        <v>0.16216426295711001</v>
      </c>
      <c r="V17" s="22"/>
      <c r="W17" s="22">
        <v>-6.3257810673653506E-2</v>
      </c>
      <c r="X17" s="22">
        <v>0.195146938820106</v>
      </c>
      <c r="Y17" s="22">
        <v>0.25772313783445799</v>
      </c>
      <c r="Z17" s="22">
        <v>0.50392320283294101</v>
      </c>
      <c r="AA17" s="22">
        <v>8.9450470772394305E-2</v>
      </c>
      <c r="AB17" s="22"/>
      <c r="AC17" s="22">
        <v>0.19269800565707401</v>
      </c>
      <c r="AD17" s="22">
        <v>0.17971213768664601</v>
      </c>
      <c r="AE17" s="22">
        <v>3.01765747720311E-2</v>
      </c>
    </row>
    <row r="18" spans="2:31" x14ac:dyDescent="0.35">
      <c r="B18" s="16" t="s">
        <v>470</v>
      </c>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471</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330</v>
      </c>
      <c r="D7" s="10">
        <v>143</v>
      </c>
      <c r="E7" s="10">
        <v>187</v>
      </c>
      <c r="F7" s="10"/>
      <c r="G7" s="10">
        <v>48</v>
      </c>
      <c r="H7" s="10">
        <v>46</v>
      </c>
      <c r="I7" s="10">
        <v>60</v>
      </c>
      <c r="J7" s="10">
        <v>44</v>
      </c>
      <c r="K7" s="10">
        <v>72</v>
      </c>
      <c r="L7" s="10">
        <v>60</v>
      </c>
      <c r="M7" s="10"/>
      <c r="N7" s="10">
        <v>104</v>
      </c>
      <c r="O7" s="10">
        <v>86</v>
      </c>
      <c r="P7" s="10">
        <v>58</v>
      </c>
      <c r="Q7" s="10">
        <v>79</v>
      </c>
      <c r="R7" s="10"/>
      <c r="S7" s="10">
        <v>114</v>
      </c>
      <c r="T7" s="10">
        <v>141</v>
      </c>
      <c r="U7" s="10">
        <v>42</v>
      </c>
      <c r="V7" s="10"/>
      <c r="W7" s="10">
        <v>118</v>
      </c>
      <c r="X7" s="10">
        <v>81</v>
      </c>
      <c r="Y7" s="10">
        <v>21</v>
      </c>
      <c r="Z7" s="10">
        <v>4</v>
      </c>
      <c r="AA7" s="10">
        <v>44</v>
      </c>
      <c r="AB7" s="10"/>
      <c r="AC7" s="10">
        <v>58</v>
      </c>
      <c r="AD7" s="10">
        <v>123</v>
      </c>
      <c r="AE7" s="10">
        <v>17</v>
      </c>
    </row>
    <row r="8" spans="2:31" ht="30" customHeight="1" x14ac:dyDescent="0.35">
      <c r="B8" s="11" t="s">
        <v>18</v>
      </c>
      <c r="C8" s="11">
        <v>334</v>
      </c>
      <c r="D8" s="11">
        <v>172</v>
      </c>
      <c r="E8" s="11">
        <v>163</v>
      </c>
      <c r="F8" s="11"/>
      <c r="G8" s="11">
        <v>45</v>
      </c>
      <c r="H8" s="11">
        <v>49</v>
      </c>
      <c r="I8" s="11">
        <v>64</v>
      </c>
      <c r="J8" s="11">
        <v>38</v>
      </c>
      <c r="K8" s="11">
        <v>67</v>
      </c>
      <c r="L8" s="11">
        <v>71</v>
      </c>
      <c r="M8" s="11"/>
      <c r="N8" s="11">
        <v>107</v>
      </c>
      <c r="O8" s="11">
        <v>85</v>
      </c>
      <c r="P8" s="11">
        <v>60</v>
      </c>
      <c r="Q8" s="11">
        <v>79</v>
      </c>
      <c r="R8" s="11"/>
      <c r="S8" s="11">
        <v>118</v>
      </c>
      <c r="T8" s="11">
        <v>146</v>
      </c>
      <c r="U8" s="11">
        <v>41</v>
      </c>
      <c r="V8" s="11"/>
      <c r="W8" s="11">
        <v>125</v>
      </c>
      <c r="X8" s="11">
        <v>81</v>
      </c>
      <c r="Y8" s="11">
        <v>21</v>
      </c>
      <c r="Z8" s="11">
        <v>4</v>
      </c>
      <c r="AA8" s="11">
        <v>43</v>
      </c>
      <c r="AB8" s="11"/>
      <c r="AC8" s="11">
        <v>61</v>
      </c>
      <c r="AD8" s="11">
        <v>125</v>
      </c>
      <c r="AE8" s="11">
        <v>18</v>
      </c>
    </row>
    <row r="9" spans="2:31" x14ac:dyDescent="0.35">
      <c r="B9" s="18" t="s">
        <v>133</v>
      </c>
      <c r="C9" s="17">
        <v>0.23558052697753201</v>
      </c>
      <c r="D9" s="17">
        <v>0.269338515474351</v>
      </c>
      <c r="E9" s="17">
        <v>0.199901902366206</v>
      </c>
      <c r="F9" s="17"/>
      <c r="G9" s="17">
        <v>0.287483743834686</v>
      </c>
      <c r="H9" s="17">
        <v>0.22074300470060801</v>
      </c>
      <c r="I9" s="17">
        <v>0.33049819951613002</v>
      </c>
      <c r="J9" s="17">
        <v>0.141785926459434</v>
      </c>
      <c r="K9" s="17">
        <v>0.24343974001006899</v>
      </c>
      <c r="L9" s="17">
        <v>0.17024537977195001</v>
      </c>
      <c r="M9" s="17"/>
      <c r="N9" s="17">
        <v>0.23218028307095401</v>
      </c>
      <c r="O9" s="17">
        <v>0.226236535616818</v>
      </c>
      <c r="P9" s="17">
        <v>0.32781729380285102</v>
      </c>
      <c r="Q9" s="17">
        <v>0.17505775095634099</v>
      </c>
      <c r="R9" s="17"/>
      <c r="S9" s="17">
        <v>0.21826936132388899</v>
      </c>
      <c r="T9" s="17">
        <v>0.269995511189068</v>
      </c>
      <c r="U9" s="17">
        <v>0.17989378569566</v>
      </c>
      <c r="V9" s="17"/>
      <c r="W9" s="17">
        <v>0.210181839481761</v>
      </c>
      <c r="X9" s="17">
        <v>0.32497414824548898</v>
      </c>
      <c r="Y9" s="17">
        <v>0.26029869953380502</v>
      </c>
      <c r="Z9" s="17">
        <v>0.47788520401864698</v>
      </c>
      <c r="AA9" s="17">
        <v>0.15501982879096299</v>
      </c>
      <c r="AB9" s="17"/>
      <c r="AC9" s="17">
        <v>0.189335934488081</v>
      </c>
      <c r="AD9" s="17">
        <v>0.31536986605317502</v>
      </c>
      <c r="AE9" s="17">
        <v>0.19083909256454901</v>
      </c>
    </row>
    <row r="10" spans="2:31" x14ac:dyDescent="0.35">
      <c r="B10" s="18" t="s">
        <v>134</v>
      </c>
      <c r="C10" s="17">
        <v>0.431899964062057</v>
      </c>
      <c r="D10" s="17">
        <v>0.464162333366469</v>
      </c>
      <c r="E10" s="17">
        <v>0.397802050805388</v>
      </c>
      <c r="F10" s="17"/>
      <c r="G10" s="17">
        <v>0.48136577748760001</v>
      </c>
      <c r="H10" s="17">
        <v>0.476952216999324</v>
      </c>
      <c r="I10" s="17">
        <v>0.27671825240532899</v>
      </c>
      <c r="J10" s="17">
        <v>0.531583679883742</v>
      </c>
      <c r="K10" s="17">
        <v>0.43926989321842103</v>
      </c>
      <c r="L10" s="17">
        <v>0.44946319303420801</v>
      </c>
      <c r="M10" s="17"/>
      <c r="N10" s="17">
        <v>0.46382198985773998</v>
      </c>
      <c r="O10" s="17">
        <v>0.457643055004328</v>
      </c>
      <c r="P10" s="17">
        <v>0.39503376323456202</v>
      </c>
      <c r="Q10" s="17">
        <v>0.40867139056470297</v>
      </c>
      <c r="R10" s="17"/>
      <c r="S10" s="17">
        <v>0.42556676936254401</v>
      </c>
      <c r="T10" s="17">
        <v>0.42910456810314401</v>
      </c>
      <c r="U10" s="17">
        <v>0.43738673146602902</v>
      </c>
      <c r="V10" s="17"/>
      <c r="W10" s="17">
        <v>0.41374670151602</v>
      </c>
      <c r="X10" s="17">
        <v>0.48181547912363198</v>
      </c>
      <c r="Y10" s="17">
        <v>0.65042996123325003</v>
      </c>
      <c r="Z10" s="17">
        <v>0.30359841305771101</v>
      </c>
      <c r="AA10" s="17">
        <v>0.42679084799025502</v>
      </c>
      <c r="AB10" s="17"/>
      <c r="AC10" s="17">
        <v>0.40110571652900001</v>
      </c>
      <c r="AD10" s="17">
        <v>0.46850650660753601</v>
      </c>
      <c r="AE10" s="17">
        <v>0.59807961317402603</v>
      </c>
    </row>
    <row r="11" spans="2:31" x14ac:dyDescent="0.35">
      <c r="B11" s="18" t="s">
        <v>135</v>
      </c>
      <c r="C11" s="17">
        <v>0.19391737150233901</v>
      </c>
      <c r="D11" s="17">
        <v>0.14897731395116401</v>
      </c>
      <c r="E11" s="17">
        <v>0.241414260824725</v>
      </c>
      <c r="F11" s="17"/>
      <c r="G11" s="17">
        <v>8.2076698578514296E-2</v>
      </c>
      <c r="H11" s="17">
        <v>0.21705079638334501</v>
      </c>
      <c r="I11" s="17">
        <v>0.24097943509817599</v>
      </c>
      <c r="J11" s="17">
        <v>0.181095209805409</v>
      </c>
      <c r="K11" s="17">
        <v>0.20252024141922201</v>
      </c>
      <c r="L11" s="17">
        <v>0.20467797776396701</v>
      </c>
      <c r="M11" s="17"/>
      <c r="N11" s="17">
        <v>0.15959197267994299</v>
      </c>
      <c r="O11" s="17">
        <v>0.21367472532710799</v>
      </c>
      <c r="P11" s="17">
        <v>0.22339255192338001</v>
      </c>
      <c r="Q11" s="17">
        <v>0.193718128636549</v>
      </c>
      <c r="R11" s="17"/>
      <c r="S11" s="17">
        <v>0.196432697175663</v>
      </c>
      <c r="T11" s="17">
        <v>0.197641291667327</v>
      </c>
      <c r="U11" s="17">
        <v>0.27658115320215199</v>
      </c>
      <c r="V11" s="17"/>
      <c r="W11" s="17">
        <v>0.20229951686917799</v>
      </c>
      <c r="X11" s="17">
        <v>0.131998975794684</v>
      </c>
      <c r="Y11" s="17">
        <v>8.9271339232945293E-2</v>
      </c>
      <c r="Z11" s="17">
        <v>0.21851638292364201</v>
      </c>
      <c r="AA11" s="17">
        <v>0.27536284479394102</v>
      </c>
      <c r="AB11" s="17"/>
      <c r="AC11" s="17">
        <v>0.23941336158499801</v>
      </c>
      <c r="AD11" s="17">
        <v>0.120012308211854</v>
      </c>
      <c r="AE11" s="17">
        <v>0.211081294261425</v>
      </c>
    </row>
    <row r="12" spans="2:31" x14ac:dyDescent="0.35">
      <c r="B12" s="18" t="s">
        <v>136</v>
      </c>
      <c r="C12" s="17">
        <v>4.4353658452091903E-2</v>
      </c>
      <c r="D12" s="17">
        <v>3.7108280174613602E-2</v>
      </c>
      <c r="E12" s="17">
        <v>5.2011257238037602E-2</v>
      </c>
      <c r="F12" s="17"/>
      <c r="G12" s="17">
        <v>7.4536890049600096E-2</v>
      </c>
      <c r="H12" s="17">
        <v>1.9355574683412199E-2</v>
      </c>
      <c r="I12" s="17">
        <v>5.0601370993454901E-2</v>
      </c>
      <c r="J12" s="17">
        <v>1.96546416729875E-2</v>
      </c>
      <c r="K12" s="17">
        <v>3.8256708450762698E-2</v>
      </c>
      <c r="L12" s="17">
        <v>5.5904876623717598E-2</v>
      </c>
      <c r="M12" s="17"/>
      <c r="N12" s="17">
        <v>3.0290750419358001E-2</v>
      </c>
      <c r="O12" s="17">
        <v>3.1031295941323402E-2</v>
      </c>
      <c r="P12" s="17">
        <v>2.8626186959485302E-2</v>
      </c>
      <c r="Q12" s="17">
        <v>7.4598078832246006E-2</v>
      </c>
      <c r="R12" s="17"/>
      <c r="S12" s="17">
        <v>5.4195575029262297E-2</v>
      </c>
      <c r="T12" s="17">
        <v>3.5667445822853097E-2</v>
      </c>
      <c r="U12" s="17">
        <v>2.0542098972165201E-2</v>
      </c>
      <c r="V12" s="17"/>
      <c r="W12" s="17">
        <v>3.0241274136031299E-2</v>
      </c>
      <c r="X12" s="17">
        <v>4.2757935210895499E-2</v>
      </c>
      <c r="Y12" s="17">
        <v>0</v>
      </c>
      <c r="Z12" s="17">
        <v>0</v>
      </c>
      <c r="AA12" s="17">
        <v>0</v>
      </c>
      <c r="AB12" s="17"/>
      <c r="AC12" s="17">
        <v>2.1678409451337699E-2</v>
      </c>
      <c r="AD12" s="17">
        <v>4.7473689036589301E-2</v>
      </c>
      <c r="AE12" s="17">
        <v>0</v>
      </c>
    </row>
    <row r="13" spans="2:31" x14ac:dyDescent="0.35">
      <c r="B13" s="18" t="s">
        <v>468</v>
      </c>
      <c r="C13" s="17">
        <v>4.1311675168084101E-2</v>
      </c>
      <c r="D13" s="17">
        <v>5.2563921919832897E-2</v>
      </c>
      <c r="E13" s="17">
        <v>2.9419240050763702E-2</v>
      </c>
      <c r="F13" s="17"/>
      <c r="G13" s="17">
        <v>1.86342225124E-2</v>
      </c>
      <c r="H13" s="17">
        <v>2.71872578664865E-2</v>
      </c>
      <c r="I13" s="17">
        <v>1.4862553686301801E-2</v>
      </c>
      <c r="J13" s="17">
        <v>8.6571258832452994E-2</v>
      </c>
      <c r="K13" s="17">
        <v>1.12366991654081E-2</v>
      </c>
      <c r="L13" s="17">
        <v>9.3174794372862593E-2</v>
      </c>
      <c r="M13" s="17"/>
      <c r="N13" s="17">
        <v>6.1883797419029198E-2</v>
      </c>
      <c r="O13" s="17">
        <v>4.25411892617465E-2</v>
      </c>
      <c r="P13" s="17">
        <v>1.25651020398605E-2</v>
      </c>
      <c r="Q13" s="17">
        <v>3.5716211011678503E-2</v>
      </c>
      <c r="R13" s="17"/>
      <c r="S13" s="17">
        <v>5.5465662729674202E-2</v>
      </c>
      <c r="T13" s="17">
        <v>2.9925536239836299E-2</v>
      </c>
      <c r="U13" s="17">
        <v>1.8363526705386699E-2</v>
      </c>
      <c r="V13" s="17"/>
      <c r="W13" s="17">
        <v>8.7133813809727206E-2</v>
      </c>
      <c r="X13" s="17">
        <v>0</v>
      </c>
      <c r="Y13" s="17">
        <v>0</v>
      </c>
      <c r="Z13" s="17">
        <v>0</v>
      </c>
      <c r="AA13" s="17">
        <v>3.1075219888615599E-2</v>
      </c>
      <c r="AB13" s="17"/>
      <c r="AC13" s="17">
        <v>8.6364639580039398E-2</v>
      </c>
      <c r="AD13" s="17">
        <v>0</v>
      </c>
      <c r="AE13" s="17">
        <v>0</v>
      </c>
    </row>
    <row r="14" spans="2:31" x14ac:dyDescent="0.35">
      <c r="B14" s="18" t="s">
        <v>96</v>
      </c>
      <c r="C14" s="17">
        <v>5.2936803837896201E-2</v>
      </c>
      <c r="D14" s="17">
        <v>2.7849635113569401E-2</v>
      </c>
      <c r="E14" s="17">
        <v>7.9451288714879303E-2</v>
      </c>
      <c r="F14" s="17"/>
      <c r="G14" s="17">
        <v>5.59026675372001E-2</v>
      </c>
      <c r="H14" s="17">
        <v>3.8711149366824397E-2</v>
      </c>
      <c r="I14" s="17">
        <v>8.6340188300608106E-2</v>
      </c>
      <c r="J14" s="17">
        <v>3.9309283345975103E-2</v>
      </c>
      <c r="K14" s="17">
        <v>6.5276717736117401E-2</v>
      </c>
      <c r="L14" s="17">
        <v>2.6533778433294901E-2</v>
      </c>
      <c r="M14" s="17"/>
      <c r="N14" s="17">
        <v>5.2231206552975702E-2</v>
      </c>
      <c r="O14" s="17">
        <v>2.8873198848675501E-2</v>
      </c>
      <c r="P14" s="17">
        <v>1.25651020398605E-2</v>
      </c>
      <c r="Q14" s="17">
        <v>0.112238439998483</v>
      </c>
      <c r="R14" s="17"/>
      <c r="S14" s="17">
        <v>5.0069934378967597E-2</v>
      </c>
      <c r="T14" s="17">
        <v>3.7665646977771E-2</v>
      </c>
      <c r="U14" s="17">
        <v>6.7232703958606393E-2</v>
      </c>
      <c r="V14" s="17"/>
      <c r="W14" s="17">
        <v>5.6396854187281603E-2</v>
      </c>
      <c r="X14" s="17">
        <v>1.8453461625299501E-2</v>
      </c>
      <c r="Y14" s="17">
        <v>0</v>
      </c>
      <c r="Z14" s="17">
        <v>0</v>
      </c>
      <c r="AA14" s="17">
        <v>0.111751258536225</v>
      </c>
      <c r="AB14" s="17"/>
      <c r="AC14" s="17">
        <v>6.21019383665442E-2</v>
      </c>
      <c r="AD14" s="17">
        <v>4.8637630090846803E-2</v>
      </c>
      <c r="AE14" s="17">
        <v>0</v>
      </c>
    </row>
    <row r="15" spans="2:31" x14ac:dyDescent="0.35">
      <c r="B15" s="18" t="s">
        <v>138</v>
      </c>
      <c r="C15" s="21">
        <v>0.66748049103958895</v>
      </c>
      <c r="D15" s="21">
        <v>0.73350084884082101</v>
      </c>
      <c r="E15" s="21">
        <v>0.59770395317159397</v>
      </c>
      <c r="F15" s="21"/>
      <c r="G15" s="21">
        <v>0.76884952132228601</v>
      </c>
      <c r="H15" s="21">
        <v>0.69769522169993203</v>
      </c>
      <c r="I15" s="21">
        <v>0.60721645192145901</v>
      </c>
      <c r="J15" s="21">
        <v>0.673369606343176</v>
      </c>
      <c r="K15" s="21">
        <v>0.68270963322848999</v>
      </c>
      <c r="L15" s="21">
        <v>0.61970857280615799</v>
      </c>
      <c r="M15" s="21"/>
      <c r="N15" s="21">
        <v>0.69600227292869399</v>
      </c>
      <c r="O15" s="21">
        <v>0.683879590621147</v>
      </c>
      <c r="P15" s="21">
        <v>0.72285105703741404</v>
      </c>
      <c r="Q15" s="21">
        <v>0.58372914152104305</v>
      </c>
      <c r="R15" s="21"/>
      <c r="S15" s="21">
        <v>0.64383613068643297</v>
      </c>
      <c r="T15" s="21">
        <v>0.69910007929221196</v>
      </c>
      <c r="U15" s="21">
        <v>0.61728051716168897</v>
      </c>
      <c r="V15" s="21"/>
      <c r="W15" s="21">
        <v>0.62392854099778206</v>
      </c>
      <c r="X15" s="21">
        <v>0.80678962736912097</v>
      </c>
      <c r="Y15" s="21">
        <v>0.91072866076705505</v>
      </c>
      <c r="Z15" s="21">
        <v>0.78148361707635805</v>
      </c>
      <c r="AA15" s="21">
        <v>0.58181067678121801</v>
      </c>
      <c r="AB15" s="21"/>
      <c r="AC15" s="21">
        <v>0.59044165101708102</v>
      </c>
      <c r="AD15" s="21">
        <v>0.78387637266071097</v>
      </c>
      <c r="AE15" s="21">
        <v>0.78891870573857503</v>
      </c>
    </row>
    <row r="16" spans="2:31" x14ac:dyDescent="0.35">
      <c r="B16" s="18" t="s">
        <v>139</v>
      </c>
      <c r="C16" s="21">
        <v>8.5665333620176004E-2</v>
      </c>
      <c r="D16" s="21">
        <v>8.9672202094446499E-2</v>
      </c>
      <c r="E16" s="21">
        <v>8.1430497288801307E-2</v>
      </c>
      <c r="F16" s="21"/>
      <c r="G16" s="21">
        <v>9.31711125620001E-2</v>
      </c>
      <c r="H16" s="21">
        <v>4.6542832549898598E-2</v>
      </c>
      <c r="I16" s="21">
        <v>6.5463924679756799E-2</v>
      </c>
      <c r="J16" s="21">
        <v>0.10622590050544101</v>
      </c>
      <c r="K16" s="21">
        <v>4.9493407616170798E-2</v>
      </c>
      <c r="L16" s="21">
        <v>0.14907967099658001</v>
      </c>
      <c r="M16" s="21"/>
      <c r="N16" s="21">
        <v>9.2174547838387202E-2</v>
      </c>
      <c r="O16" s="21">
        <v>7.3572485203069901E-2</v>
      </c>
      <c r="P16" s="21">
        <v>4.11912889993458E-2</v>
      </c>
      <c r="Q16" s="21">
        <v>0.110314289843924</v>
      </c>
      <c r="R16" s="21"/>
      <c r="S16" s="21">
        <v>0.10966123775893601</v>
      </c>
      <c r="T16" s="21">
        <v>6.55929820626895E-2</v>
      </c>
      <c r="U16" s="21">
        <v>3.8905625677552E-2</v>
      </c>
      <c r="V16" s="21"/>
      <c r="W16" s="21">
        <v>0.117375087945759</v>
      </c>
      <c r="X16" s="21">
        <v>4.2757935210895499E-2</v>
      </c>
      <c r="Y16" s="21">
        <v>0</v>
      </c>
      <c r="Z16" s="21">
        <v>0</v>
      </c>
      <c r="AA16" s="21">
        <v>3.1075219888615599E-2</v>
      </c>
      <c r="AB16" s="21"/>
      <c r="AC16" s="21">
        <v>0.108043049031377</v>
      </c>
      <c r="AD16" s="21">
        <v>4.7473689036589301E-2</v>
      </c>
      <c r="AE16" s="21">
        <v>0</v>
      </c>
    </row>
    <row r="17" spans="2:31" x14ac:dyDescent="0.35">
      <c r="B17" s="18" t="s">
        <v>113</v>
      </c>
      <c r="C17" s="22">
        <v>0.58181515741941303</v>
      </c>
      <c r="D17" s="22">
        <v>0.64382864674637397</v>
      </c>
      <c r="E17" s="22">
        <v>0.51627345588279305</v>
      </c>
      <c r="F17" s="22"/>
      <c r="G17" s="22">
        <v>0.67567840876028595</v>
      </c>
      <c r="H17" s="22">
        <v>0.65115238915003404</v>
      </c>
      <c r="I17" s="22">
        <v>0.54175252724170297</v>
      </c>
      <c r="J17" s="22">
        <v>0.56714370583773499</v>
      </c>
      <c r="K17" s="22">
        <v>0.63321622561231905</v>
      </c>
      <c r="L17" s="22">
        <v>0.470628901809577</v>
      </c>
      <c r="M17" s="22"/>
      <c r="N17" s="22">
        <v>0.60382772509030702</v>
      </c>
      <c r="O17" s="22">
        <v>0.61030710541807698</v>
      </c>
      <c r="P17" s="22">
        <v>0.68165976803806805</v>
      </c>
      <c r="Q17" s="22">
        <v>0.473414851677119</v>
      </c>
      <c r="R17" s="22"/>
      <c r="S17" s="22">
        <v>0.53417489292749598</v>
      </c>
      <c r="T17" s="22">
        <v>0.63350709722952303</v>
      </c>
      <c r="U17" s="22">
        <v>0.57837489148413701</v>
      </c>
      <c r="V17" s="22"/>
      <c r="W17" s="22">
        <v>0.50655345305202304</v>
      </c>
      <c r="X17" s="22">
        <v>0.76403169215822497</v>
      </c>
      <c r="Y17" s="22">
        <v>0.91072866076705505</v>
      </c>
      <c r="Z17" s="22">
        <v>0.78148361707635805</v>
      </c>
      <c r="AA17" s="22">
        <v>0.55073545689260295</v>
      </c>
      <c r="AB17" s="22"/>
      <c r="AC17" s="22">
        <v>0.482398601985704</v>
      </c>
      <c r="AD17" s="22">
        <v>0.73640268362412098</v>
      </c>
      <c r="AE17" s="22">
        <v>0.78891870573857503</v>
      </c>
    </row>
    <row r="18" spans="2:31" x14ac:dyDescent="0.35">
      <c r="B18" s="16" t="s">
        <v>470</v>
      </c>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AE22"/>
  <sheetViews>
    <sheetView showGridLines="0" workbookViewId="0">
      <pane xSplit="2" topLeftCell="C1" activePane="topRight" state="frozen"/>
      <selection pane="topRight"/>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472</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354</v>
      </c>
      <c r="D7" s="10">
        <v>131</v>
      </c>
      <c r="E7" s="10">
        <v>221</v>
      </c>
      <c r="F7" s="10"/>
      <c r="G7" s="10">
        <v>54</v>
      </c>
      <c r="H7" s="10">
        <v>45</v>
      </c>
      <c r="I7" s="10">
        <v>57</v>
      </c>
      <c r="J7" s="10">
        <v>52</v>
      </c>
      <c r="K7" s="10">
        <v>76</v>
      </c>
      <c r="L7" s="10">
        <v>70</v>
      </c>
      <c r="M7" s="10"/>
      <c r="N7" s="10">
        <v>108</v>
      </c>
      <c r="O7" s="10">
        <v>104</v>
      </c>
      <c r="P7" s="10">
        <v>61</v>
      </c>
      <c r="Q7" s="10">
        <v>77</v>
      </c>
      <c r="R7" s="10"/>
      <c r="S7" s="10">
        <v>110</v>
      </c>
      <c r="T7" s="10">
        <v>138</v>
      </c>
      <c r="U7" s="10">
        <v>68</v>
      </c>
      <c r="V7" s="10"/>
      <c r="W7" s="10">
        <v>110</v>
      </c>
      <c r="X7" s="10">
        <v>101</v>
      </c>
      <c r="Y7" s="10">
        <v>13</v>
      </c>
      <c r="Z7" s="10">
        <v>2</v>
      </c>
      <c r="AA7" s="10">
        <v>53</v>
      </c>
      <c r="AB7" s="10"/>
      <c r="AC7" s="10">
        <v>58</v>
      </c>
      <c r="AD7" s="10">
        <v>135</v>
      </c>
      <c r="AE7" s="10">
        <v>12</v>
      </c>
    </row>
    <row r="8" spans="2:31" ht="30" customHeight="1" x14ac:dyDescent="0.35">
      <c r="B8" s="11" t="s">
        <v>18</v>
      </c>
      <c r="C8" s="11">
        <v>350</v>
      </c>
      <c r="D8" s="11">
        <v>158</v>
      </c>
      <c r="E8" s="11">
        <v>190</v>
      </c>
      <c r="F8" s="11"/>
      <c r="G8" s="11">
        <v>50</v>
      </c>
      <c r="H8" s="11">
        <v>46</v>
      </c>
      <c r="I8" s="11">
        <v>62</v>
      </c>
      <c r="J8" s="11">
        <v>45</v>
      </c>
      <c r="K8" s="11">
        <v>66</v>
      </c>
      <c r="L8" s="11">
        <v>81</v>
      </c>
      <c r="M8" s="11"/>
      <c r="N8" s="11">
        <v>108</v>
      </c>
      <c r="O8" s="11">
        <v>103</v>
      </c>
      <c r="P8" s="11">
        <v>59</v>
      </c>
      <c r="Q8" s="11">
        <v>76</v>
      </c>
      <c r="R8" s="11"/>
      <c r="S8" s="11">
        <v>109</v>
      </c>
      <c r="T8" s="11">
        <v>140</v>
      </c>
      <c r="U8" s="11">
        <v>66</v>
      </c>
      <c r="V8" s="11"/>
      <c r="W8" s="11">
        <v>110</v>
      </c>
      <c r="X8" s="11">
        <v>97</v>
      </c>
      <c r="Y8" s="11">
        <v>13</v>
      </c>
      <c r="Z8" s="11">
        <v>2</v>
      </c>
      <c r="AA8" s="11">
        <v>52</v>
      </c>
      <c r="AB8" s="11"/>
      <c r="AC8" s="11">
        <v>59</v>
      </c>
      <c r="AD8" s="11">
        <v>130</v>
      </c>
      <c r="AE8" s="11">
        <v>13</v>
      </c>
    </row>
    <row r="9" spans="2:31" x14ac:dyDescent="0.35">
      <c r="B9" s="18" t="s">
        <v>133</v>
      </c>
      <c r="C9" s="17">
        <v>0.230708957498826</v>
      </c>
      <c r="D9" s="17">
        <v>0.27485932906621202</v>
      </c>
      <c r="E9" s="17">
        <v>0.186510930409303</v>
      </c>
      <c r="F9" s="17"/>
      <c r="G9" s="17">
        <v>0.23059431684694501</v>
      </c>
      <c r="H9" s="17">
        <v>0.16326279151536</v>
      </c>
      <c r="I9" s="17">
        <v>0.275667873931981</v>
      </c>
      <c r="J9" s="17">
        <v>0.25226178913604302</v>
      </c>
      <c r="K9" s="17">
        <v>0.26700611453962397</v>
      </c>
      <c r="L9" s="17">
        <v>0.19309184467337701</v>
      </c>
      <c r="M9" s="17"/>
      <c r="N9" s="17">
        <v>0.24705646443537499</v>
      </c>
      <c r="O9" s="17">
        <v>0.24963885679166201</v>
      </c>
      <c r="P9" s="17">
        <v>0.212185236789599</v>
      </c>
      <c r="Q9" s="17">
        <v>0.18180712697658399</v>
      </c>
      <c r="R9" s="17"/>
      <c r="S9" s="17">
        <v>0.19866587543276101</v>
      </c>
      <c r="T9" s="17">
        <v>0.27694435381015498</v>
      </c>
      <c r="U9" s="17">
        <v>0.18774862283442501</v>
      </c>
      <c r="V9" s="17"/>
      <c r="W9" s="17">
        <v>0.17704392008891501</v>
      </c>
      <c r="X9" s="17">
        <v>0.32007646102834902</v>
      </c>
      <c r="Y9" s="17">
        <v>0.21862599165066701</v>
      </c>
      <c r="Z9" s="17">
        <v>0</v>
      </c>
      <c r="AA9" s="17">
        <v>0.18825780180983301</v>
      </c>
      <c r="AB9" s="17"/>
      <c r="AC9" s="17">
        <v>0.27371864479887897</v>
      </c>
      <c r="AD9" s="17">
        <v>0.24312961697655699</v>
      </c>
      <c r="AE9" s="17">
        <v>0.29214730176693299</v>
      </c>
    </row>
    <row r="10" spans="2:31" x14ac:dyDescent="0.35">
      <c r="B10" s="18" t="s">
        <v>134</v>
      </c>
      <c r="C10" s="17">
        <v>0.37042636265562101</v>
      </c>
      <c r="D10" s="17">
        <v>0.33020266303562601</v>
      </c>
      <c r="E10" s="17">
        <v>0.40744518624188403</v>
      </c>
      <c r="F10" s="17"/>
      <c r="G10" s="17">
        <v>0.31786515078958399</v>
      </c>
      <c r="H10" s="17">
        <v>0.46839892011770201</v>
      </c>
      <c r="I10" s="17">
        <v>0.27236176825587199</v>
      </c>
      <c r="J10" s="17">
        <v>0.53838684700185702</v>
      </c>
      <c r="K10" s="17">
        <v>0.32347568088897199</v>
      </c>
      <c r="L10" s="17">
        <v>0.36740444835997599</v>
      </c>
      <c r="M10" s="17"/>
      <c r="N10" s="17">
        <v>0.35506491308819998</v>
      </c>
      <c r="O10" s="17">
        <v>0.36762805860353298</v>
      </c>
      <c r="P10" s="17">
        <v>0.432890318479137</v>
      </c>
      <c r="Q10" s="17">
        <v>0.340258483898707</v>
      </c>
      <c r="R10" s="17"/>
      <c r="S10" s="17">
        <v>0.37303382197787999</v>
      </c>
      <c r="T10" s="17">
        <v>0.37562780268971102</v>
      </c>
      <c r="U10" s="17">
        <v>0.39957477664262497</v>
      </c>
      <c r="V10" s="17"/>
      <c r="W10" s="17">
        <v>0.39024893069542299</v>
      </c>
      <c r="X10" s="17">
        <v>0.35258876076345802</v>
      </c>
      <c r="Y10" s="17">
        <v>0.40977952988664901</v>
      </c>
      <c r="Z10" s="17">
        <v>0.35772686797861097</v>
      </c>
      <c r="AA10" s="17">
        <v>0.39906269694954999</v>
      </c>
      <c r="AB10" s="17"/>
      <c r="AC10" s="17">
        <v>0.37772634228327601</v>
      </c>
      <c r="AD10" s="17">
        <v>0.41140333271665402</v>
      </c>
      <c r="AE10" s="17">
        <v>0.461733833687623</v>
      </c>
    </row>
    <row r="11" spans="2:31" x14ac:dyDescent="0.35">
      <c r="B11" s="18" t="s">
        <v>135</v>
      </c>
      <c r="C11" s="17">
        <v>0.20751352718570601</v>
      </c>
      <c r="D11" s="17">
        <v>0.20986341395234401</v>
      </c>
      <c r="E11" s="17">
        <v>0.20760346749935599</v>
      </c>
      <c r="F11" s="17"/>
      <c r="G11" s="17">
        <v>0.247453903732332</v>
      </c>
      <c r="H11" s="17">
        <v>0.192628305602767</v>
      </c>
      <c r="I11" s="17">
        <v>0.21678130538704299</v>
      </c>
      <c r="J11" s="17">
        <v>8.9667244584442002E-2</v>
      </c>
      <c r="K11" s="17">
        <v>0.23984852698408099</v>
      </c>
      <c r="L11" s="17">
        <v>0.22320593114663501</v>
      </c>
      <c r="M11" s="17"/>
      <c r="N11" s="17">
        <v>0.214081386026542</v>
      </c>
      <c r="O11" s="17">
        <v>0.20575990411786399</v>
      </c>
      <c r="P11" s="17">
        <v>0.210098841878301</v>
      </c>
      <c r="Q11" s="17">
        <v>0.20980808273952201</v>
      </c>
      <c r="R11" s="17"/>
      <c r="S11" s="17">
        <v>0.169094419606242</v>
      </c>
      <c r="T11" s="17">
        <v>0.19553785820657901</v>
      </c>
      <c r="U11" s="17">
        <v>0.260915114300935</v>
      </c>
      <c r="V11" s="17"/>
      <c r="W11" s="17">
        <v>0.19434521689317599</v>
      </c>
      <c r="X11" s="17">
        <v>0.200957944807273</v>
      </c>
      <c r="Y11" s="17">
        <v>5.7602447956523202E-2</v>
      </c>
      <c r="Z11" s="17">
        <v>0</v>
      </c>
      <c r="AA11" s="17">
        <v>0.22010902642355701</v>
      </c>
      <c r="AB11" s="17"/>
      <c r="AC11" s="17">
        <v>0.19690510275199999</v>
      </c>
      <c r="AD11" s="17">
        <v>0.19800998049878701</v>
      </c>
      <c r="AE11" s="17">
        <v>0</v>
      </c>
    </row>
    <row r="12" spans="2:31" x14ac:dyDescent="0.35">
      <c r="B12" s="18" t="s">
        <v>136</v>
      </c>
      <c r="C12" s="17">
        <v>5.4333922344252099E-2</v>
      </c>
      <c r="D12" s="17">
        <v>7.1054759009135604E-2</v>
      </c>
      <c r="E12" s="17">
        <v>4.0993125148681697E-2</v>
      </c>
      <c r="F12" s="17"/>
      <c r="G12" s="17">
        <v>0.12053951514746</v>
      </c>
      <c r="H12" s="17">
        <v>2.09063526681093E-2</v>
      </c>
      <c r="I12" s="17">
        <v>3.7172715830768699E-2</v>
      </c>
      <c r="J12" s="17">
        <v>0</v>
      </c>
      <c r="K12" s="17">
        <v>3.8451500825412301E-2</v>
      </c>
      <c r="L12" s="17">
        <v>8.8397034426682494E-2</v>
      </c>
      <c r="M12" s="17"/>
      <c r="N12" s="17">
        <v>5.3569144761455398E-2</v>
      </c>
      <c r="O12" s="17">
        <v>3.8460715300410502E-2</v>
      </c>
      <c r="P12" s="17">
        <v>0</v>
      </c>
      <c r="Q12" s="17">
        <v>0.12215718183247699</v>
      </c>
      <c r="R12" s="17"/>
      <c r="S12" s="17">
        <v>7.7485407013776805E-2</v>
      </c>
      <c r="T12" s="17">
        <v>4.3298522384025102E-2</v>
      </c>
      <c r="U12" s="17">
        <v>2.0183635874169301E-2</v>
      </c>
      <c r="V12" s="17"/>
      <c r="W12" s="17">
        <v>6.4746601072593599E-2</v>
      </c>
      <c r="X12" s="17">
        <v>2.9320840227165901E-2</v>
      </c>
      <c r="Y12" s="17">
        <v>0</v>
      </c>
      <c r="Z12" s="17">
        <v>0</v>
      </c>
      <c r="AA12" s="17">
        <v>4.7793018868748899E-2</v>
      </c>
      <c r="AB12" s="17"/>
      <c r="AC12" s="17">
        <v>4.5243942854122698E-2</v>
      </c>
      <c r="AD12" s="17">
        <v>4.3744766110695298E-2</v>
      </c>
      <c r="AE12" s="17">
        <v>0</v>
      </c>
    </row>
    <row r="13" spans="2:31" x14ac:dyDescent="0.35">
      <c r="B13" s="18" t="s">
        <v>468</v>
      </c>
      <c r="C13" s="17">
        <v>5.5022386350951399E-2</v>
      </c>
      <c r="D13" s="17">
        <v>7.7184423615362194E-2</v>
      </c>
      <c r="E13" s="17">
        <v>3.7173264011145797E-2</v>
      </c>
      <c r="F13" s="17"/>
      <c r="G13" s="17">
        <v>1.6709422696735799E-2</v>
      </c>
      <c r="H13" s="17">
        <v>2.9365514087406799E-2</v>
      </c>
      <c r="I13" s="17">
        <v>5.2631578947368397E-2</v>
      </c>
      <c r="J13" s="17">
        <v>3.9894706425885898E-2</v>
      </c>
      <c r="K13" s="17">
        <v>5.8884936126889401E-2</v>
      </c>
      <c r="L13" s="17">
        <v>0.1</v>
      </c>
      <c r="M13" s="17"/>
      <c r="N13" s="17">
        <v>8.1131369721177599E-2</v>
      </c>
      <c r="O13" s="17">
        <v>3.0215085518233799E-2</v>
      </c>
      <c r="P13" s="17">
        <v>3.0463857430661798E-2</v>
      </c>
      <c r="Q13" s="17">
        <v>7.3785177561939905E-2</v>
      </c>
      <c r="R13" s="17"/>
      <c r="S13" s="17">
        <v>0.121646684110307</v>
      </c>
      <c r="T13" s="17">
        <v>3.33206395660205E-2</v>
      </c>
      <c r="U13" s="17">
        <v>2.0405312235295701E-2</v>
      </c>
      <c r="V13" s="17"/>
      <c r="W13" s="17">
        <v>0.11749683195742799</v>
      </c>
      <c r="X13" s="17">
        <v>2.37071039031366E-2</v>
      </c>
      <c r="Y13" s="17">
        <v>6.4436162287650103E-2</v>
      </c>
      <c r="Z13" s="17">
        <v>0</v>
      </c>
      <c r="AA13" s="17">
        <v>2.5636166318302501E-2</v>
      </c>
      <c r="AB13" s="17"/>
      <c r="AC13" s="17">
        <v>7.7385554864634304E-2</v>
      </c>
      <c r="AD13" s="17">
        <v>3.36252275654104E-2</v>
      </c>
      <c r="AE13" s="17">
        <v>0</v>
      </c>
    </row>
    <row r="14" spans="2:31" x14ac:dyDescent="0.35">
      <c r="B14" s="18" t="s">
        <v>96</v>
      </c>
      <c r="C14" s="17">
        <v>8.1994843964644099E-2</v>
      </c>
      <c r="D14" s="17">
        <v>3.6835411321320101E-2</v>
      </c>
      <c r="E14" s="17">
        <v>0.12027402668963</v>
      </c>
      <c r="F14" s="17"/>
      <c r="G14" s="17">
        <v>6.6837690786943293E-2</v>
      </c>
      <c r="H14" s="17">
        <v>0.12543811600865601</v>
      </c>
      <c r="I14" s="17">
        <v>0.14538475764696601</v>
      </c>
      <c r="J14" s="17">
        <v>7.9789412851771893E-2</v>
      </c>
      <c r="K14" s="17">
        <v>7.2333240635020807E-2</v>
      </c>
      <c r="L14" s="17">
        <v>2.79007413933294E-2</v>
      </c>
      <c r="M14" s="17"/>
      <c r="N14" s="17">
        <v>4.9096721967249499E-2</v>
      </c>
      <c r="O14" s="17">
        <v>0.108297379668297</v>
      </c>
      <c r="P14" s="17">
        <v>0.114361745422301</v>
      </c>
      <c r="Q14" s="17">
        <v>7.2183946990769396E-2</v>
      </c>
      <c r="R14" s="17"/>
      <c r="S14" s="17">
        <v>6.0073791859033998E-2</v>
      </c>
      <c r="T14" s="17">
        <v>7.5270823343509694E-2</v>
      </c>
      <c r="U14" s="17">
        <v>0.11117253811255</v>
      </c>
      <c r="V14" s="17"/>
      <c r="W14" s="17">
        <v>5.6118499292464402E-2</v>
      </c>
      <c r="X14" s="17">
        <v>7.3348889270617598E-2</v>
      </c>
      <c r="Y14" s="17">
        <v>0.249555868218511</v>
      </c>
      <c r="Z14" s="17">
        <v>0.64227313202138903</v>
      </c>
      <c r="AA14" s="17">
        <v>0.119141289630009</v>
      </c>
      <c r="AB14" s="17"/>
      <c r="AC14" s="17">
        <v>2.90204124470879E-2</v>
      </c>
      <c r="AD14" s="17">
        <v>7.0087076131897297E-2</v>
      </c>
      <c r="AE14" s="17">
        <v>0.24611886454544399</v>
      </c>
    </row>
    <row r="15" spans="2:31" x14ac:dyDescent="0.35">
      <c r="B15" s="18" t="s">
        <v>138</v>
      </c>
      <c r="C15" s="21">
        <v>0.60113532015444604</v>
      </c>
      <c r="D15" s="21">
        <v>0.60506199210183798</v>
      </c>
      <c r="E15" s="21">
        <v>0.59395611665118697</v>
      </c>
      <c r="F15" s="21"/>
      <c r="G15" s="21">
        <v>0.54845946763652897</v>
      </c>
      <c r="H15" s="21">
        <v>0.63166171163306195</v>
      </c>
      <c r="I15" s="21">
        <v>0.54802964218785299</v>
      </c>
      <c r="J15" s="21">
        <v>0.79064863613790004</v>
      </c>
      <c r="K15" s="21">
        <v>0.59048179542859602</v>
      </c>
      <c r="L15" s="21">
        <v>0.56049629303335302</v>
      </c>
      <c r="M15" s="21"/>
      <c r="N15" s="21">
        <v>0.60212137752357597</v>
      </c>
      <c r="O15" s="21">
        <v>0.61726691539519496</v>
      </c>
      <c r="P15" s="21">
        <v>0.64507555526873595</v>
      </c>
      <c r="Q15" s="21">
        <v>0.52206561087529102</v>
      </c>
      <c r="R15" s="21"/>
      <c r="S15" s="21">
        <v>0.57169969741064097</v>
      </c>
      <c r="T15" s="21">
        <v>0.652572156499866</v>
      </c>
      <c r="U15" s="21">
        <v>0.58732339947705103</v>
      </c>
      <c r="V15" s="21"/>
      <c r="W15" s="21">
        <v>0.567292850784338</v>
      </c>
      <c r="X15" s="21">
        <v>0.67266522179180699</v>
      </c>
      <c r="Y15" s="21">
        <v>0.62840552153731599</v>
      </c>
      <c r="Z15" s="21">
        <v>0.35772686797861097</v>
      </c>
      <c r="AA15" s="21">
        <v>0.58732049875938197</v>
      </c>
      <c r="AB15" s="21"/>
      <c r="AC15" s="21">
        <v>0.65144498708215504</v>
      </c>
      <c r="AD15" s="21">
        <v>0.65453294969320996</v>
      </c>
      <c r="AE15" s="21">
        <v>0.75388113545455604</v>
      </c>
    </row>
    <row r="16" spans="2:31" x14ac:dyDescent="0.35">
      <c r="B16" s="18" t="s">
        <v>139</v>
      </c>
      <c r="C16" s="21">
        <v>0.10935630869520301</v>
      </c>
      <c r="D16" s="21">
        <v>0.14823918262449801</v>
      </c>
      <c r="E16" s="21">
        <v>7.8166389159827501E-2</v>
      </c>
      <c r="F16" s="21"/>
      <c r="G16" s="21">
        <v>0.13724893784419601</v>
      </c>
      <c r="H16" s="21">
        <v>5.0271866755516099E-2</v>
      </c>
      <c r="I16" s="21">
        <v>8.98042947781372E-2</v>
      </c>
      <c r="J16" s="21">
        <v>3.9894706425885898E-2</v>
      </c>
      <c r="K16" s="21">
        <v>9.7336436952301694E-2</v>
      </c>
      <c r="L16" s="21">
        <v>0.18839703442668199</v>
      </c>
      <c r="M16" s="21"/>
      <c r="N16" s="21">
        <v>0.13470051448263301</v>
      </c>
      <c r="O16" s="21">
        <v>6.8675800818644397E-2</v>
      </c>
      <c r="P16" s="21">
        <v>3.0463857430661798E-2</v>
      </c>
      <c r="Q16" s="21">
        <v>0.19594235939441701</v>
      </c>
      <c r="R16" s="21"/>
      <c r="S16" s="21">
        <v>0.199132091124083</v>
      </c>
      <c r="T16" s="21">
        <v>7.6619161950045603E-2</v>
      </c>
      <c r="U16" s="21">
        <v>4.0588948109464999E-2</v>
      </c>
      <c r="V16" s="21"/>
      <c r="W16" s="21">
        <v>0.182243433030021</v>
      </c>
      <c r="X16" s="21">
        <v>5.3027944130302401E-2</v>
      </c>
      <c r="Y16" s="21">
        <v>6.4436162287650103E-2</v>
      </c>
      <c r="Z16" s="21">
        <v>0</v>
      </c>
      <c r="AA16" s="21">
        <v>7.3429185187051493E-2</v>
      </c>
      <c r="AB16" s="21"/>
      <c r="AC16" s="21">
        <v>0.122629497718757</v>
      </c>
      <c r="AD16" s="21">
        <v>7.7369993676105697E-2</v>
      </c>
      <c r="AE16" s="21">
        <v>0</v>
      </c>
    </row>
    <row r="17" spans="2:31" x14ac:dyDescent="0.35">
      <c r="B17" s="18" t="s">
        <v>113</v>
      </c>
      <c r="C17" s="22">
        <v>0.49177901145924302</v>
      </c>
      <c r="D17" s="22">
        <v>0.45682280947734</v>
      </c>
      <c r="E17" s="22">
        <v>0.51578972749135898</v>
      </c>
      <c r="F17" s="22"/>
      <c r="G17" s="22">
        <v>0.41121052979233302</v>
      </c>
      <c r="H17" s="22">
        <v>0.58138984487754597</v>
      </c>
      <c r="I17" s="22">
        <v>0.45822534740971599</v>
      </c>
      <c r="J17" s="22">
        <v>0.75075392971201405</v>
      </c>
      <c r="K17" s="22">
        <v>0.49314535847629398</v>
      </c>
      <c r="L17" s="22">
        <v>0.37209925860667098</v>
      </c>
      <c r="M17" s="22"/>
      <c r="N17" s="22">
        <v>0.46742086304094299</v>
      </c>
      <c r="O17" s="22">
        <v>0.54859111457655096</v>
      </c>
      <c r="P17" s="22">
        <v>0.61461169783807401</v>
      </c>
      <c r="Q17" s="22">
        <v>0.32612325148087401</v>
      </c>
      <c r="R17" s="22"/>
      <c r="S17" s="22">
        <v>0.372567606286558</v>
      </c>
      <c r="T17" s="22">
        <v>0.57595299454981996</v>
      </c>
      <c r="U17" s="22">
        <v>0.54673445136758603</v>
      </c>
      <c r="V17" s="22"/>
      <c r="W17" s="22">
        <v>0.385049417754317</v>
      </c>
      <c r="X17" s="22">
        <v>0.619637277661504</v>
      </c>
      <c r="Y17" s="22">
        <v>0.56396935924966596</v>
      </c>
      <c r="Z17" s="22">
        <v>0.35772686797861097</v>
      </c>
      <c r="AA17" s="22">
        <v>0.51389131357233098</v>
      </c>
      <c r="AB17" s="22"/>
      <c r="AC17" s="22">
        <v>0.52881548936339795</v>
      </c>
      <c r="AD17" s="22">
        <v>0.57716295601710499</v>
      </c>
      <c r="AE17" s="22">
        <v>0.75388113545455604</v>
      </c>
    </row>
    <row r="18" spans="2:31" x14ac:dyDescent="0.35">
      <c r="B18" s="16" t="s">
        <v>470</v>
      </c>
    </row>
    <row r="19" spans="2:31" x14ac:dyDescent="0.35">
      <c r="B19" t="s">
        <v>61</v>
      </c>
    </row>
    <row r="20" spans="2:31" x14ac:dyDescent="0.35">
      <c r="B20" t="s">
        <v>62</v>
      </c>
    </row>
    <row r="22" spans="2:31" x14ac:dyDescent="0.35">
      <c r="B22"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E18"/>
  <sheetViews>
    <sheetView showGridLines="0" workbookViewId="0">
      <pane xSplit="2" topLeftCell="C1" activePane="topRight" state="frozen"/>
      <selection pane="topRight" activeCell="B14" sqref="B14"/>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477</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330</v>
      </c>
      <c r="D7" s="10">
        <v>139</v>
      </c>
      <c r="E7" s="10">
        <v>190</v>
      </c>
      <c r="F7" s="10"/>
      <c r="G7" s="10">
        <v>53</v>
      </c>
      <c r="H7" s="10">
        <v>39</v>
      </c>
      <c r="I7" s="10">
        <v>55</v>
      </c>
      <c r="J7" s="10">
        <v>54</v>
      </c>
      <c r="K7" s="10">
        <v>78</v>
      </c>
      <c r="L7" s="10">
        <v>51</v>
      </c>
      <c r="M7" s="10"/>
      <c r="N7" s="10">
        <v>124</v>
      </c>
      <c r="O7" s="10">
        <v>84</v>
      </c>
      <c r="P7" s="10">
        <v>50</v>
      </c>
      <c r="Q7" s="10">
        <v>67</v>
      </c>
      <c r="R7" s="10"/>
      <c r="S7" s="10">
        <v>116</v>
      </c>
      <c r="T7" s="10">
        <v>121</v>
      </c>
      <c r="U7" s="10">
        <v>53</v>
      </c>
      <c r="V7" s="10"/>
      <c r="W7" s="10">
        <v>119</v>
      </c>
      <c r="X7" s="10">
        <v>72</v>
      </c>
      <c r="Y7" s="10">
        <v>23</v>
      </c>
      <c r="Z7" s="10">
        <v>4</v>
      </c>
      <c r="AA7" s="10">
        <v>49</v>
      </c>
      <c r="AB7" s="10"/>
      <c r="AC7" s="10">
        <v>75</v>
      </c>
      <c r="AD7" s="10">
        <v>87</v>
      </c>
      <c r="AE7" s="10">
        <v>22</v>
      </c>
    </row>
    <row r="8" spans="2:31" ht="30" customHeight="1" x14ac:dyDescent="0.35">
      <c r="B8" s="11" t="s">
        <v>18</v>
      </c>
      <c r="C8" s="11">
        <v>329</v>
      </c>
      <c r="D8" s="11">
        <v>166</v>
      </c>
      <c r="E8" s="11">
        <v>162</v>
      </c>
      <c r="F8" s="11"/>
      <c r="G8" s="11">
        <v>47</v>
      </c>
      <c r="H8" s="11">
        <v>41</v>
      </c>
      <c r="I8" s="11">
        <v>61</v>
      </c>
      <c r="J8" s="11">
        <v>48</v>
      </c>
      <c r="K8" s="11">
        <v>71</v>
      </c>
      <c r="L8" s="11">
        <v>61</v>
      </c>
      <c r="M8" s="11"/>
      <c r="N8" s="11">
        <v>130</v>
      </c>
      <c r="O8" s="11">
        <v>82</v>
      </c>
      <c r="P8" s="11">
        <v>48</v>
      </c>
      <c r="Q8" s="11">
        <v>65</v>
      </c>
      <c r="R8" s="11"/>
      <c r="S8" s="11">
        <v>118</v>
      </c>
      <c r="T8" s="11">
        <v>126</v>
      </c>
      <c r="U8" s="11">
        <v>51</v>
      </c>
      <c r="V8" s="11"/>
      <c r="W8" s="11">
        <v>124</v>
      </c>
      <c r="X8" s="11">
        <v>70</v>
      </c>
      <c r="Y8" s="11">
        <v>25</v>
      </c>
      <c r="Z8" s="11">
        <v>4</v>
      </c>
      <c r="AA8" s="11">
        <v>47</v>
      </c>
      <c r="AB8" s="11"/>
      <c r="AC8" s="11">
        <v>79</v>
      </c>
      <c r="AD8" s="11">
        <v>84</v>
      </c>
      <c r="AE8" s="11">
        <v>22</v>
      </c>
    </row>
    <row r="9" spans="2:31" ht="72.5" x14ac:dyDescent="0.35">
      <c r="B9" s="18" t="s">
        <v>473</v>
      </c>
      <c r="C9" s="17">
        <v>9.1300209635255397E-2</v>
      </c>
      <c r="D9" s="17">
        <v>0.10719307331384299</v>
      </c>
      <c r="E9" s="17">
        <v>7.5704944220348999E-2</v>
      </c>
      <c r="F9" s="17"/>
      <c r="G9" s="17">
        <v>0.12195873949630801</v>
      </c>
      <c r="H9" s="17">
        <v>0.19180802066876801</v>
      </c>
      <c r="I9" s="17">
        <v>0.112179757659658</v>
      </c>
      <c r="J9" s="17">
        <v>5.3101348082069802E-2</v>
      </c>
      <c r="K9" s="17">
        <v>9.9669952735705003E-2</v>
      </c>
      <c r="L9" s="17">
        <v>0</v>
      </c>
      <c r="M9" s="17"/>
      <c r="N9" s="17">
        <v>9.941131532038E-2</v>
      </c>
      <c r="O9" s="17">
        <v>0.10066796221748101</v>
      </c>
      <c r="P9" s="17">
        <v>9.3080518436186505E-2</v>
      </c>
      <c r="Q9" s="17">
        <v>6.8329052948658597E-2</v>
      </c>
      <c r="R9" s="17"/>
      <c r="S9" s="17">
        <v>8.1238354480938996E-2</v>
      </c>
      <c r="T9" s="17">
        <v>0.133232826252218</v>
      </c>
      <c r="U9" s="17">
        <v>0</v>
      </c>
      <c r="V9" s="17"/>
      <c r="W9" s="17">
        <v>0.117522511765954</v>
      </c>
      <c r="X9" s="17">
        <v>0.13269447343854701</v>
      </c>
      <c r="Y9" s="17">
        <v>4.7048492602028903E-2</v>
      </c>
      <c r="Z9" s="17">
        <v>0</v>
      </c>
      <c r="AA9" s="17">
        <v>0</v>
      </c>
      <c r="AB9" s="17"/>
      <c r="AC9" s="17">
        <v>0.15513987029614701</v>
      </c>
      <c r="AD9" s="17">
        <v>0.138492591982355</v>
      </c>
      <c r="AE9" s="17">
        <v>4.81259030553466E-2</v>
      </c>
    </row>
    <row r="10" spans="2:31" ht="58" x14ac:dyDescent="0.35">
      <c r="B10" s="18" t="s">
        <v>474</v>
      </c>
      <c r="C10" s="17">
        <v>0.29258080569218597</v>
      </c>
      <c r="D10" s="17">
        <v>0.32286236733221302</v>
      </c>
      <c r="E10" s="17">
        <v>0.26369231099012203</v>
      </c>
      <c r="F10" s="17"/>
      <c r="G10" s="17">
        <v>0.39786726365555802</v>
      </c>
      <c r="H10" s="17">
        <v>0.22460837634122899</v>
      </c>
      <c r="I10" s="17">
        <v>0.47982018425551098</v>
      </c>
      <c r="J10" s="17">
        <v>0.26586715058833299</v>
      </c>
      <c r="K10" s="17">
        <v>0.167379609864995</v>
      </c>
      <c r="L10" s="17">
        <v>0.23529411764705899</v>
      </c>
      <c r="M10" s="17"/>
      <c r="N10" s="17">
        <v>0.34632512778249602</v>
      </c>
      <c r="O10" s="17">
        <v>0.27962118908705402</v>
      </c>
      <c r="P10" s="17">
        <v>0.27582739955269397</v>
      </c>
      <c r="Q10" s="17">
        <v>0.234294556945772</v>
      </c>
      <c r="R10" s="17"/>
      <c r="S10" s="17">
        <v>0.21792971135324099</v>
      </c>
      <c r="T10" s="17">
        <v>0.33120145312228799</v>
      </c>
      <c r="U10" s="17">
        <v>0.36217318098714502</v>
      </c>
      <c r="V10" s="17"/>
      <c r="W10" s="17">
        <v>0.26443995427064798</v>
      </c>
      <c r="X10" s="17">
        <v>0.26751056431818998</v>
      </c>
      <c r="Y10" s="17">
        <v>0.42851302834962102</v>
      </c>
      <c r="Z10" s="17">
        <v>0.273545705876861</v>
      </c>
      <c r="AA10" s="17">
        <v>0.28723330490320398</v>
      </c>
      <c r="AB10" s="17"/>
      <c r="AC10" s="17">
        <v>0.35661214485449999</v>
      </c>
      <c r="AD10" s="17">
        <v>0.235391213802077</v>
      </c>
      <c r="AE10" s="17">
        <v>0.29664897711187999</v>
      </c>
    </row>
    <row r="11" spans="2:31" ht="58" x14ac:dyDescent="0.35">
      <c r="B11" s="18" t="s">
        <v>475</v>
      </c>
      <c r="C11" s="17">
        <v>0.39189669342311101</v>
      </c>
      <c r="D11" s="17">
        <v>0.35478330676101799</v>
      </c>
      <c r="E11" s="17">
        <v>0.42556520325736802</v>
      </c>
      <c r="F11" s="17"/>
      <c r="G11" s="17">
        <v>0.265244842437038</v>
      </c>
      <c r="H11" s="17">
        <v>0.466824910925771</v>
      </c>
      <c r="I11" s="17">
        <v>0.30211239936151302</v>
      </c>
      <c r="J11" s="17">
        <v>0.41849996543902301</v>
      </c>
      <c r="K11" s="17">
        <v>0.39189687720272798</v>
      </c>
      <c r="L11" s="17">
        <v>0.507721157062479</v>
      </c>
      <c r="M11" s="17"/>
      <c r="N11" s="17">
        <v>0.33526810970776699</v>
      </c>
      <c r="O11" s="17">
        <v>0.40178344214036199</v>
      </c>
      <c r="P11" s="17">
        <v>0.45626460963285997</v>
      </c>
      <c r="Q11" s="17">
        <v>0.44039587505480698</v>
      </c>
      <c r="R11" s="17"/>
      <c r="S11" s="17">
        <v>0.39286701895806198</v>
      </c>
      <c r="T11" s="17">
        <v>0.40993539642424498</v>
      </c>
      <c r="U11" s="17">
        <v>0.42445607643773797</v>
      </c>
      <c r="V11" s="17"/>
      <c r="W11" s="17">
        <v>0.34344821646703499</v>
      </c>
      <c r="X11" s="17">
        <v>0.382378800846505</v>
      </c>
      <c r="Y11" s="17">
        <v>0.52443847904834995</v>
      </c>
      <c r="Z11" s="17">
        <v>0.19474690553301199</v>
      </c>
      <c r="AA11" s="17">
        <v>0.52831901926104297</v>
      </c>
      <c r="AB11" s="17"/>
      <c r="AC11" s="17">
        <v>0.26004787480562103</v>
      </c>
      <c r="AD11" s="17">
        <v>0.41216228179929099</v>
      </c>
      <c r="AE11" s="17">
        <v>0.494778745084895</v>
      </c>
    </row>
    <row r="12" spans="2:31" ht="58" x14ac:dyDescent="0.35">
      <c r="B12" s="18" t="s">
        <v>476</v>
      </c>
      <c r="C12" s="17">
        <v>0.14303020680730799</v>
      </c>
      <c r="D12" s="17">
        <v>0.16099885542018799</v>
      </c>
      <c r="E12" s="17">
        <v>0.125675214840102</v>
      </c>
      <c r="F12" s="17"/>
      <c r="G12" s="17">
        <v>5.3732288602774E-2</v>
      </c>
      <c r="H12" s="17">
        <v>7.0055215238539498E-2</v>
      </c>
      <c r="I12" s="17">
        <v>3.7393252553219403E-2</v>
      </c>
      <c r="J12" s="17">
        <v>0.143707201291364</v>
      </c>
      <c r="K12" s="17">
        <v>0.26906624387730899</v>
      </c>
      <c r="L12" s="17">
        <v>0.21985180352210201</v>
      </c>
      <c r="M12" s="17"/>
      <c r="N12" s="17">
        <v>0.144302166376549</v>
      </c>
      <c r="O12" s="17">
        <v>0.14336172202540901</v>
      </c>
      <c r="P12" s="17">
        <v>0.13744708236345199</v>
      </c>
      <c r="Q12" s="17">
        <v>0.14242734527841999</v>
      </c>
      <c r="R12" s="17"/>
      <c r="S12" s="17">
        <v>0.25890058958041801</v>
      </c>
      <c r="T12" s="17">
        <v>5.79718633836998E-2</v>
      </c>
      <c r="U12" s="17">
        <v>9.9645212849184206E-2</v>
      </c>
      <c r="V12" s="17"/>
      <c r="W12" s="17">
        <v>0.22488679532438199</v>
      </c>
      <c r="X12" s="17">
        <v>0.12661214420899999</v>
      </c>
      <c r="Y12" s="17">
        <v>0</v>
      </c>
      <c r="Z12" s="17">
        <v>0.30917629729992802</v>
      </c>
      <c r="AA12" s="17">
        <v>6.8054737362802903E-2</v>
      </c>
      <c r="AB12" s="17"/>
      <c r="AC12" s="17">
        <v>0.179161013810965</v>
      </c>
      <c r="AD12" s="17">
        <v>9.79670193705037E-2</v>
      </c>
      <c r="AE12" s="17">
        <v>0.116650983103429</v>
      </c>
    </row>
    <row r="13" spans="2:31" x14ac:dyDescent="0.35">
      <c r="B13" s="18" t="s">
        <v>96</v>
      </c>
      <c r="C13" s="19">
        <v>8.1192084442139198E-2</v>
      </c>
      <c r="D13" s="19">
        <v>5.4162397172737103E-2</v>
      </c>
      <c r="E13" s="19">
        <v>0.109362326692059</v>
      </c>
      <c r="F13" s="19"/>
      <c r="G13" s="19">
        <v>0.16119686580832199</v>
      </c>
      <c r="H13" s="19">
        <v>4.6703476825693001E-2</v>
      </c>
      <c r="I13" s="19">
        <v>6.8494406170098096E-2</v>
      </c>
      <c r="J13" s="19">
        <v>0.11882433459920901</v>
      </c>
      <c r="K13" s="19">
        <v>7.1987316319262695E-2</v>
      </c>
      <c r="L13" s="19">
        <v>3.7132921768360902E-2</v>
      </c>
      <c r="M13" s="19"/>
      <c r="N13" s="19">
        <v>7.4693280812807294E-2</v>
      </c>
      <c r="O13" s="19">
        <v>7.4565684529693796E-2</v>
      </c>
      <c r="P13" s="19">
        <v>3.7380390014807398E-2</v>
      </c>
      <c r="Q13" s="19">
        <v>0.11455316977234099</v>
      </c>
      <c r="R13" s="19"/>
      <c r="S13" s="19">
        <v>4.9064325627340401E-2</v>
      </c>
      <c r="T13" s="19">
        <v>6.7658460817548297E-2</v>
      </c>
      <c r="U13" s="19">
        <v>0.113725529725933</v>
      </c>
      <c r="V13" s="19"/>
      <c r="W13" s="19">
        <v>4.9702522171981803E-2</v>
      </c>
      <c r="X13" s="19">
        <v>9.0804017187758795E-2</v>
      </c>
      <c r="Y13" s="19">
        <v>0</v>
      </c>
      <c r="Z13" s="19">
        <v>0.22253109129019899</v>
      </c>
      <c r="AA13" s="19">
        <v>0.11639293847295</v>
      </c>
      <c r="AB13" s="19"/>
      <c r="AC13" s="19">
        <v>4.9039096232766498E-2</v>
      </c>
      <c r="AD13" s="19">
        <v>0.115986893045774</v>
      </c>
      <c r="AE13" s="19">
        <v>4.3795391644449497E-2</v>
      </c>
    </row>
    <row r="14" spans="2:31" x14ac:dyDescent="0.35">
      <c r="B14" t="s">
        <v>470</v>
      </c>
    </row>
    <row r="15" spans="2:31" x14ac:dyDescent="0.35">
      <c r="B15" t="s">
        <v>61</v>
      </c>
    </row>
    <row r="16" spans="2:31" x14ac:dyDescent="0.35">
      <c r="B16" t="s">
        <v>62</v>
      </c>
    </row>
    <row r="18" spans="2:2" x14ac:dyDescent="0.35">
      <c r="B18"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E18"/>
  <sheetViews>
    <sheetView showGridLines="0" workbookViewId="0">
      <pane xSplit="2" topLeftCell="C1" activePane="topRight" state="frozen"/>
      <selection pane="topRight" activeCell="B14" sqref="B14"/>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478</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330</v>
      </c>
      <c r="D7" s="10">
        <v>143</v>
      </c>
      <c r="E7" s="10">
        <v>187</v>
      </c>
      <c r="F7" s="10"/>
      <c r="G7" s="10">
        <v>48</v>
      </c>
      <c r="H7" s="10">
        <v>46</v>
      </c>
      <c r="I7" s="10">
        <v>60</v>
      </c>
      <c r="J7" s="10">
        <v>44</v>
      </c>
      <c r="K7" s="10">
        <v>72</v>
      </c>
      <c r="L7" s="10">
        <v>60</v>
      </c>
      <c r="M7" s="10"/>
      <c r="N7" s="10">
        <v>104</v>
      </c>
      <c r="O7" s="10">
        <v>86</v>
      </c>
      <c r="P7" s="10">
        <v>58</v>
      </c>
      <c r="Q7" s="10">
        <v>79</v>
      </c>
      <c r="R7" s="10"/>
      <c r="S7" s="10">
        <v>114</v>
      </c>
      <c r="T7" s="10">
        <v>141</v>
      </c>
      <c r="U7" s="10">
        <v>42</v>
      </c>
      <c r="V7" s="10"/>
      <c r="W7" s="10">
        <v>118</v>
      </c>
      <c r="X7" s="10">
        <v>81</v>
      </c>
      <c r="Y7" s="10">
        <v>21</v>
      </c>
      <c r="Z7" s="10">
        <v>4</v>
      </c>
      <c r="AA7" s="10">
        <v>44</v>
      </c>
      <c r="AB7" s="10"/>
      <c r="AC7" s="10">
        <v>58</v>
      </c>
      <c r="AD7" s="10">
        <v>123</v>
      </c>
      <c r="AE7" s="10">
        <v>17</v>
      </c>
    </row>
    <row r="8" spans="2:31" ht="30" customHeight="1" x14ac:dyDescent="0.35">
      <c r="B8" s="11" t="s">
        <v>18</v>
      </c>
      <c r="C8" s="11">
        <v>334</v>
      </c>
      <c r="D8" s="11">
        <v>172</v>
      </c>
      <c r="E8" s="11">
        <v>163</v>
      </c>
      <c r="F8" s="11"/>
      <c r="G8" s="11">
        <v>45</v>
      </c>
      <c r="H8" s="11">
        <v>49</v>
      </c>
      <c r="I8" s="11">
        <v>64</v>
      </c>
      <c r="J8" s="11">
        <v>38</v>
      </c>
      <c r="K8" s="11">
        <v>67</v>
      </c>
      <c r="L8" s="11">
        <v>71</v>
      </c>
      <c r="M8" s="11"/>
      <c r="N8" s="11">
        <v>107</v>
      </c>
      <c r="O8" s="11">
        <v>85</v>
      </c>
      <c r="P8" s="11">
        <v>60</v>
      </c>
      <c r="Q8" s="11">
        <v>79</v>
      </c>
      <c r="R8" s="11"/>
      <c r="S8" s="11">
        <v>118</v>
      </c>
      <c r="T8" s="11">
        <v>146</v>
      </c>
      <c r="U8" s="11">
        <v>41</v>
      </c>
      <c r="V8" s="11"/>
      <c r="W8" s="11">
        <v>125</v>
      </c>
      <c r="X8" s="11">
        <v>81</v>
      </c>
      <c r="Y8" s="11">
        <v>21</v>
      </c>
      <c r="Z8" s="11">
        <v>4</v>
      </c>
      <c r="AA8" s="11">
        <v>43</v>
      </c>
      <c r="AB8" s="11"/>
      <c r="AC8" s="11">
        <v>61</v>
      </c>
      <c r="AD8" s="11">
        <v>125</v>
      </c>
      <c r="AE8" s="11">
        <v>18</v>
      </c>
    </row>
    <row r="9" spans="2:31" ht="72.5" x14ac:dyDescent="0.35">
      <c r="B9" s="18" t="s">
        <v>473</v>
      </c>
      <c r="C9" s="17">
        <v>9.9329648169588294E-2</v>
      </c>
      <c r="D9" s="17">
        <v>0.108822843611228</v>
      </c>
      <c r="E9" s="17">
        <v>8.9296344302678798E-2</v>
      </c>
      <c r="F9" s="17"/>
      <c r="G9" s="17">
        <v>0.13442476066114301</v>
      </c>
      <c r="H9" s="17">
        <v>0.120272922966284</v>
      </c>
      <c r="I9" s="17">
        <v>0.17551551041841901</v>
      </c>
      <c r="J9" s="17">
        <v>4.7261975486477897E-2</v>
      </c>
      <c r="K9" s="17">
        <v>4.2803319405301299E-2</v>
      </c>
      <c r="L9" s="17">
        <v>7.4539835498290102E-2</v>
      </c>
      <c r="M9" s="17"/>
      <c r="N9" s="17">
        <v>0.106987412690506</v>
      </c>
      <c r="O9" s="17">
        <v>0.10782148827667799</v>
      </c>
      <c r="P9" s="17">
        <v>0.11648266651320099</v>
      </c>
      <c r="Q9" s="17">
        <v>7.1618322379479502E-2</v>
      </c>
      <c r="R9" s="17"/>
      <c r="S9" s="17">
        <v>9.1941605416354599E-2</v>
      </c>
      <c r="T9" s="17">
        <v>8.6342936392041506E-2</v>
      </c>
      <c r="U9" s="17">
        <v>0.15060621573758901</v>
      </c>
      <c r="V9" s="17"/>
      <c r="W9" s="17">
        <v>8.1192502790360499E-2</v>
      </c>
      <c r="X9" s="17">
        <v>0.12243353296201701</v>
      </c>
      <c r="Y9" s="17">
        <v>0.18026071832347301</v>
      </c>
      <c r="Z9" s="17">
        <v>0.21851638292364201</v>
      </c>
      <c r="AA9" s="17">
        <v>0.109938256417891</v>
      </c>
      <c r="AB9" s="17"/>
      <c r="AC9" s="17">
        <v>8.8456188896527801E-2</v>
      </c>
      <c r="AD9" s="17">
        <v>9.3996809491763297E-2</v>
      </c>
      <c r="AE9" s="17">
        <v>0.29602580766450598</v>
      </c>
    </row>
    <row r="10" spans="2:31" ht="58" x14ac:dyDescent="0.35">
      <c r="B10" s="18" t="s">
        <v>474</v>
      </c>
      <c r="C10" s="17">
        <v>0.32609664369394298</v>
      </c>
      <c r="D10" s="17">
        <v>0.35361253751953398</v>
      </c>
      <c r="E10" s="17">
        <v>0.29701525317386301</v>
      </c>
      <c r="F10" s="17"/>
      <c r="G10" s="17">
        <v>0.38819466492560001</v>
      </c>
      <c r="H10" s="17">
        <v>0.488476108499662</v>
      </c>
      <c r="I10" s="17">
        <v>0.30962193589527898</v>
      </c>
      <c r="J10" s="17">
        <v>0.37809580389182301</v>
      </c>
      <c r="K10" s="17">
        <v>0.288386536671701</v>
      </c>
      <c r="L10" s="17">
        <v>0.196779158205245</v>
      </c>
      <c r="M10" s="17"/>
      <c r="N10" s="17">
        <v>0.31685565757989198</v>
      </c>
      <c r="O10" s="17">
        <v>0.298459142763772</v>
      </c>
      <c r="P10" s="17">
        <v>0.37622895424188002</v>
      </c>
      <c r="Q10" s="17">
        <v>0.333311292152767</v>
      </c>
      <c r="R10" s="17"/>
      <c r="S10" s="17">
        <v>0.27848008037595601</v>
      </c>
      <c r="T10" s="17">
        <v>0.348230986181855</v>
      </c>
      <c r="U10" s="17">
        <v>0.35126743472137401</v>
      </c>
      <c r="V10" s="17"/>
      <c r="W10" s="17">
        <v>0.31847788756866302</v>
      </c>
      <c r="X10" s="17">
        <v>0.36652608964619199</v>
      </c>
      <c r="Y10" s="17">
        <v>0.27572781436949201</v>
      </c>
      <c r="Z10" s="17">
        <v>0.17095237728691001</v>
      </c>
      <c r="AA10" s="17">
        <v>0.36972913769358201</v>
      </c>
      <c r="AB10" s="17"/>
      <c r="AC10" s="17">
        <v>0.37329772835831199</v>
      </c>
      <c r="AD10" s="17">
        <v>0.37521282361899799</v>
      </c>
      <c r="AE10" s="17">
        <v>9.5190186586232101E-2</v>
      </c>
    </row>
    <row r="11" spans="2:31" ht="58" x14ac:dyDescent="0.35">
      <c r="B11" s="18" t="s">
        <v>475</v>
      </c>
      <c r="C11" s="17">
        <v>0.43722834765609397</v>
      </c>
      <c r="D11" s="17">
        <v>0.43027688312769402</v>
      </c>
      <c r="E11" s="17">
        <v>0.44457531068474498</v>
      </c>
      <c r="F11" s="17"/>
      <c r="G11" s="17">
        <v>0.37666965332234298</v>
      </c>
      <c r="H11" s="17">
        <v>0.28664141193391901</v>
      </c>
      <c r="I11" s="17">
        <v>0.37792099439223897</v>
      </c>
      <c r="J11" s="17">
        <v>0.37014311175132097</v>
      </c>
      <c r="K11" s="17">
        <v>0.51578331011994705</v>
      </c>
      <c r="L11" s="17">
        <v>0.59570554427365996</v>
      </c>
      <c r="M11" s="17"/>
      <c r="N11" s="17">
        <v>0.43796653556826498</v>
      </c>
      <c r="O11" s="17">
        <v>0.51774971804272596</v>
      </c>
      <c r="P11" s="17">
        <v>0.35949051602875098</v>
      </c>
      <c r="Q11" s="17">
        <v>0.41158374793181302</v>
      </c>
      <c r="R11" s="17"/>
      <c r="S11" s="17">
        <v>0.50668138904544602</v>
      </c>
      <c r="T11" s="17">
        <v>0.42286185010171601</v>
      </c>
      <c r="U11" s="17">
        <v>0.391235888383974</v>
      </c>
      <c r="V11" s="17"/>
      <c r="W11" s="17">
        <v>0.45144957251268703</v>
      </c>
      <c r="X11" s="17">
        <v>0.42915180012828302</v>
      </c>
      <c r="Y11" s="17">
        <v>0.41982021163287903</v>
      </c>
      <c r="Z11" s="17">
        <v>0.61053123978944801</v>
      </c>
      <c r="AA11" s="17">
        <v>0.35170762006985101</v>
      </c>
      <c r="AB11" s="17"/>
      <c r="AC11" s="17">
        <v>0.42284069547341202</v>
      </c>
      <c r="AD11" s="17">
        <v>0.40815001041167898</v>
      </c>
      <c r="AE11" s="17">
        <v>0.46930372310846102</v>
      </c>
    </row>
    <row r="12" spans="2:31" ht="58" x14ac:dyDescent="0.35">
      <c r="B12" s="18" t="s">
        <v>476</v>
      </c>
      <c r="C12" s="17">
        <v>7.3928173396776903E-2</v>
      </c>
      <c r="D12" s="17">
        <v>5.1033097731398303E-2</v>
      </c>
      <c r="E12" s="17">
        <v>9.8125847680300804E-2</v>
      </c>
      <c r="F12" s="17"/>
      <c r="G12" s="17">
        <v>3.72684450248E-2</v>
      </c>
      <c r="H12" s="17">
        <v>0</v>
      </c>
      <c r="I12" s="17">
        <v>8.6340188300608106E-2</v>
      </c>
      <c r="J12" s="17">
        <v>0.137582491710913</v>
      </c>
      <c r="K12" s="17">
        <v>0.11022351439774999</v>
      </c>
      <c r="L12" s="17">
        <v>6.9171765840364996E-2</v>
      </c>
      <c r="M12" s="17"/>
      <c r="N12" s="17">
        <v>7.9232695601233499E-2</v>
      </c>
      <c r="O12" s="17">
        <v>6.4711569174901798E-2</v>
      </c>
      <c r="P12" s="17">
        <v>7.2896275834723107E-2</v>
      </c>
      <c r="Q12" s="17">
        <v>8.0769079977201105E-2</v>
      </c>
      <c r="R12" s="17"/>
      <c r="S12" s="17">
        <v>7.3753686389353701E-2</v>
      </c>
      <c r="T12" s="17">
        <v>9.4107224480976401E-2</v>
      </c>
      <c r="U12" s="17">
        <v>1.8363526705386699E-2</v>
      </c>
      <c r="V12" s="17"/>
      <c r="W12" s="17">
        <v>9.0846556599438397E-2</v>
      </c>
      <c r="X12" s="17">
        <v>5.3528758639442099E-2</v>
      </c>
      <c r="Y12" s="17">
        <v>0.124191255674156</v>
      </c>
      <c r="Z12" s="17">
        <v>0</v>
      </c>
      <c r="AA12" s="17">
        <v>5.8927072143874999E-2</v>
      </c>
      <c r="AB12" s="17"/>
      <c r="AC12" s="17">
        <v>4.63301721945555E-2</v>
      </c>
      <c r="AD12" s="17">
        <v>6.2389745501402201E-2</v>
      </c>
      <c r="AE12" s="17">
        <v>0.13948028264080101</v>
      </c>
    </row>
    <row r="13" spans="2:31" x14ac:dyDescent="0.35">
      <c r="B13" s="18" t="s">
        <v>96</v>
      </c>
      <c r="C13" s="19">
        <v>6.3417187083597198E-2</v>
      </c>
      <c r="D13" s="19">
        <v>5.6254638010145297E-2</v>
      </c>
      <c r="E13" s="19">
        <v>7.0987244158413093E-2</v>
      </c>
      <c r="F13" s="19"/>
      <c r="G13" s="19">
        <v>6.3442476066114306E-2</v>
      </c>
      <c r="H13" s="19">
        <v>0.104609556600135</v>
      </c>
      <c r="I13" s="19">
        <v>5.0601370993454901E-2</v>
      </c>
      <c r="J13" s="19">
        <v>6.6916617159465494E-2</v>
      </c>
      <c r="K13" s="19">
        <v>4.2803319405301299E-2</v>
      </c>
      <c r="L13" s="19">
        <v>6.3803696182440001E-2</v>
      </c>
      <c r="M13" s="19"/>
      <c r="N13" s="19">
        <v>5.8957698560103203E-2</v>
      </c>
      <c r="O13" s="19">
        <v>1.1258081741922501E-2</v>
      </c>
      <c r="P13" s="19">
        <v>7.4901587381444701E-2</v>
      </c>
      <c r="Q13" s="19">
        <v>0.102717557558739</v>
      </c>
      <c r="R13" s="19"/>
      <c r="S13" s="19">
        <v>4.9143238772889501E-2</v>
      </c>
      <c r="T13" s="19">
        <v>4.8457002843411097E-2</v>
      </c>
      <c r="U13" s="19">
        <v>8.8526934451676198E-2</v>
      </c>
      <c r="V13" s="19"/>
      <c r="W13" s="19">
        <v>5.8033480528851197E-2</v>
      </c>
      <c r="X13" s="19">
        <v>2.8359818624066401E-2</v>
      </c>
      <c r="Y13" s="19">
        <v>0</v>
      </c>
      <c r="Z13" s="19">
        <v>0</v>
      </c>
      <c r="AA13" s="19">
        <v>0.1096979136748</v>
      </c>
      <c r="AB13" s="19"/>
      <c r="AC13" s="19">
        <v>6.9075215077192997E-2</v>
      </c>
      <c r="AD13" s="19">
        <v>6.0250610976156999E-2</v>
      </c>
      <c r="AE13" s="19">
        <v>0</v>
      </c>
    </row>
    <row r="14" spans="2:31" x14ac:dyDescent="0.35">
      <c r="B14" t="s">
        <v>470</v>
      </c>
    </row>
    <row r="15" spans="2:31" x14ac:dyDescent="0.35">
      <c r="B15" t="s">
        <v>61</v>
      </c>
    </row>
    <row r="16" spans="2:31" x14ac:dyDescent="0.35">
      <c r="B16" t="s">
        <v>62</v>
      </c>
    </row>
    <row r="18" spans="2:2" x14ac:dyDescent="0.35">
      <c r="B18"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AE18"/>
  <sheetViews>
    <sheetView showGridLines="0" workbookViewId="0">
      <pane xSplit="2" topLeftCell="C1" activePane="topRight" state="frozen"/>
      <selection pane="topRight" activeCell="B18" sqref="B18"/>
    </sheetView>
  </sheetViews>
  <sheetFormatPr defaultColWidth="11.453125" defaultRowHeight="14.5" x14ac:dyDescent="0.35"/>
  <cols>
    <col min="2" max="2" width="25.6328125" customWidth="1"/>
    <col min="3" max="5" width="10.6328125" customWidth="1"/>
    <col min="6" max="6" width="2.08984375" customWidth="1"/>
    <col min="7" max="12" width="10.6328125" customWidth="1"/>
    <col min="13" max="13" width="2.08984375" customWidth="1"/>
    <col min="14" max="17" width="10.6328125" customWidth="1"/>
    <col min="18" max="18" width="2.08984375" customWidth="1"/>
    <col min="19" max="21" width="10.6328125" customWidth="1"/>
    <col min="22" max="22" width="2.08984375" customWidth="1"/>
    <col min="23" max="27" width="10.6328125" customWidth="1"/>
    <col min="28" max="28" width="2.08984375" customWidth="1"/>
    <col min="29" max="31" width="10.6328125" customWidth="1"/>
    <col min="32" max="32" width="2.08984375" customWidth="1"/>
  </cols>
  <sheetData>
    <row r="2" spans="2:31" ht="39.9" customHeight="1" x14ac:dyDescent="0.35">
      <c r="D2" s="30" t="s">
        <v>479</v>
      </c>
      <c r="E2" s="26"/>
      <c r="F2" s="26"/>
      <c r="G2" s="26"/>
      <c r="H2" s="26"/>
      <c r="I2" s="26"/>
      <c r="J2" s="26"/>
      <c r="K2" s="26"/>
      <c r="L2" s="26"/>
      <c r="M2" s="26"/>
      <c r="N2" s="26"/>
      <c r="O2" s="26"/>
      <c r="P2" s="26"/>
      <c r="Q2" s="26"/>
      <c r="R2" s="26"/>
      <c r="S2" s="26"/>
      <c r="T2" s="26"/>
      <c r="U2" s="26"/>
      <c r="V2" s="26"/>
      <c r="W2" s="26"/>
      <c r="X2" s="26"/>
      <c r="Y2" s="26"/>
      <c r="Z2" s="26"/>
      <c r="AA2" s="26"/>
    </row>
    <row r="5" spans="2:31" ht="30" customHeight="1" x14ac:dyDescent="0.35">
      <c r="B5" s="15"/>
      <c r="C5" s="15"/>
      <c r="D5" s="29" t="s">
        <v>37</v>
      </c>
      <c r="E5" s="29"/>
      <c r="F5" s="15"/>
      <c r="G5" s="29" t="s">
        <v>38</v>
      </c>
      <c r="H5" s="29"/>
      <c r="I5" s="29"/>
      <c r="J5" s="29"/>
      <c r="K5" s="29"/>
      <c r="L5" s="29"/>
      <c r="M5" s="15"/>
      <c r="N5" s="29" t="s">
        <v>39</v>
      </c>
      <c r="O5" s="29"/>
      <c r="P5" s="29"/>
      <c r="Q5" s="29"/>
      <c r="R5" s="15"/>
      <c r="S5" s="29" t="s">
        <v>40</v>
      </c>
      <c r="T5" s="29"/>
      <c r="U5" s="29"/>
      <c r="V5" s="15"/>
      <c r="W5" s="29" t="s">
        <v>41</v>
      </c>
      <c r="X5" s="29"/>
      <c r="Y5" s="29"/>
      <c r="Z5" s="29"/>
      <c r="AA5" s="29"/>
      <c r="AB5" s="15"/>
      <c r="AC5" s="29" t="s">
        <v>42</v>
      </c>
      <c r="AD5" s="29"/>
      <c r="AE5" s="29"/>
    </row>
    <row r="6" spans="2:31" ht="29" x14ac:dyDescent="0.35">
      <c r="B6" t="s">
        <v>13</v>
      </c>
      <c r="C6" s="9" t="s">
        <v>14</v>
      </c>
      <c r="D6" s="12" t="s">
        <v>15</v>
      </c>
      <c r="E6" s="12" t="s">
        <v>16</v>
      </c>
      <c r="G6" s="12" t="s">
        <v>19</v>
      </c>
      <c r="H6" s="12" t="s">
        <v>20</v>
      </c>
      <c r="I6" s="12" t="s">
        <v>21</v>
      </c>
      <c r="J6" s="12" t="s">
        <v>22</v>
      </c>
      <c r="K6" s="12" t="s">
        <v>23</v>
      </c>
      <c r="L6" s="12" t="s">
        <v>24</v>
      </c>
      <c r="N6" s="12" t="s">
        <v>25</v>
      </c>
      <c r="O6" s="12" t="s">
        <v>26</v>
      </c>
      <c r="P6" s="12" t="s">
        <v>27</v>
      </c>
      <c r="Q6" s="12" t="s">
        <v>28</v>
      </c>
      <c r="S6" s="12" t="s">
        <v>29</v>
      </c>
      <c r="T6" s="12" t="s">
        <v>30</v>
      </c>
      <c r="U6" s="12" t="s">
        <v>31</v>
      </c>
      <c r="W6" s="12" t="s">
        <v>32</v>
      </c>
      <c r="X6" s="12" t="s">
        <v>33</v>
      </c>
      <c r="Y6" s="12" t="s">
        <v>34</v>
      </c>
      <c r="Z6" s="12" t="s">
        <v>35</v>
      </c>
      <c r="AA6" s="12" t="s">
        <v>31</v>
      </c>
      <c r="AC6" s="12" t="s">
        <v>32</v>
      </c>
      <c r="AD6" s="12" t="s">
        <v>33</v>
      </c>
      <c r="AE6" s="12" t="s">
        <v>36</v>
      </c>
    </row>
    <row r="7" spans="2:31" ht="30" customHeight="1" x14ac:dyDescent="0.35">
      <c r="B7" s="10" t="s">
        <v>17</v>
      </c>
      <c r="C7" s="10">
        <v>354</v>
      </c>
      <c r="D7" s="10">
        <v>131</v>
      </c>
      <c r="E7" s="10">
        <v>221</v>
      </c>
      <c r="F7" s="10"/>
      <c r="G7" s="10">
        <v>54</v>
      </c>
      <c r="H7" s="10">
        <v>45</v>
      </c>
      <c r="I7" s="10">
        <v>57</v>
      </c>
      <c r="J7" s="10">
        <v>52</v>
      </c>
      <c r="K7" s="10">
        <v>76</v>
      </c>
      <c r="L7" s="10">
        <v>70</v>
      </c>
      <c r="M7" s="10"/>
      <c r="N7" s="10">
        <v>108</v>
      </c>
      <c r="O7" s="10">
        <v>104</v>
      </c>
      <c r="P7" s="10">
        <v>61</v>
      </c>
      <c r="Q7" s="10">
        <v>77</v>
      </c>
      <c r="R7" s="10"/>
      <c r="S7" s="10">
        <v>110</v>
      </c>
      <c r="T7" s="10">
        <v>138</v>
      </c>
      <c r="U7" s="10">
        <v>68</v>
      </c>
      <c r="V7" s="10"/>
      <c r="W7" s="10">
        <v>110</v>
      </c>
      <c r="X7" s="10">
        <v>101</v>
      </c>
      <c r="Y7" s="10">
        <v>13</v>
      </c>
      <c r="Z7" s="10">
        <v>2</v>
      </c>
      <c r="AA7" s="10">
        <v>53</v>
      </c>
      <c r="AB7" s="10"/>
      <c r="AC7" s="10">
        <v>58</v>
      </c>
      <c r="AD7" s="10">
        <v>135</v>
      </c>
      <c r="AE7" s="10">
        <v>12</v>
      </c>
    </row>
    <row r="8" spans="2:31" ht="30" customHeight="1" x14ac:dyDescent="0.35">
      <c r="B8" s="11" t="s">
        <v>18</v>
      </c>
      <c r="C8" s="11">
        <v>350</v>
      </c>
      <c r="D8" s="11">
        <v>158</v>
      </c>
      <c r="E8" s="11">
        <v>190</v>
      </c>
      <c r="F8" s="11"/>
      <c r="G8" s="11">
        <v>50</v>
      </c>
      <c r="H8" s="11">
        <v>46</v>
      </c>
      <c r="I8" s="11">
        <v>62</v>
      </c>
      <c r="J8" s="11">
        <v>45</v>
      </c>
      <c r="K8" s="11">
        <v>66</v>
      </c>
      <c r="L8" s="11">
        <v>81</v>
      </c>
      <c r="M8" s="11"/>
      <c r="N8" s="11">
        <v>108</v>
      </c>
      <c r="O8" s="11">
        <v>103</v>
      </c>
      <c r="P8" s="11">
        <v>59</v>
      </c>
      <c r="Q8" s="11">
        <v>76</v>
      </c>
      <c r="R8" s="11"/>
      <c r="S8" s="11">
        <v>109</v>
      </c>
      <c r="T8" s="11">
        <v>140</v>
      </c>
      <c r="U8" s="11">
        <v>66</v>
      </c>
      <c r="V8" s="11"/>
      <c r="W8" s="11">
        <v>110</v>
      </c>
      <c r="X8" s="11">
        <v>97</v>
      </c>
      <c r="Y8" s="11">
        <v>13</v>
      </c>
      <c r="Z8" s="11">
        <v>2</v>
      </c>
      <c r="AA8" s="11">
        <v>52</v>
      </c>
      <c r="AB8" s="11"/>
      <c r="AC8" s="11">
        <v>59</v>
      </c>
      <c r="AD8" s="11">
        <v>130</v>
      </c>
      <c r="AE8" s="11">
        <v>13</v>
      </c>
    </row>
    <row r="9" spans="2:31" ht="72.5" x14ac:dyDescent="0.35">
      <c r="B9" s="18" t="s">
        <v>473</v>
      </c>
      <c r="C9" s="17">
        <v>9.2155980793203404E-2</v>
      </c>
      <c r="D9" s="17">
        <v>0.102712055569746</v>
      </c>
      <c r="E9" s="17">
        <v>8.43024784483727E-2</v>
      </c>
      <c r="F9" s="17"/>
      <c r="G9" s="17">
        <v>0.18737720593440299</v>
      </c>
      <c r="H9" s="17">
        <v>9.2084572091734596E-2</v>
      </c>
      <c r="I9" s="17">
        <v>5.8886568544937803E-2</v>
      </c>
      <c r="J9" s="17">
        <v>0.133110147918022</v>
      </c>
      <c r="K9" s="17">
        <v>8.8196914920694106E-2</v>
      </c>
      <c r="L9" s="17">
        <v>3.9503706966646901E-2</v>
      </c>
      <c r="M9" s="17"/>
      <c r="N9" s="17">
        <v>7.9482307966006402E-2</v>
      </c>
      <c r="O9" s="17">
        <v>0.11800984611792401</v>
      </c>
      <c r="P9" s="17">
        <v>6.08294527463034E-2</v>
      </c>
      <c r="Q9" s="17">
        <v>0.104278373634515</v>
      </c>
      <c r="R9" s="17"/>
      <c r="S9" s="17">
        <v>8.1127775096909605E-2</v>
      </c>
      <c r="T9" s="17">
        <v>5.62913592657261E-2</v>
      </c>
      <c r="U9" s="17">
        <v>0.124276942899592</v>
      </c>
      <c r="V9" s="17"/>
      <c r="W9" s="17">
        <v>0.109958408174232</v>
      </c>
      <c r="X9" s="17">
        <v>7.6478963416207704E-2</v>
      </c>
      <c r="Y9" s="17">
        <v>7.3629152017475594E-2</v>
      </c>
      <c r="Z9" s="17">
        <v>0</v>
      </c>
      <c r="AA9" s="17">
        <v>8.6611416501556196E-2</v>
      </c>
      <c r="AB9" s="17"/>
      <c r="AC9" s="17">
        <v>0.11574872285903499</v>
      </c>
      <c r="AD9" s="17">
        <v>0.116129789071357</v>
      </c>
      <c r="AE9" s="17">
        <v>7.2615095855481093E-2</v>
      </c>
    </row>
    <row r="10" spans="2:31" ht="58" x14ac:dyDescent="0.35">
      <c r="B10" s="18" t="s">
        <v>474</v>
      </c>
      <c r="C10" s="17">
        <v>0.31574829696992701</v>
      </c>
      <c r="D10" s="17">
        <v>0.33778824295406101</v>
      </c>
      <c r="E10" s="17">
        <v>0.29537318429849202</v>
      </c>
      <c r="F10" s="17"/>
      <c r="G10" s="17">
        <v>0.41797152278134803</v>
      </c>
      <c r="H10" s="17">
        <v>0.39323267086456198</v>
      </c>
      <c r="I10" s="17">
        <v>0.34706442167205798</v>
      </c>
      <c r="J10" s="17">
        <v>0.21289956076979299</v>
      </c>
      <c r="K10" s="17">
        <v>0.26243635352382</v>
      </c>
      <c r="L10" s="17">
        <v>0.28591556925991701</v>
      </c>
      <c r="M10" s="17"/>
      <c r="N10" s="17">
        <v>0.35323637044733902</v>
      </c>
      <c r="O10" s="17">
        <v>0.29595683735533601</v>
      </c>
      <c r="P10" s="17">
        <v>0.35260214243747301</v>
      </c>
      <c r="Q10" s="17">
        <v>0.25113366924622998</v>
      </c>
      <c r="R10" s="17"/>
      <c r="S10" s="17">
        <v>0.203506952578004</v>
      </c>
      <c r="T10" s="17">
        <v>0.37080652805061698</v>
      </c>
      <c r="U10" s="17">
        <v>0.31862515071738501</v>
      </c>
      <c r="V10" s="17"/>
      <c r="W10" s="17">
        <v>0.25442035981424199</v>
      </c>
      <c r="X10" s="17">
        <v>0.38298659276128499</v>
      </c>
      <c r="Y10" s="17">
        <v>0.43957147360679399</v>
      </c>
      <c r="Z10" s="17">
        <v>0.64227313202138903</v>
      </c>
      <c r="AA10" s="17">
        <v>0.30718435748684703</v>
      </c>
      <c r="AB10" s="17"/>
      <c r="AC10" s="17">
        <v>0.33470378422034103</v>
      </c>
      <c r="AD10" s="17">
        <v>0.39698726336335499</v>
      </c>
      <c r="AE10" s="17">
        <v>0.495032705171988</v>
      </c>
    </row>
    <row r="11" spans="2:31" ht="58" x14ac:dyDescent="0.35">
      <c r="B11" s="18" t="s">
        <v>475</v>
      </c>
      <c r="C11" s="17">
        <v>0.42408924065678799</v>
      </c>
      <c r="D11" s="17">
        <v>0.40767143938526001</v>
      </c>
      <c r="E11" s="17">
        <v>0.43724170196251</v>
      </c>
      <c r="F11" s="17"/>
      <c r="G11" s="17">
        <v>0.25421489672134701</v>
      </c>
      <c r="H11" s="17">
        <v>0.32205445144093697</v>
      </c>
      <c r="I11" s="17">
        <v>0.327942231124702</v>
      </c>
      <c r="J11" s="17">
        <v>0.50783749424900504</v>
      </c>
      <c r="K11" s="17">
        <v>0.47055753193655497</v>
      </c>
      <c r="L11" s="17">
        <v>0.57458072377343605</v>
      </c>
      <c r="M11" s="17"/>
      <c r="N11" s="17">
        <v>0.45125595041857203</v>
      </c>
      <c r="O11" s="17">
        <v>0.42652707923636601</v>
      </c>
      <c r="P11" s="17">
        <v>0.44226169262276899</v>
      </c>
      <c r="Q11" s="17">
        <v>0.363761354447589</v>
      </c>
      <c r="R11" s="17"/>
      <c r="S11" s="17">
        <v>0.52204593806315502</v>
      </c>
      <c r="T11" s="17">
        <v>0.43541660269670202</v>
      </c>
      <c r="U11" s="17">
        <v>0.35271230152761301</v>
      </c>
      <c r="V11" s="17"/>
      <c r="W11" s="17">
        <v>0.51055341935836895</v>
      </c>
      <c r="X11" s="17">
        <v>0.351945922533629</v>
      </c>
      <c r="Y11" s="17">
        <v>0.41317022235825501</v>
      </c>
      <c r="Z11" s="17">
        <v>0</v>
      </c>
      <c r="AA11" s="17">
        <v>0.356207808802536</v>
      </c>
      <c r="AB11" s="17"/>
      <c r="AC11" s="17">
        <v>0.44465272571980602</v>
      </c>
      <c r="AD11" s="17">
        <v>0.34016061587747698</v>
      </c>
      <c r="AE11" s="17">
        <v>0.35973710311704998</v>
      </c>
    </row>
    <row r="12" spans="2:31" ht="58" x14ac:dyDescent="0.35">
      <c r="B12" s="18" t="s">
        <v>476</v>
      </c>
      <c r="C12" s="17">
        <v>0.114083280903382</v>
      </c>
      <c r="D12" s="17">
        <v>0.12339555598601901</v>
      </c>
      <c r="E12" s="17">
        <v>0.107477426603704</v>
      </c>
      <c r="F12" s="17"/>
      <c r="G12" s="17">
        <v>7.3598683775958296E-2</v>
      </c>
      <c r="H12" s="17">
        <v>7.9637380842922795E-2</v>
      </c>
      <c r="I12" s="17">
        <v>0.173353599958705</v>
      </c>
      <c r="J12" s="17">
        <v>9.9545076317112194E-2</v>
      </c>
      <c r="K12" s="17">
        <v>0.140357698793518</v>
      </c>
      <c r="L12" s="17">
        <v>0.1</v>
      </c>
      <c r="M12" s="17"/>
      <c r="N12" s="17">
        <v>7.3917279996563695E-2</v>
      </c>
      <c r="O12" s="17">
        <v>0.10514507619095199</v>
      </c>
      <c r="P12" s="17">
        <v>0.10738878249009701</v>
      </c>
      <c r="Q12" s="17">
        <v>0.19460924453916101</v>
      </c>
      <c r="R12" s="17"/>
      <c r="S12" s="17">
        <v>0.15650808190416399</v>
      </c>
      <c r="T12" s="17">
        <v>0.104917600448627</v>
      </c>
      <c r="U12" s="17">
        <v>0.124434762175976</v>
      </c>
      <c r="V12" s="17"/>
      <c r="W12" s="17">
        <v>0.10679473213976</v>
      </c>
      <c r="X12" s="17">
        <v>0.114264771378601</v>
      </c>
      <c r="Y12" s="17">
        <v>0</v>
      </c>
      <c r="Z12" s="17">
        <v>0.35772686797861097</v>
      </c>
      <c r="AA12" s="17">
        <v>0.16780166044613801</v>
      </c>
      <c r="AB12" s="17"/>
      <c r="AC12" s="17">
        <v>7.0720227498848903E-2</v>
      </c>
      <c r="AD12" s="17">
        <v>9.0648625915205103E-2</v>
      </c>
      <c r="AE12" s="17">
        <v>0</v>
      </c>
    </row>
    <row r="13" spans="2:31" x14ac:dyDescent="0.35">
      <c r="B13" s="18" t="s">
        <v>96</v>
      </c>
      <c r="C13" s="19">
        <v>5.3923200676700402E-2</v>
      </c>
      <c r="D13" s="19">
        <v>2.84327061049141E-2</v>
      </c>
      <c r="E13" s="19">
        <v>7.5605208686922401E-2</v>
      </c>
      <c r="F13" s="19"/>
      <c r="G13" s="19">
        <v>6.6837690786943293E-2</v>
      </c>
      <c r="H13" s="19">
        <v>0.112990924759844</v>
      </c>
      <c r="I13" s="19">
        <v>9.2753178699597996E-2</v>
      </c>
      <c r="J13" s="19">
        <v>4.6607720746067803E-2</v>
      </c>
      <c r="K13" s="19">
        <v>3.8451500825412301E-2</v>
      </c>
      <c r="L13" s="19">
        <v>0</v>
      </c>
      <c r="M13" s="19"/>
      <c r="N13" s="19">
        <v>4.2108091171519001E-2</v>
      </c>
      <c r="O13" s="19">
        <v>5.4361161099422101E-2</v>
      </c>
      <c r="P13" s="19">
        <v>3.6917929703357603E-2</v>
      </c>
      <c r="Q13" s="19">
        <v>8.6217358132504904E-2</v>
      </c>
      <c r="R13" s="19"/>
      <c r="S13" s="19">
        <v>3.6811252357767901E-2</v>
      </c>
      <c r="T13" s="19">
        <v>3.2567909538327798E-2</v>
      </c>
      <c r="U13" s="19">
        <v>7.9950842679433601E-2</v>
      </c>
      <c r="V13" s="19"/>
      <c r="W13" s="19">
        <v>1.8273080513396701E-2</v>
      </c>
      <c r="X13" s="19">
        <v>7.4323749910276807E-2</v>
      </c>
      <c r="Y13" s="19">
        <v>7.3629152017475594E-2</v>
      </c>
      <c r="Z13" s="19">
        <v>0</v>
      </c>
      <c r="AA13" s="19">
        <v>8.2194756762923094E-2</v>
      </c>
      <c r="AB13" s="19"/>
      <c r="AC13" s="19">
        <v>3.4174539701968799E-2</v>
      </c>
      <c r="AD13" s="19">
        <v>5.6073705772606397E-2</v>
      </c>
      <c r="AE13" s="19">
        <v>7.2615095855481093E-2</v>
      </c>
    </row>
    <row r="14" spans="2:31" x14ac:dyDescent="0.35">
      <c r="B14" t="s">
        <v>470</v>
      </c>
    </row>
    <row r="15" spans="2:31" x14ac:dyDescent="0.35">
      <c r="B15" t="s">
        <v>61</v>
      </c>
    </row>
    <row r="16" spans="2:31" x14ac:dyDescent="0.35">
      <c r="B16" t="s">
        <v>62</v>
      </c>
    </row>
    <row r="18" spans="2:2" x14ac:dyDescent="0.35">
      <c r="B18" s="8" t="str">
        <f>HYPERLINK("#'Contents'!A1", "Return to Contents")</f>
        <v>Return to Contents</v>
      </c>
    </row>
  </sheetData>
  <mergeCells count="7">
    <mergeCell ref="AC5:AE5"/>
    <mergeCell ref="D2:AA2"/>
    <mergeCell ref="D5:E5"/>
    <mergeCell ref="G5:L5"/>
    <mergeCell ref="N5:Q5"/>
    <mergeCell ref="S5:U5"/>
    <mergeCell ref="W5:AA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116</vt:i4>
      </vt:variant>
    </vt:vector>
  </HeadingPairs>
  <TitlesOfParts>
    <vt:vector size="116"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sebwr</dc:creator>
  <cp:lastModifiedBy>Bertie Wnek</cp:lastModifiedBy>
  <dcterms:created xsi:type="dcterms:W3CDTF">2024-03-26T23:45:30Z</dcterms:created>
  <dcterms:modified xsi:type="dcterms:W3CDTF">2025-03-26T16:21:13Z</dcterms:modified>
</cp:coreProperties>
</file>